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\Desktop\"/>
    </mc:Choice>
  </mc:AlternateContent>
  <xr:revisionPtr revIDLastSave="0" documentId="13_ncr:1_{665C43E5-6525-4D6A-B53F-3E5175A2052A}" xr6:coauthVersionLast="47" xr6:coauthVersionMax="47" xr10:uidLastSave="{00000000-0000-0000-0000-000000000000}"/>
  <bookViews>
    <workbookView xWindow="-120" yWindow="-120" windowWidth="29040" windowHeight="15840" xr2:uid="{9CCD1F2E-B806-488E-9CD5-D48E442859D7}"/>
  </bookViews>
  <sheets>
    <sheet name="Massterli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55" i="1" l="1"/>
  <c r="AN355" i="1"/>
  <c r="AO355" i="1" s="1"/>
  <c r="AK355" i="1"/>
  <c r="AL355" i="1" s="1"/>
  <c r="AJ355" i="1"/>
  <c r="AI355" i="1"/>
  <c r="AG355" i="1"/>
  <c r="AH355" i="1" s="1"/>
  <c r="AF355" i="1"/>
  <c r="AC355" i="1"/>
  <c r="AD355" i="1" s="1"/>
  <c r="X355" i="1"/>
  <c r="Y355" i="1" s="1"/>
  <c r="V355" i="1"/>
  <c r="W355" i="1" s="1"/>
  <c r="T355" i="1"/>
  <c r="U355" i="1" s="1"/>
  <c r="R355" i="1"/>
  <c r="S355" i="1" s="1"/>
  <c r="P355" i="1"/>
  <c r="Q355" i="1" s="1"/>
  <c r="N355" i="1"/>
  <c r="O355" i="1" s="1"/>
  <c r="M355" i="1"/>
  <c r="J355" i="1"/>
  <c r="K355" i="1" s="1"/>
  <c r="AW354" i="1"/>
  <c r="AN354" i="1"/>
  <c r="AO354" i="1" s="1"/>
  <c r="AK354" i="1"/>
  <c r="AL354" i="1" s="1"/>
  <c r="AJ354" i="1"/>
  <c r="AI354" i="1"/>
  <c r="AG354" i="1"/>
  <c r="AH354" i="1" s="1"/>
  <c r="AF354" i="1"/>
  <c r="AC354" i="1"/>
  <c r="AD354" i="1" s="1"/>
  <c r="X354" i="1"/>
  <c r="Y354" i="1" s="1"/>
  <c r="V354" i="1"/>
  <c r="W354" i="1" s="1"/>
  <c r="T354" i="1"/>
  <c r="U354" i="1" s="1"/>
  <c r="R354" i="1"/>
  <c r="S354" i="1" s="1"/>
  <c r="P354" i="1"/>
  <c r="Q354" i="1" s="1"/>
  <c r="N354" i="1"/>
  <c r="O354" i="1" s="1"/>
  <c r="M354" i="1"/>
  <c r="J354" i="1"/>
  <c r="AA354" i="1" s="1"/>
  <c r="AB354" i="1" s="1"/>
  <c r="BE353" i="1"/>
  <c r="AW353" i="1"/>
  <c r="AN353" i="1"/>
  <c r="AO353" i="1" s="1"/>
  <c r="AK353" i="1"/>
  <c r="AL353" i="1" s="1"/>
  <c r="AJ353" i="1"/>
  <c r="AI353" i="1"/>
  <c r="AG353" i="1"/>
  <c r="AH353" i="1" s="1"/>
  <c r="AF353" i="1"/>
  <c r="AC353" i="1"/>
  <c r="AD353" i="1" s="1"/>
  <c r="X353" i="1"/>
  <c r="Y353" i="1" s="1"/>
  <c r="V353" i="1"/>
  <c r="W353" i="1" s="1"/>
  <c r="T353" i="1"/>
  <c r="U353" i="1" s="1"/>
  <c r="S353" i="1"/>
  <c r="R353" i="1"/>
  <c r="P353" i="1"/>
  <c r="Q353" i="1" s="1"/>
  <c r="N353" i="1"/>
  <c r="O353" i="1" s="1"/>
  <c r="M353" i="1"/>
  <c r="J353" i="1"/>
  <c r="AA353" i="1" s="1"/>
  <c r="AB353" i="1" s="1"/>
  <c r="BE352" i="1"/>
  <c r="AW352" i="1"/>
  <c r="AN352" i="1"/>
  <c r="AO352" i="1" s="1"/>
  <c r="AK352" i="1"/>
  <c r="AL352" i="1" s="1"/>
  <c r="AJ352" i="1"/>
  <c r="AI352" i="1"/>
  <c r="AG352" i="1"/>
  <c r="AH352" i="1" s="1"/>
  <c r="AF352" i="1"/>
  <c r="AC352" i="1"/>
  <c r="AD352" i="1" s="1"/>
  <c r="X352" i="1"/>
  <c r="Y352" i="1" s="1"/>
  <c r="V352" i="1"/>
  <c r="W352" i="1" s="1"/>
  <c r="T352" i="1"/>
  <c r="U352" i="1" s="1"/>
  <c r="R352" i="1"/>
  <c r="S352" i="1" s="1"/>
  <c r="P352" i="1"/>
  <c r="Q352" i="1" s="1"/>
  <c r="N352" i="1"/>
  <c r="O352" i="1" s="1"/>
  <c r="M352" i="1"/>
  <c r="J352" i="1"/>
  <c r="AA352" i="1" s="1"/>
  <c r="AB352" i="1" s="1"/>
  <c r="BE351" i="1"/>
  <c r="AW351" i="1"/>
  <c r="AN351" i="1"/>
  <c r="AO351" i="1" s="1"/>
  <c r="AK351" i="1"/>
  <c r="AL351" i="1" s="1"/>
  <c r="AJ351" i="1"/>
  <c r="AI351" i="1"/>
  <c r="AG351" i="1"/>
  <c r="AH351" i="1" s="1"/>
  <c r="AF351" i="1"/>
  <c r="AC351" i="1"/>
  <c r="AD351" i="1" s="1"/>
  <c r="X351" i="1"/>
  <c r="Y351" i="1" s="1"/>
  <c r="V351" i="1"/>
  <c r="W351" i="1" s="1"/>
  <c r="T351" i="1"/>
  <c r="U351" i="1" s="1"/>
  <c r="R351" i="1"/>
  <c r="S351" i="1" s="1"/>
  <c r="P351" i="1"/>
  <c r="Q351" i="1" s="1"/>
  <c r="N351" i="1"/>
  <c r="O351" i="1" s="1"/>
  <c r="M351" i="1"/>
  <c r="J351" i="1"/>
  <c r="AA351" i="1" s="1"/>
  <c r="AB351" i="1" s="1"/>
  <c r="BE350" i="1"/>
  <c r="AW350" i="1"/>
  <c r="AN350" i="1"/>
  <c r="AO350" i="1" s="1"/>
  <c r="AK350" i="1"/>
  <c r="AL350" i="1" s="1"/>
  <c r="AJ350" i="1"/>
  <c r="AI350" i="1"/>
  <c r="AG350" i="1"/>
  <c r="AH350" i="1" s="1"/>
  <c r="AF350" i="1"/>
  <c r="AC350" i="1"/>
  <c r="AD350" i="1" s="1"/>
  <c r="X350" i="1"/>
  <c r="Y350" i="1" s="1"/>
  <c r="V350" i="1"/>
  <c r="W350" i="1" s="1"/>
  <c r="T350" i="1"/>
  <c r="U350" i="1" s="1"/>
  <c r="R350" i="1"/>
  <c r="S350" i="1" s="1"/>
  <c r="P350" i="1"/>
  <c r="Q350" i="1" s="1"/>
  <c r="N350" i="1"/>
  <c r="O350" i="1" s="1"/>
  <c r="M350" i="1"/>
  <c r="J350" i="1"/>
  <c r="K350" i="1" s="1"/>
  <c r="BE349" i="1"/>
  <c r="AW349" i="1"/>
  <c r="AN349" i="1"/>
  <c r="AO349" i="1" s="1"/>
  <c r="AK349" i="1"/>
  <c r="AL349" i="1" s="1"/>
  <c r="AJ349" i="1"/>
  <c r="AI349" i="1"/>
  <c r="AG349" i="1"/>
  <c r="AH349" i="1" s="1"/>
  <c r="AF349" i="1"/>
  <c r="AC349" i="1"/>
  <c r="AD349" i="1" s="1"/>
  <c r="X349" i="1"/>
  <c r="Y349" i="1" s="1"/>
  <c r="V349" i="1"/>
  <c r="W349" i="1" s="1"/>
  <c r="T349" i="1"/>
  <c r="U349" i="1" s="1"/>
  <c r="R349" i="1"/>
  <c r="S349" i="1" s="1"/>
  <c r="P349" i="1"/>
  <c r="Q349" i="1" s="1"/>
  <c r="N349" i="1"/>
  <c r="O349" i="1" s="1"/>
  <c r="M349" i="1"/>
  <c r="J349" i="1"/>
  <c r="AA349" i="1" s="1"/>
  <c r="AB349" i="1" s="1"/>
  <c r="BE348" i="1"/>
  <c r="AW348" i="1"/>
  <c r="AN348" i="1"/>
  <c r="AO348" i="1" s="1"/>
  <c r="AK348" i="1"/>
  <c r="AL348" i="1" s="1"/>
  <c r="AJ348" i="1"/>
  <c r="AI348" i="1"/>
  <c r="AG348" i="1"/>
  <c r="AH348" i="1" s="1"/>
  <c r="AF348" i="1"/>
  <c r="AC348" i="1"/>
  <c r="AD348" i="1" s="1"/>
  <c r="X348" i="1"/>
  <c r="Y348" i="1" s="1"/>
  <c r="V348" i="1"/>
  <c r="W348" i="1" s="1"/>
  <c r="T348" i="1"/>
  <c r="U348" i="1" s="1"/>
  <c r="R348" i="1"/>
  <c r="S348" i="1" s="1"/>
  <c r="P348" i="1"/>
  <c r="Q348" i="1" s="1"/>
  <c r="N348" i="1"/>
  <c r="O348" i="1" s="1"/>
  <c r="M348" i="1"/>
  <c r="J348" i="1"/>
  <c r="AA348" i="1" s="1"/>
  <c r="AB348" i="1" s="1"/>
  <c r="BE347" i="1"/>
  <c r="AW347" i="1"/>
  <c r="AN347" i="1"/>
  <c r="AO347" i="1" s="1"/>
  <c r="AK347" i="1"/>
  <c r="AL347" i="1" s="1"/>
  <c r="AJ347" i="1"/>
  <c r="AI347" i="1"/>
  <c r="AG347" i="1"/>
  <c r="AH347" i="1" s="1"/>
  <c r="AF347" i="1"/>
  <c r="AC347" i="1"/>
  <c r="AD347" i="1" s="1"/>
  <c r="X347" i="1"/>
  <c r="Y347" i="1" s="1"/>
  <c r="V347" i="1"/>
  <c r="W347" i="1" s="1"/>
  <c r="T347" i="1"/>
  <c r="U347" i="1" s="1"/>
  <c r="R347" i="1"/>
  <c r="S347" i="1" s="1"/>
  <c r="P347" i="1"/>
  <c r="Q347" i="1" s="1"/>
  <c r="N347" i="1"/>
  <c r="O347" i="1" s="1"/>
  <c r="M347" i="1"/>
  <c r="J347" i="1"/>
  <c r="BE346" i="1"/>
  <c r="AW346" i="1"/>
  <c r="AN346" i="1"/>
  <c r="AO346" i="1" s="1"/>
  <c r="AK346" i="1"/>
  <c r="AL346" i="1" s="1"/>
  <c r="AJ346" i="1"/>
  <c r="AI346" i="1"/>
  <c r="AG346" i="1"/>
  <c r="AH346" i="1" s="1"/>
  <c r="AF346" i="1"/>
  <c r="AC346" i="1"/>
  <c r="AD346" i="1" s="1"/>
  <c r="X346" i="1"/>
  <c r="Y346" i="1" s="1"/>
  <c r="V346" i="1"/>
  <c r="W346" i="1" s="1"/>
  <c r="T346" i="1"/>
  <c r="U346" i="1" s="1"/>
  <c r="R346" i="1"/>
  <c r="S346" i="1" s="1"/>
  <c r="P346" i="1"/>
  <c r="Q346" i="1" s="1"/>
  <c r="N346" i="1"/>
  <c r="O346" i="1" s="1"/>
  <c r="M346" i="1"/>
  <c r="J346" i="1"/>
  <c r="AA346" i="1" s="1"/>
  <c r="AB346" i="1" s="1"/>
  <c r="BE345" i="1"/>
  <c r="AW345" i="1"/>
  <c r="AN345" i="1"/>
  <c r="AO345" i="1" s="1"/>
  <c r="AK345" i="1"/>
  <c r="AL345" i="1" s="1"/>
  <c r="AJ345" i="1"/>
  <c r="AI345" i="1"/>
  <c r="AG345" i="1"/>
  <c r="AH345" i="1" s="1"/>
  <c r="AF345" i="1"/>
  <c r="AC345" i="1"/>
  <c r="AD345" i="1" s="1"/>
  <c r="X345" i="1"/>
  <c r="Y345" i="1" s="1"/>
  <c r="V345" i="1"/>
  <c r="W345" i="1" s="1"/>
  <c r="T345" i="1"/>
  <c r="U345" i="1" s="1"/>
  <c r="R345" i="1"/>
  <c r="S345" i="1" s="1"/>
  <c r="P345" i="1"/>
  <c r="Q345" i="1" s="1"/>
  <c r="N345" i="1"/>
  <c r="O345" i="1" s="1"/>
  <c r="M345" i="1"/>
  <c r="J345" i="1"/>
  <c r="BE344" i="1"/>
  <c r="AW344" i="1"/>
  <c r="AR344" i="1"/>
  <c r="AN344" i="1"/>
  <c r="AO344" i="1" s="1"/>
  <c r="AK344" i="1"/>
  <c r="AL344" i="1" s="1"/>
  <c r="AJ344" i="1"/>
  <c r="AI344" i="1"/>
  <c r="AG344" i="1"/>
  <c r="AH344" i="1" s="1"/>
  <c r="AF344" i="1"/>
  <c r="AC344" i="1"/>
  <c r="AD344" i="1" s="1"/>
  <c r="X344" i="1"/>
  <c r="Y344" i="1" s="1"/>
  <c r="V344" i="1"/>
  <c r="W344" i="1" s="1"/>
  <c r="T344" i="1"/>
  <c r="U344" i="1" s="1"/>
  <c r="R344" i="1"/>
  <c r="S344" i="1" s="1"/>
  <c r="P344" i="1"/>
  <c r="Q344" i="1" s="1"/>
  <c r="N344" i="1"/>
  <c r="O344" i="1" s="1"/>
  <c r="M344" i="1"/>
  <c r="J344" i="1"/>
  <c r="BE343" i="1"/>
  <c r="AW343" i="1"/>
  <c r="AR343" i="1"/>
  <c r="AN343" i="1"/>
  <c r="AO343" i="1" s="1"/>
  <c r="AK343" i="1"/>
  <c r="AL343" i="1" s="1"/>
  <c r="AJ343" i="1"/>
  <c r="AI343" i="1"/>
  <c r="AG343" i="1"/>
  <c r="AH343" i="1" s="1"/>
  <c r="AF343" i="1"/>
  <c r="AC343" i="1"/>
  <c r="AD343" i="1" s="1"/>
  <c r="X343" i="1"/>
  <c r="Y343" i="1" s="1"/>
  <c r="V343" i="1"/>
  <c r="W343" i="1" s="1"/>
  <c r="T343" i="1"/>
  <c r="U343" i="1" s="1"/>
  <c r="R343" i="1"/>
  <c r="S343" i="1" s="1"/>
  <c r="P343" i="1"/>
  <c r="Q343" i="1" s="1"/>
  <c r="N343" i="1"/>
  <c r="O343" i="1" s="1"/>
  <c r="M343" i="1"/>
  <c r="J343" i="1"/>
  <c r="BE342" i="1"/>
  <c r="AW342" i="1"/>
  <c r="AR342" i="1"/>
  <c r="AN342" i="1"/>
  <c r="AO342" i="1" s="1"/>
  <c r="AK342" i="1"/>
  <c r="AL342" i="1" s="1"/>
  <c r="AJ342" i="1"/>
  <c r="AI342" i="1"/>
  <c r="AG342" i="1"/>
  <c r="AH342" i="1" s="1"/>
  <c r="AF342" i="1"/>
  <c r="AC342" i="1"/>
  <c r="AD342" i="1" s="1"/>
  <c r="X342" i="1"/>
  <c r="Y342" i="1" s="1"/>
  <c r="V342" i="1"/>
  <c r="W342" i="1" s="1"/>
  <c r="T342" i="1"/>
  <c r="U342" i="1" s="1"/>
  <c r="R342" i="1"/>
  <c r="S342" i="1" s="1"/>
  <c r="P342" i="1"/>
  <c r="Q342" i="1" s="1"/>
  <c r="N342" i="1"/>
  <c r="O342" i="1" s="1"/>
  <c r="M342" i="1"/>
  <c r="J342" i="1"/>
  <c r="BH341" i="1"/>
  <c r="BG341" i="1"/>
  <c r="BE341" i="1"/>
  <c r="AW341" i="1"/>
  <c r="AR341" i="1"/>
  <c r="AN341" i="1"/>
  <c r="AO341" i="1" s="1"/>
  <c r="AK341" i="1"/>
  <c r="AL341" i="1" s="1"/>
  <c r="AJ341" i="1"/>
  <c r="AI341" i="1"/>
  <c r="AG341" i="1"/>
  <c r="AH341" i="1" s="1"/>
  <c r="AF341" i="1"/>
  <c r="AC341" i="1"/>
  <c r="AD341" i="1" s="1"/>
  <c r="X341" i="1"/>
  <c r="Y341" i="1" s="1"/>
  <c r="V341" i="1"/>
  <c r="W341" i="1" s="1"/>
  <c r="T341" i="1"/>
  <c r="U341" i="1" s="1"/>
  <c r="R341" i="1"/>
  <c r="S341" i="1" s="1"/>
  <c r="P341" i="1"/>
  <c r="Q341" i="1" s="1"/>
  <c r="N341" i="1"/>
  <c r="O341" i="1" s="1"/>
  <c r="M341" i="1"/>
  <c r="J341" i="1"/>
  <c r="BH340" i="1"/>
  <c r="BG340" i="1"/>
  <c r="BE340" i="1"/>
  <c r="AW340" i="1"/>
  <c r="AR340" i="1"/>
  <c r="AN340" i="1"/>
  <c r="AO340" i="1" s="1"/>
  <c r="AK340" i="1"/>
  <c r="AL340" i="1" s="1"/>
  <c r="AJ340" i="1"/>
  <c r="AI340" i="1"/>
  <c r="AG340" i="1"/>
  <c r="AH340" i="1" s="1"/>
  <c r="AF340" i="1"/>
  <c r="AC340" i="1"/>
  <c r="AD340" i="1" s="1"/>
  <c r="X340" i="1"/>
  <c r="Y340" i="1" s="1"/>
  <c r="V340" i="1"/>
  <c r="W340" i="1" s="1"/>
  <c r="T340" i="1"/>
  <c r="U340" i="1" s="1"/>
  <c r="R340" i="1"/>
  <c r="S340" i="1" s="1"/>
  <c r="P340" i="1"/>
  <c r="Q340" i="1" s="1"/>
  <c r="N340" i="1"/>
  <c r="O340" i="1" s="1"/>
  <c r="M340" i="1"/>
  <c r="J340" i="1"/>
  <c r="AA340" i="1" s="1"/>
  <c r="AB340" i="1" s="1"/>
  <c r="BH339" i="1"/>
  <c r="BG339" i="1"/>
  <c r="BE339" i="1"/>
  <c r="AW339" i="1"/>
  <c r="AR339" i="1"/>
  <c r="AN339" i="1"/>
  <c r="AO339" i="1" s="1"/>
  <c r="AK339" i="1"/>
  <c r="AL339" i="1" s="1"/>
  <c r="AJ339" i="1"/>
  <c r="AI339" i="1"/>
  <c r="AG339" i="1"/>
  <c r="AH339" i="1" s="1"/>
  <c r="AF339" i="1"/>
  <c r="AC339" i="1"/>
  <c r="AD339" i="1" s="1"/>
  <c r="X339" i="1"/>
  <c r="Y339" i="1" s="1"/>
  <c r="V339" i="1"/>
  <c r="W339" i="1" s="1"/>
  <c r="T339" i="1"/>
  <c r="U339" i="1" s="1"/>
  <c r="R339" i="1"/>
  <c r="S339" i="1" s="1"/>
  <c r="P339" i="1"/>
  <c r="Q339" i="1" s="1"/>
  <c r="N339" i="1"/>
  <c r="O339" i="1" s="1"/>
  <c r="M339" i="1"/>
  <c r="J339" i="1"/>
  <c r="AA339" i="1" s="1"/>
  <c r="AB339" i="1" s="1"/>
  <c r="BH338" i="1"/>
  <c r="BG338" i="1"/>
  <c r="BE338" i="1"/>
  <c r="AW338" i="1"/>
  <c r="AR338" i="1"/>
  <c r="AN338" i="1"/>
  <c r="AO338" i="1" s="1"/>
  <c r="AK338" i="1"/>
  <c r="AL338" i="1" s="1"/>
  <c r="AJ338" i="1"/>
  <c r="AI338" i="1"/>
  <c r="AG338" i="1"/>
  <c r="AH338" i="1" s="1"/>
  <c r="AF338" i="1"/>
  <c r="AC338" i="1"/>
  <c r="AD338" i="1" s="1"/>
  <c r="X338" i="1"/>
  <c r="Y338" i="1" s="1"/>
  <c r="V338" i="1"/>
  <c r="W338" i="1" s="1"/>
  <c r="T338" i="1"/>
  <c r="U338" i="1" s="1"/>
  <c r="R338" i="1"/>
  <c r="S338" i="1" s="1"/>
  <c r="P338" i="1"/>
  <c r="Q338" i="1" s="1"/>
  <c r="N338" i="1"/>
  <c r="O338" i="1" s="1"/>
  <c r="M338" i="1"/>
  <c r="J338" i="1"/>
  <c r="K338" i="1" s="1"/>
  <c r="AA355" i="1" l="1"/>
  <c r="AB355" i="1" s="1"/>
  <c r="AS355" i="1" s="1"/>
  <c r="K352" i="1"/>
  <c r="AS352" i="1" s="1"/>
  <c r="K354" i="1"/>
  <c r="AS354" i="1" s="1"/>
  <c r="K346" i="1"/>
  <c r="AS346" i="1" s="1"/>
  <c r="K340" i="1"/>
  <c r="K348" i="1"/>
  <c r="AS348" i="1" s="1"/>
  <c r="AS340" i="1"/>
  <c r="BC340" i="1" s="1"/>
  <c r="K351" i="1"/>
  <c r="AS351" i="1" s="1"/>
  <c r="BC351" i="1" s="1"/>
  <c r="K339" i="1"/>
  <c r="AS339" i="1" s="1"/>
  <c r="K349" i="1"/>
  <c r="AS349" i="1" s="1"/>
  <c r="AA350" i="1"/>
  <c r="AB350" i="1" s="1"/>
  <c r="AS350" i="1" s="1"/>
  <c r="AA345" i="1"/>
  <c r="AB345" i="1" s="1"/>
  <c r="K345" i="1"/>
  <c r="AA347" i="1"/>
  <c r="AB347" i="1" s="1"/>
  <c r="K347" i="1"/>
  <c r="AA342" i="1"/>
  <c r="AB342" i="1" s="1"/>
  <c r="K342" i="1"/>
  <c r="AA343" i="1"/>
  <c r="AB343" i="1" s="1"/>
  <c r="K343" i="1"/>
  <c r="AA344" i="1"/>
  <c r="AB344" i="1" s="1"/>
  <c r="K344" i="1"/>
  <c r="AA341" i="1"/>
  <c r="AB341" i="1" s="1"/>
  <c r="K341" i="1"/>
  <c r="AA338" i="1"/>
  <c r="AB338" i="1" s="1"/>
  <c r="AS338" i="1" s="1"/>
  <c r="K353" i="1"/>
  <c r="AS353" i="1" s="1"/>
  <c r="AT351" i="1" l="1"/>
  <c r="AX351" i="1" s="1"/>
  <c r="AY351" i="1" s="1"/>
  <c r="AZ351" i="1" s="1"/>
  <c r="BA351" i="1" s="1"/>
  <c r="BD351" i="1" s="1"/>
  <c r="BF351" i="1" s="1"/>
  <c r="BI351" i="1" s="1"/>
  <c r="BB340" i="1"/>
  <c r="AS342" i="1"/>
  <c r="BC342" i="1" s="1"/>
  <c r="AS345" i="1"/>
  <c r="BB345" i="1" s="1"/>
  <c r="BB351" i="1"/>
  <c r="AT340" i="1"/>
  <c r="AX340" i="1" s="1"/>
  <c r="AY340" i="1" s="1"/>
  <c r="AZ340" i="1" s="1"/>
  <c r="BA340" i="1" s="1"/>
  <c r="BD340" i="1" s="1"/>
  <c r="BF340" i="1" s="1"/>
  <c r="BI340" i="1" s="1"/>
  <c r="BC338" i="1"/>
  <c r="AT338" i="1"/>
  <c r="AX338" i="1" s="1"/>
  <c r="BB338" i="1"/>
  <c r="BC350" i="1"/>
  <c r="BB350" i="1"/>
  <c r="AT350" i="1"/>
  <c r="AX350" i="1" s="1"/>
  <c r="BC348" i="1"/>
  <c r="BB348" i="1"/>
  <c r="AT348" i="1"/>
  <c r="AX348" i="1" s="1"/>
  <c r="BC346" i="1"/>
  <c r="BB346" i="1"/>
  <c r="AT346" i="1"/>
  <c r="AX346" i="1" s="1"/>
  <c r="AS344" i="1"/>
  <c r="BC354" i="1"/>
  <c r="BB354" i="1"/>
  <c r="AT354" i="1"/>
  <c r="AX354" i="1" s="1"/>
  <c r="BC349" i="1"/>
  <c r="BB349" i="1"/>
  <c r="AT349" i="1"/>
  <c r="AX349" i="1" s="1"/>
  <c r="BC352" i="1"/>
  <c r="BB352" i="1"/>
  <c r="AT352" i="1"/>
  <c r="AX352" i="1" s="1"/>
  <c r="AT339" i="1"/>
  <c r="AX339" i="1" s="1"/>
  <c r="BC339" i="1"/>
  <c r="BB339" i="1"/>
  <c r="AS341" i="1"/>
  <c r="AS343" i="1"/>
  <c r="AS347" i="1"/>
  <c r="BB353" i="1"/>
  <c r="AT353" i="1"/>
  <c r="AX353" i="1" s="1"/>
  <c r="BC353" i="1"/>
  <c r="BC355" i="1"/>
  <c r="BB355" i="1"/>
  <c r="AT355" i="1"/>
  <c r="AX355" i="1" s="1"/>
  <c r="BB342" i="1" l="1"/>
  <c r="BC345" i="1"/>
  <c r="AT342" i="1"/>
  <c r="AX342" i="1" s="1"/>
  <c r="AY342" i="1" s="1"/>
  <c r="AZ342" i="1" s="1"/>
  <c r="BA342" i="1" s="1"/>
  <c r="BD342" i="1" s="1"/>
  <c r="BF342" i="1" s="1"/>
  <c r="BI342" i="1" s="1"/>
  <c r="AT345" i="1"/>
  <c r="AX345" i="1" s="1"/>
  <c r="AY345" i="1" s="1"/>
  <c r="AZ345" i="1" s="1"/>
  <c r="BA345" i="1" s="1"/>
  <c r="AY355" i="1"/>
  <c r="AZ355" i="1" s="1"/>
  <c r="BA355" i="1" s="1"/>
  <c r="BD355" i="1" s="1"/>
  <c r="BF355" i="1" s="1"/>
  <c r="BI355" i="1" s="1"/>
  <c r="BC341" i="1"/>
  <c r="AT341" i="1"/>
  <c r="AX341" i="1" s="1"/>
  <c r="BB341" i="1"/>
  <c r="AY346" i="1"/>
  <c r="AZ346" i="1" s="1"/>
  <c r="BA346" i="1" s="1"/>
  <c r="BD346" i="1" s="1"/>
  <c r="BF346" i="1" s="1"/>
  <c r="BI346" i="1" s="1"/>
  <c r="BC343" i="1"/>
  <c r="AT343" i="1"/>
  <c r="AX343" i="1" s="1"/>
  <c r="BB343" i="1"/>
  <c r="AY352" i="1"/>
  <c r="AZ352" i="1" s="1"/>
  <c r="BA352" i="1" s="1"/>
  <c r="BD352" i="1" s="1"/>
  <c r="BF352" i="1" s="1"/>
  <c r="BI352" i="1" s="1"/>
  <c r="BC344" i="1"/>
  <c r="BB344" i="1"/>
  <c r="AT344" i="1"/>
  <c r="AX344" i="1" s="1"/>
  <c r="AY348" i="1"/>
  <c r="AZ348" i="1" s="1"/>
  <c r="BA348" i="1" s="1"/>
  <c r="BD348" i="1" s="1"/>
  <c r="BF348" i="1" s="1"/>
  <c r="BI348" i="1" s="1"/>
  <c r="AY338" i="1"/>
  <c r="AZ338" i="1" s="1"/>
  <c r="BA338" i="1" s="1"/>
  <c r="BD338" i="1" s="1"/>
  <c r="BF338" i="1" s="1"/>
  <c r="BI338" i="1" s="1"/>
  <c r="AY353" i="1"/>
  <c r="AZ353" i="1" s="1"/>
  <c r="BA353" i="1" s="1"/>
  <c r="BD353" i="1" s="1"/>
  <c r="BF353" i="1" s="1"/>
  <c r="BI353" i="1" s="1"/>
  <c r="BB347" i="1"/>
  <c r="AT347" i="1"/>
  <c r="AX347" i="1" s="1"/>
  <c r="BC347" i="1"/>
  <c r="AY354" i="1"/>
  <c r="AZ354" i="1" s="1"/>
  <c r="BA354" i="1" s="1"/>
  <c r="BD354" i="1" s="1"/>
  <c r="BF354" i="1" s="1"/>
  <c r="BI354" i="1" s="1"/>
  <c r="AY350" i="1"/>
  <c r="AZ350" i="1" s="1"/>
  <c r="BA350" i="1" s="1"/>
  <c r="BD350" i="1" s="1"/>
  <c r="BF350" i="1" s="1"/>
  <c r="BI350" i="1" s="1"/>
  <c r="AY339" i="1"/>
  <c r="AZ339" i="1" s="1"/>
  <c r="BA339" i="1" s="1"/>
  <c r="BD339" i="1" s="1"/>
  <c r="BF339" i="1" s="1"/>
  <c r="BI339" i="1" s="1"/>
  <c r="AY349" i="1"/>
  <c r="AZ349" i="1" s="1"/>
  <c r="BA349" i="1" s="1"/>
  <c r="BD349" i="1" s="1"/>
  <c r="BF349" i="1" s="1"/>
  <c r="BI349" i="1" s="1"/>
  <c r="BD345" i="1" l="1"/>
  <c r="BF345" i="1" s="1"/>
  <c r="BI345" i="1" s="1"/>
  <c r="AY343" i="1"/>
  <c r="AZ343" i="1" s="1"/>
  <c r="BA343" i="1" s="1"/>
  <c r="BD343" i="1" s="1"/>
  <c r="BF343" i="1" s="1"/>
  <c r="BI343" i="1" s="1"/>
  <c r="AY341" i="1"/>
  <c r="AZ341" i="1" s="1"/>
  <c r="BA341" i="1" s="1"/>
  <c r="BD341" i="1" s="1"/>
  <c r="BF341" i="1" s="1"/>
  <c r="BI341" i="1" s="1"/>
  <c r="AY344" i="1"/>
  <c r="AZ344" i="1" s="1"/>
  <c r="BA344" i="1" s="1"/>
  <c r="BD344" i="1" s="1"/>
  <c r="BF344" i="1" s="1"/>
  <c r="BI344" i="1" s="1"/>
  <c r="AY347" i="1"/>
  <c r="AZ347" i="1" s="1"/>
  <c r="BA347" i="1" s="1"/>
  <c r="BD347" i="1" s="1"/>
  <c r="BF347" i="1" s="1"/>
  <c r="BI347" i="1" s="1"/>
  <c r="AW337" i="1" l="1"/>
  <c r="AR337" i="1"/>
  <c r="AO337" i="1"/>
  <c r="AL337" i="1"/>
  <c r="AH337" i="1"/>
  <c r="AF337" i="1"/>
  <c r="AC337" i="1"/>
  <c r="AD337" i="1" s="1"/>
  <c r="AA337" i="1"/>
  <c r="AB337" i="1" s="1"/>
  <c r="Y337" i="1"/>
  <c r="W337" i="1"/>
  <c r="U337" i="1"/>
  <c r="S337" i="1"/>
  <c r="Q337" i="1"/>
  <c r="O337" i="1"/>
  <c r="M337" i="1"/>
  <c r="K337" i="1"/>
  <c r="BH336" i="1"/>
  <c r="AP336" i="1" s="1"/>
  <c r="BG336" i="1"/>
  <c r="BE336" i="1"/>
  <c r="AW336" i="1"/>
  <c r="AR336" i="1"/>
  <c r="AN336" i="1"/>
  <c r="AO336" i="1" s="1"/>
  <c r="AK336" i="1"/>
  <c r="AL336" i="1" s="1"/>
  <c r="AJ336" i="1"/>
  <c r="AI336" i="1"/>
  <c r="AG336" i="1"/>
  <c r="AH336" i="1" s="1"/>
  <c r="AF336" i="1"/>
  <c r="AC336" i="1"/>
  <c r="AD336" i="1" s="1"/>
  <c r="X336" i="1"/>
  <c r="Y336" i="1" s="1"/>
  <c r="V336" i="1"/>
  <c r="T336" i="1"/>
  <c r="R336" i="1"/>
  <c r="P336" i="1"/>
  <c r="N336" i="1"/>
  <c r="M336" i="1"/>
  <c r="J336" i="1"/>
  <c r="AA336" i="1" s="1"/>
  <c r="AB336" i="1" s="1"/>
  <c r="I336" i="1"/>
  <c r="BH335" i="1"/>
  <c r="AP335" i="1" s="1"/>
  <c r="BG335" i="1"/>
  <c r="BE335" i="1"/>
  <c r="AW335" i="1"/>
  <c r="AR335" i="1"/>
  <c r="AN335" i="1"/>
  <c r="AO335" i="1" s="1"/>
  <c r="AK335" i="1"/>
  <c r="AL335" i="1" s="1"/>
  <c r="AJ335" i="1"/>
  <c r="AI335" i="1"/>
  <c r="AG335" i="1"/>
  <c r="AH335" i="1" s="1"/>
  <c r="AF335" i="1"/>
  <c r="AC335" i="1"/>
  <c r="Z335" i="1"/>
  <c r="X335" i="1"/>
  <c r="Y335" i="1" s="1"/>
  <c r="V335" i="1"/>
  <c r="T335" i="1"/>
  <c r="R335" i="1"/>
  <c r="P335" i="1"/>
  <c r="N335" i="1"/>
  <c r="M335" i="1"/>
  <c r="J335" i="1"/>
  <c r="AA335" i="1" s="1"/>
  <c r="I335" i="1"/>
  <c r="BH334" i="1"/>
  <c r="BG334" i="1"/>
  <c r="BE334" i="1"/>
  <c r="AW334" i="1"/>
  <c r="AR334" i="1"/>
  <c r="AN334" i="1"/>
  <c r="AO334" i="1" s="1"/>
  <c r="AK334" i="1"/>
  <c r="AL334" i="1" s="1"/>
  <c r="AJ334" i="1"/>
  <c r="AI334" i="1"/>
  <c r="AG334" i="1"/>
  <c r="AH334" i="1" s="1"/>
  <c r="AF334" i="1"/>
  <c r="AC334" i="1"/>
  <c r="AD334" i="1" s="1"/>
  <c r="X334" i="1"/>
  <c r="Y334" i="1" s="1"/>
  <c r="V334" i="1"/>
  <c r="T334" i="1"/>
  <c r="R334" i="1"/>
  <c r="P334" i="1"/>
  <c r="N334" i="1"/>
  <c r="O334" i="1" s="1"/>
  <c r="M334" i="1"/>
  <c r="J334" i="1"/>
  <c r="AA334" i="1" s="1"/>
  <c r="AB334" i="1" s="1"/>
  <c r="I334" i="1"/>
  <c r="U334" i="1" s="1"/>
  <c r="BH333" i="1"/>
  <c r="BG333" i="1"/>
  <c r="BE333" i="1"/>
  <c r="AW333" i="1"/>
  <c r="AR333" i="1"/>
  <c r="AN333" i="1"/>
  <c r="AO333" i="1" s="1"/>
  <c r="AK333" i="1"/>
  <c r="AL333" i="1" s="1"/>
  <c r="AJ333" i="1"/>
  <c r="AI333" i="1"/>
  <c r="AG333" i="1"/>
  <c r="AH333" i="1" s="1"/>
  <c r="AF333" i="1"/>
  <c r="AC333" i="1"/>
  <c r="Z333" i="1"/>
  <c r="X333" i="1"/>
  <c r="Y333" i="1" s="1"/>
  <c r="V333" i="1"/>
  <c r="T333" i="1"/>
  <c r="R333" i="1"/>
  <c r="P333" i="1"/>
  <c r="N333" i="1"/>
  <c r="O333" i="1" s="1"/>
  <c r="M333" i="1"/>
  <c r="J333" i="1"/>
  <c r="AA333" i="1" s="1"/>
  <c r="I333" i="1"/>
  <c r="BH332" i="1"/>
  <c r="BG332" i="1"/>
  <c r="BE332" i="1"/>
  <c r="AW332" i="1"/>
  <c r="AR332" i="1"/>
  <c r="AP332" i="1"/>
  <c r="AN332" i="1"/>
  <c r="AO332" i="1" s="1"/>
  <c r="AK332" i="1"/>
  <c r="AL332" i="1" s="1"/>
  <c r="AJ332" i="1"/>
  <c r="AI332" i="1"/>
  <c r="AG332" i="1"/>
  <c r="AH332" i="1" s="1"/>
  <c r="AF332" i="1"/>
  <c r="AC332" i="1"/>
  <c r="Z332" i="1"/>
  <c r="X332" i="1"/>
  <c r="Y332" i="1" s="1"/>
  <c r="V332" i="1"/>
  <c r="T332" i="1"/>
  <c r="R332" i="1"/>
  <c r="P332" i="1"/>
  <c r="N332" i="1"/>
  <c r="M332" i="1"/>
  <c r="J332" i="1"/>
  <c r="AA332" i="1" s="1"/>
  <c r="I332" i="1"/>
  <c r="BH331" i="1"/>
  <c r="BG331" i="1"/>
  <c r="BE331" i="1"/>
  <c r="AW331" i="1"/>
  <c r="AR331" i="1"/>
  <c r="AN331" i="1"/>
  <c r="AO331" i="1" s="1"/>
  <c r="AK331" i="1"/>
  <c r="AL331" i="1" s="1"/>
  <c r="AJ331" i="1"/>
  <c r="AI331" i="1"/>
  <c r="AG331" i="1"/>
  <c r="AH331" i="1" s="1"/>
  <c r="AF331" i="1"/>
  <c r="AC331" i="1"/>
  <c r="Z331" i="1"/>
  <c r="X331" i="1"/>
  <c r="Y331" i="1" s="1"/>
  <c r="V331" i="1"/>
  <c r="T331" i="1"/>
  <c r="R331" i="1"/>
  <c r="P331" i="1"/>
  <c r="N331" i="1"/>
  <c r="M331" i="1"/>
  <c r="J331" i="1"/>
  <c r="AA331" i="1" s="1"/>
  <c r="I331" i="1"/>
  <c r="BH330" i="1"/>
  <c r="AP330" i="1" s="1"/>
  <c r="BG330" i="1"/>
  <c r="BE330" i="1"/>
  <c r="AW330" i="1"/>
  <c r="AR330" i="1"/>
  <c r="AN330" i="1"/>
  <c r="AO330" i="1" s="1"/>
  <c r="AK330" i="1"/>
  <c r="AL330" i="1" s="1"/>
  <c r="AJ330" i="1"/>
  <c r="AI330" i="1"/>
  <c r="AG330" i="1"/>
  <c r="AH330" i="1" s="1"/>
  <c r="AF330" i="1"/>
  <c r="AC330" i="1"/>
  <c r="Z330" i="1"/>
  <c r="X330" i="1"/>
  <c r="Y330" i="1" s="1"/>
  <c r="V330" i="1"/>
  <c r="T330" i="1"/>
  <c r="R330" i="1"/>
  <c r="P330" i="1"/>
  <c r="N330" i="1"/>
  <c r="M330" i="1"/>
  <c r="J330" i="1"/>
  <c r="K330" i="1" s="1"/>
  <c r="I330" i="1"/>
  <c r="BH329" i="1"/>
  <c r="AP329" i="1" s="1"/>
  <c r="BG329" i="1"/>
  <c r="BE329" i="1"/>
  <c r="AW329" i="1"/>
  <c r="AR329" i="1"/>
  <c r="AN329" i="1"/>
  <c r="AO329" i="1" s="1"/>
  <c r="AK329" i="1"/>
  <c r="AL329" i="1" s="1"/>
  <c r="AJ329" i="1"/>
  <c r="AI329" i="1"/>
  <c r="AG329" i="1"/>
  <c r="AH329" i="1" s="1"/>
  <c r="AF329" i="1"/>
  <c r="AC329" i="1"/>
  <c r="Z329" i="1"/>
  <c r="X329" i="1"/>
  <c r="Y329" i="1" s="1"/>
  <c r="V329" i="1"/>
  <c r="T329" i="1"/>
  <c r="R329" i="1"/>
  <c r="P329" i="1"/>
  <c r="N329" i="1"/>
  <c r="M329" i="1"/>
  <c r="J329" i="1"/>
  <c r="AA329" i="1" s="1"/>
  <c r="I329" i="1"/>
  <c r="BH328" i="1"/>
  <c r="AP328" i="1" s="1"/>
  <c r="BG328" i="1"/>
  <c r="BE328" i="1"/>
  <c r="AW328" i="1"/>
  <c r="AR328" i="1"/>
  <c r="AN328" i="1"/>
  <c r="AO328" i="1" s="1"/>
  <c r="AK328" i="1"/>
  <c r="AL328" i="1" s="1"/>
  <c r="AJ328" i="1"/>
  <c r="AI328" i="1"/>
  <c r="AG328" i="1"/>
  <c r="AH328" i="1" s="1"/>
  <c r="AF328" i="1"/>
  <c r="AC328" i="1"/>
  <c r="Z328" i="1"/>
  <c r="X328" i="1"/>
  <c r="Y328" i="1" s="1"/>
  <c r="V328" i="1"/>
  <c r="T328" i="1"/>
  <c r="R328" i="1"/>
  <c r="P328" i="1"/>
  <c r="N328" i="1"/>
  <c r="M328" i="1"/>
  <c r="J328" i="1"/>
  <c r="AA328" i="1" s="1"/>
  <c r="I328" i="1"/>
  <c r="BH327" i="1"/>
  <c r="BG327" i="1"/>
  <c r="BE327" i="1"/>
  <c r="AW327" i="1"/>
  <c r="AR327" i="1"/>
  <c r="AN327" i="1"/>
  <c r="AO327" i="1" s="1"/>
  <c r="AK327" i="1"/>
  <c r="AL327" i="1" s="1"/>
  <c r="AJ327" i="1"/>
  <c r="AI327" i="1"/>
  <c r="AG327" i="1"/>
  <c r="AH327" i="1" s="1"/>
  <c r="AF327" i="1"/>
  <c r="AC327" i="1"/>
  <c r="Z327" i="1"/>
  <c r="X327" i="1"/>
  <c r="Y327" i="1" s="1"/>
  <c r="V327" i="1"/>
  <c r="T327" i="1"/>
  <c r="R327" i="1"/>
  <c r="P327" i="1"/>
  <c r="N327" i="1"/>
  <c r="M327" i="1"/>
  <c r="J327" i="1"/>
  <c r="AA327" i="1" s="1"/>
  <c r="I327" i="1"/>
  <c r="BH326" i="1"/>
  <c r="AP326" i="1" s="1"/>
  <c r="BG326" i="1"/>
  <c r="BE326" i="1"/>
  <c r="AW326" i="1"/>
  <c r="AR326" i="1"/>
  <c r="AN326" i="1"/>
  <c r="AO326" i="1" s="1"/>
  <c r="AK326" i="1"/>
  <c r="AL326" i="1" s="1"/>
  <c r="AJ326" i="1"/>
  <c r="AI326" i="1"/>
  <c r="AG326" i="1"/>
  <c r="AH326" i="1" s="1"/>
  <c r="AF326" i="1"/>
  <c r="AC326" i="1"/>
  <c r="Z326" i="1"/>
  <c r="X326" i="1"/>
  <c r="Y326" i="1" s="1"/>
  <c r="V326" i="1"/>
  <c r="T326" i="1"/>
  <c r="R326" i="1"/>
  <c r="P326" i="1"/>
  <c r="N326" i="1"/>
  <c r="M326" i="1"/>
  <c r="J326" i="1"/>
  <c r="AA326" i="1" s="1"/>
  <c r="I326" i="1"/>
  <c r="BH325" i="1"/>
  <c r="BG325" i="1"/>
  <c r="BE325" i="1"/>
  <c r="AW325" i="1"/>
  <c r="AR325" i="1"/>
  <c r="AN325" i="1"/>
  <c r="AO325" i="1" s="1"/>
  <c r="AK325" i="1"/>
  <c r="AL325" i="1" s="1"/>
  <c r="AJ325" i="1"/>
  <c r="AI325" i="1"/>
  <c r="AG325" i="1"/>
  <c r="AH325" i="1" s="1"/>
  <c r="AF325" i="1"/>
  <c r="AC325" i="1"/>
  <c r="Z325" i="1"/>
  <c r="X325" i="1"/>
  <c r="Y325" i="1" s="1"/>
  <c r="V325" i="1"/>
  <c r="T325" i="1"/>
  <c r="R325" i="1"/>
  <c r="P325" i="1"/>
  <c r="N325" i="1"/>
  <c r="M325" i="1"/>
  <c r="J325" i="1"/>
  <c r="AA325" i="1" s="1"/>
  <c r="I325" i="1"/>
  <c r="K335" i="1" l="1"/>
  <c r="AB327" i="1"/>
  <c r="AB328" i="1"/>
  <c r="K327" i="1"/>
  <c r="O330" i="1"/>
  <c r="U330" i="1"/>
  <c r="AD325" i="1"/>
  <c r="S329" i="1"/>
  <c r="K328" i="1"/>
  <c r="K336" i="1"/>
  <c r="U331" i="1"/>
  <c r="S328" i="1"/>
  <c r="U328" i="1"/>
  <c r="AD328" i="1"/>
  <c r="AD329" i="1"/>
  <c r="AD330" i="1"/>
  <c r="AD331" i="1"/>
  <c r="K333" i="1"/>
  <c r="O328" i="1"/>
  <c r="W330" i="1"/>
  <c r="S330" i="1"/>
  <c r="AA330" i="1"/>
  <c r="AB330" i="1" s="1"/>
  <c r="AB333" i="1"/>
  <c r="AD326" i="1"/>
  <c r="W334" i="1"/>
  <c r="Q328" i="1"/>
  <c r="W328" i="1"/>
  <c r="K332" i="1"/>
  <c r="S333" i="1"/>
  <c r="S336" i="1"/>
  <c r="AB326" i="1"/>
  <c r="S325" i="1"/>
  <c r="S327" i="1"/>
  <c r="Q330" i="1"/>
  <c r="S334" i="1"/>
  <c r="AB335" i="1"/>
  <c r="U326" i="1"/>
  <c r="W327" i="1"/>
  <c r="Q334" i="1"/>
  <c r="AB331" i="1"/>
  <c r="AB332" i="1"/>
  <c r="U333" i="1"/>
  <c r="AD333" i="1"/>
  <c r="O327" i="1"/>
  <c r="U327" i="1"/>
  <c r="W335" i="1"/>
  <c r="O336" i="1"/>
  <c r="Q327" i="1"/>
  <c r="W332" i="1"/>
  <c r="AD332" i="1"/>
  <c r="AD335" i="1"/>
  <c r="AS337" i="1"/>
  <c r="O325" i="1"/>
  <c r="U325" i="1"/>
  <c r="Q326" i="1"/>
  <c r="W326" i="1"/>
  <c r="AD327" i="1"/>
  <c r="O329" i="1"/>
  <c r="U329" i="1"/>
  <c r="Q331" i="1"/>
  <c r="W331" i="1"/>
  <c r="S332" i="1"/>
  <c r="S335" i="1"/>
  <c r="AB329" i="1"/>
  <c r="K331" i="1"/>
  <c r="U336" i="1"/>
  <c r="AB325" i="1"/>
  <c r="Q325" i="1"/>
  <c r="W325" i="1"/>
  <c r="S326" i="1"/>
  <c r="Q329" i="1"/>
  <c r="W329" i="1"/>
  <c r="S331" i="1"/>
  <c r="O332" i="1"/>
  <c r="U332" i="1"/>
  <c r="K334" i="1"/>
  <c r="O335" i="1"/>
  <c r="U335" i="1"/>
  <c r="K326" i="1"/>
  <c r="K325" i="1"/>
  <c r="K329" i="1"/>
  <c r="Q333" i="1"/>
  <c r="W333" i="1"/>
  <c r="Q336" i="1"/>
  <c r="W336" i="1"/>
  <c r="O326" i="1"/>
  <c r="O331" i="1"/>
  <c r="Q332" i="1"/>
  <c r="Q335" i="1"/>
  <c r="AS328" i="1" l="1"/>
  <c r="BB328" i="1" s="1"/>
  <c r="AS333" i="1"/>
  <c r="AT333" i="1" s="1"/>
  <c r="AX333" i="1" s="1"/>
  <c r="AS334" i="1"/>
  <c r="BB334" i="1" s="1"/>
  <c r="AS327" i="1"/>
  <c r="BC327" i="1" s="1"/>
  <c r="AS325" i="1"/>
  <c r="BB325" i="1" s="1"/>
  <c r="AS332" i="1"/>
  <c r="BC332" i="1" s="1"/>
  <c r="AS336" i="1"/>
  <c r="BB336" i="1" s="1"/>
  <c r="AS335" i="1"/>
  <c r="BC335" i="1" s="1"/>
  <c r="AS331" i="1"/>
  <c r="BB331" i="1" s="1"/>
  <c r="AS330" i="1"/>
  <c r="AT330" i="1" s="1"/>
  <c r="AX330" i="1" s="1"/>
  <c r="BC325" i="1"/>
  <c r="AT325" i="1"/>
  <c r="AX325" i="1" s="1"/>
  <c r="AS326" i="1"/>
  <c r="AT328" i="1"/>
  <c r="AX328" i="1" s="1"/>
  <c r="BC337" i="1"/>
  <c r="BB337" i="1"/>
  <c r="AT337" i="1"/>
  <c r="AX337" i="1" s="1"/>
  <c r="AS329" i="1"/>
  <c r="BC334" i="1" l="1"/>
  <c r="AT334" i="1"/>
  <c r="AX334" i="1" s="1"/>
  <c r="AY334" i="1" s="1"/>
  <c r="AZ334" i="1" s="1"/>
  <c r="BA334" i="1" s="1"/>
  <c r="BD334" i="1" s="1"/>
  <c r="BF334" i="1" s="1"/>
  <c r="BI334" i="1" s="1"/>
  <c r="BC328" i="1"/>
  <c r="BB327" i="1"/>
  <c r="BB330" i="1"/>
  <c r="BB333" i="1"/>
  <c r="AT332" i="1"/>
  <c r="AX332" i="1" s="1"/>
  <c r="AY332" i="1" s="1"/>
  <c r="AZ332" i="1" s="1"/>
  <c r="BA332" i="1" s="1"/>
  <c r="BD332" i="1" s="1"/>
  <c r="BF332" i="1" s="1"/>
  <c r="BI332" i="1" s="1"/>
  <c r="BB332" i="1"/>
  <c r="BC330" i="1"/>
  <c r="BC333" i="1"/>
  <c r="AT327" i="1"/>
  <c r="AX327" i="1" s="1"/>
  <c r="AY327" i="1" s="1"/>
  <c r="AZ327" i="1" s="1"/>
  <c r="BA327" i="1" s="1"/>
  <c r="BD327" i="1" s="1"/>
  <c r="BF327" i="1" s="1"/>
  <c r="BI327" i="1" s="1"/>
  <c r="BC336" i="1"/>
  <c r="BC331" i="1"/>
  <c r="AT336" i="1"/>
  <c r="AX336" i="1" s="1"/>
  <c r="AY336" i="1" s="1"/>
  <c r="AZ336" i="1" s="1"/>
  <c r="BA336" i="1" s="1"/>
  <c r="AT335" i="1"/>
  <c r="AX335" i="1" s="1"/>
  <c r="BB335" i="1"/>
  <c r="AT331" i="1"/>
  <c r="AX331" i="1" s="1"/>
  <c r="AY337" i="1"/>
  <c r="AZ337" i="1" s="1"/>
  <c r="BA337" i="1" s="1"/>
  <c r="BD337" i="1" s="1"/>
  <c r="BF337" i="1" s="1"/>
  <c r="BI337" i="1" s="1"/>
  <c r="AY330" i="1"/>
  <c r="AZ330" i="1" s="1"/>
  <c r="BA330" i="1" s="1"/>
  <c r="AY328" i="1"/>
  <c r="AZ328" i="1" s="1"/>
  <c r="BA328" i="1" s="1"/>
  <c r="BC326" i="1"/>
  <c r="BB326" i="1"/>
  <c r="AT326" i="1"/>
  <c r="AX326" i="1" s="1"/>
  <c r="BB329" i="1"/>
  <c r="AT329" i="1"/>
  <c r="AX329" i="1" s="1"/>
  <c r="BC329" i="1"/>
  <c r="AY333" i="1"/>
  <c r="AZ333" i="1" s="1"/>
  <c r="BA333" i="1" s="1"/>
  <c r="AY335" i="1"/>
  <c r="AZ335" i="1" s="1"/>
  <c r="BA335" i="1" s="1"/>
  <c r="BD335" i="1" s="1"/>
  <c r="BF335" i="1" s="1"/>
  <c r="BI335" i="1" s="1"/>
  <c r="AY325" i="1"/>
  <c r="AZ325" i="1" s="1"/>
  <c r="BA325" i="1" s="1"/>
  <c r="BD325" i="1" s="1"/>
  <c r="BF325" i="1" s="1"/>
  <c r="BI325" i="1" s="1"/>
  <c r="BD333" i="1" l="1"/>
  <c r="BF333" i="1" s="1"/>
  <c r="BI333" i="1" s="1"/>
  <c r="BD328" i="1"/>
  <c r="BF328" i="1" s="1"/>
  <c r="BI328" i="1" s="1"/>
  <c r="BD330" i="1"/>
  <c r="BF330" i="1" s="1"/>
  <c r="BI330" i="1" s="1"/>
  <c r="BD336" i="1"/>
  <c r="BF336" i="1" s="1"/>
  <c r="BI336" i="1" s="1"/>
  <c r="AY331" i="1"/>
  <c r="AZ331" i="1" s="1"/>
  <c r="BA331" i="1" s="1"/>
  <c r="BD331" i="1" s="1"/>
  <c r="BF331" i="1" s="1"/>
  <c r="BI331" i="1" s="1"/>
  <c r="AY326" i="1"/>
  <c r="AZ326" i="1" s="1"/>
  <c r="BA326" i="1" s="1"/>
  <c r="BD326" i="1" s="1"/>
  <c r="BF326" i="1" s="1"/>
  <c r="BI326" i="1" s="1"/>
  <c r="AY329" i="1"/>
  <c r="AZ329" i="1" s="1"/>
  <c r="BA329" i="1" s="1"/>
  <c r="BD329" i="1" s="1"/>
  <c r="BF329" i="1" s="1"/>
  <c r="BI329" i="1" s="1"/>
  <c r="BH324" i="1" l="1"/>
  <c r="BG324" i="1"/>
  <c r="BE324" i="1"/>
  <c r="AW324" i="1"/>
  <c r="AR324" i="1"/>
  <c r="AN324" i="1"/>
  <c r="AO324" i="1" s="1"/>
  <c r="AK324" i="1"/>
  <c r="AL324" i="1" s="1"/>
  <c r="AJ324" i="1"/>
  <c r="AI324" i="1"/>
  <c r="AG324" i="1"/>
  <c r="AH324" i="1" s="1"/>
  <c r="AF324" i="1"/>
  <c r="AD324" i="1"/>
  <c r="AC324" i="1"/>
  <c r="X324" i="1"/>
  <c r="Y324" i="1" s="1"/>
  <c r="V324" i="1"/>
  <c r="T324" i="1"/>
  <c r="R324" i="1"/>
  <c r="P324" i="1"/>
  <c r="N324" i="1"/>
  <c r="M324" i="1"/>
  <c r="J324" i="1"/>
  <c r="AA324" i="1" s="1"/>
  <c r="AB324" i="1" s="1"/>
  <c r="I324" i="1"/>
  <c r="BH323" i="1"/>
  <c r="BG323" i="1"/>
  <c r="BE323" i="1"/>
  <c r="AW323" i="1"/>
  <c r="AR323" i="1"/>
  <c r="AN323" i="1"/>
  <c r="AO323" i="1" s="1"/>
  <c r="AK323" i="1"/>
  <c r="AL323" i="1" s="1"/>
  <c r="AJ323" i="1"/>
  <c r="AI323" i="1"/>
  <c r="AG323" i="1"/>
  <c r="AH323" i="1" s="1"/>
  <c r="AF323" i="1"/>
  <c r="AC323" i="1"/>
  <c r="AD323" i="1" s="1"/>
  <c r="X323" i="1"/>
  <c r="Y323" i="1" s="1"/>
  <c r="V323" i="1"/>
  <c r="T323" i="1"/>
  <c r="R323" i="1"/>
  <c r="P323" i="1"/>
  <c r="N323" i="1"/>
  <c r="M323" i="1"/>
  <c r="J323" i="1"/>
  <c r="AA323" i="1" s="1"/>
  <c r="AB323" i="1" s="1"/>
  <c r="I323" i="1"/>
  <c r="BH322" i="1"/>
  <c r="BG322" i="1"/>
  <c r="BE322" i="1"/>
  <c r="AW322" i="1"/>
  <c r="AR322" i="1"/>
  <c r="AN322" i="1"/>
  <c r="AO322" i="1" s="1"/>
  <c r="AK322" i="1"/>
  <c r="AL322" i="1" s="1"/>
  <c r="AJ322" i="1"/>
  <c r="AI322" i="1"/>
  <c r="AG322" i="1"/>
  <c r="AH322" i="1" s="1"/>
  <c r="AF322" i="1"/>
  <c r="AC322" i="1"/>
  <c r="AD322" i="1" s="1"/>
  <c r="X322" i="1"/>
  <c r="Y322" i="1" s="1"/>
  <c r="V322" i="1"/>
  <c r="T322" i="1"/>
  <c r="R322" i="1"/>
  <c r="P322" i="1"/>
  <c r="N322" i="1"/>
  <c r="M322" i="1"/>
  <c r="J322" i="1"/>
  <c r="AA322" i="1" s="1"/>
  <c r="AB322" i="1" s="1"/>
  <c r="I322" i="1"/>
  <c r="BH321" i="1"/>
  <c r="BG321" i="1"/>
  <c r="BE321" i="1"/>
  <c r="AW321" i="1"/>
  <c r="AR321" i="1"/>
  <c r="AN321" i="1"/>
  <c r="AO321" i="1" s="1"/>
  <c r="AK321" i="1"/>
  <c r="AL321" i="1" s="1"/>
  <c r="AJ321" i="1"/>
  <c r="AI321" i="1"/>
  <c r="AG321" i="1"/>
  <c r="AH321" i="1" s="1"/>
  <c r="AF321" i="1"/>
  <c r="AC321" i="1"/>
  <c r="AD321" i="1" s="1"/>
  <c r="X321" i="1"/>
  <c r="Y321" i="1" s="1"/>
  <c r="V321" i="1"/>
  <c r="T321" i="1"/>
  <c r="R321" i="1"/>
  <c r="P321" i="1"/>
  <c r="N321" i="1"/>
  <c r="M321" i="1"/>
  <c r="J321" i="1"/>
  <c r="AA321" i="1" s="1"/>
  <c r="AB321" i="1" s="1"/>
  <c r="I321" i="1"/>
  <c r="BH320" i="1"/>
  <c r="BG320" i="1"/>
  <c r="BE320" i="1"/>
  <c r="AW320" i="1"/>
  <c r="AR320" i="1"/>
  <c r="AN320" i="1"/>
  <c r="AO320" i="1" s="1"/>
  <c r="AK320" i="1"/>
  <c r="AL320" i="1" s="1"/>
  <c r="AJ320" i="1"/>
  <c r="AI320" i="1"/>
  <c r="AG320" i="1"/>
  <c r="AH320" i="1" s="1"/>
  <c r="AF320" i="1"/>
  <c r="AC320" i="1"/>
  <c r="AD320" i="1" s="1"/>
  <c r="X320" i="1"/>
  <c r="Y320" i="1" s="1"/>
  <c r="V320" i="1"/>
  <c r="T320" i="1"/>
  <c r="R320" i="1"/>
  <c r="P320" i="1"/>
  <c r="N320" i="1"/>
  <c r="M320" i="1"/>
  <c r="J320" i="1"/>
  <c r="AA320" i="1" s="1"/>
  <c r="AB320" i="1" s="1"/>
  <c r="I320" i="1"/>
  <c r="BH319" i="1"/>
  <c r="BG319" i="1"/>
  <c r="BE319" i="1"/>
  <c r="AW319" i="1"/>
  <c r="AR319" i="1"/>
  <c r="AN319" i="1"/>
  <c r="AO319" i="1" s="1"/>
  <c r="AK319" i="1"/>
  <c r="AL319" i="1" s="1"/>
  <c r="AJ319" i="1"/>
  <c r="AI319" i="1"/>
  <c r="AG319" i="1"/>
  <c r="AH319" i="1" s="1"/>
  <c r="AF319" i="1"/>
  <c r="AC319" i="1"/>
  <c r="AD319" i="1" s="1"/>
  <c r="X319" i="1"/>
  <c r="Y319" i="1" s="1"/>
  <c r="V319" i="1"/>
  <c r="T319" i="1"/>
  <c r="R319" i="1"/>
  <c r="P319" i="1"/>
  <c r="N319" i="1"/>
  <c r="M319" i="1"/>
  <c r="J319" i="1"/>
  <c r="AA319" i="1" s="1"/>
  <c r="AB319" i="1" s="1"/>
  <c r="I319" i="1"/>
  <c r="BH318" i="1"/>
  <c r="BG318" i="1"/>
  <c r="BE318" i="1"/>
  <c r="AW318" i="1"/>
  <c r="AR318" i="1"/>
  <c r="AN318" i="1"/>
  <c r="AO318" i="1" s="1"/>
  <c r="AK318" i="1"/>
  <c r="AL318" i="1" s="1"/>
  <c r="AJ318" i="1"/>
  <c r="AI318" i="1"/>
  <c r="AG318" i="1"/>
  <c r="AH318" i="1" s="1"/>
  <c r="AF318" i="1"/>
  <c r="AC318" i="1"/>
  <c r="AD318" i="1" s="1"/>
  <c r="X318" i="1"/>
  <c r="Y318" i="1" s="1"/>
  <c r="V318" i="1"/>
  <c r="T318" i="1"/>
  <c r="R318" i="1"/>
  <c r="P318" i="1"/>
  <c r="N318" i="1"/>
  <c r="M318" i="1"/>
  <c r="J318" i="1"/>
  <c r="AA318" i="1" s="1"/>
  <c r="AB318" i="1" s="1"/>
  <c r="I318" i="1"/>
  <c r="BH317" i="1"/>
  <c r="BG317" i="1"/>
  <c r="BE317" i="1"/>
  <c r="AW317" i="1"/>
  <c r="AR317" i="1"/>
  <c r="AN317" i="1"/>
  <c r="AO317" i="1" s="1"/>
  <c r="AK317" i="1"/>
  <c r="AL317" i="1" s="1"/>
  <c r="AJ317" i="1"/>
  <c r="AI317" i="1"/>
  <c r="AG317" i="1"/>
  <c r="AH317" i="1" s="1"/>
  <c r="AF317" i="1"/>
  <c r="AC317" i="1"/>
  <c r="AD317" i="1" s="1"/>
  <c r="X317" i="1"/>
  <c r="Y317" i="1" s="1"/>
  <c r="V317" i="1"/>
  <c r="T317" i="1"/>
  <c r="R317" i="1"/>
  <c r="P317" i="1"/>
  <c r="N317" i="1"/>
  <c r="M317" i="1"/>
  <c r="J317" i="1"/>
  <c r="AA317" i="1" s="1"/>
  <c r="AB317" i="1" s="1"/>
  <c r="I317" i="1"/>
  <c r="BH316" i="1"/>
  <c r="BG316" i="1"/>
  <c r="BE316" i="1"/>
  <c r="AW316" i="1"/>
  <c r="AR316" i="1"/>
  <c r="AN316" i="1"/>
  <c r="AO316" i="1" s="1"/>
  <c r="AK316" i="1"/>
  <c r="AL316" i="1" s="1"/>
  <c r="AJ316" i="1"/>
  <c r="AI316" i="1"/>
  <c r="AG316" i="1"/>
  <c r="AH316" i="1" s="1"/>
  <c r="AF316" i="1"/>
  <c r="AC316" i="1"/>
  <c r="AD316" i="1" s="1"/>
  <c r="X316" i="1"/>
  <c r="Y316" i="1" s="1"/>
  <c r="V316" i="1"/>
  <c r="T316" i="1"/>
  <c r="R316" i="1"/>
  <c r="P316" i="1"/>
  <c r="N316" i="1"/>
  <c r="M316" i="1"/>
  <c r="J316" i="1"/>
  <c r="AA316" i="1" s="1"/>
  <c r="AB316" i="1" s="1"/>
  <c r="I316" i="1"/>
  <c r="BH315" i="1"/>
  <c r="BG315" i="1"/>
  <c r="BE315" i="1"/>
  <c r="AW315" i="1"/>
  <c r="AR315" i="1"/>
  <c r="AN315" i="1"/>
  <c r="AO315" i="1" s="1"/>
  <c r="AK315" i="1"/>
  <c r="AL315" i="1" s="1"/>
  <c r="AJ315" i="1"/>
  <c r="AI315" i="1"/>
  <c r="AG315" i="1"/>
  <c r="AH315" i="1" s="1"/>
  <c r="AF315" i="1"/>
  <c r="AC315" i="1"/>
  <c r="AD315" i="1" s="1"/>
  <c r="X315" i="1"/>
  <c r="Y315" i="1" s="1"/>
  <c r="V315" i="1"/>
  <c r="T315" i="1"/>
  <c r="R315" i="1"/>
  <c r="P315" i="1"/>
  <c r="N315" i="1"/>
  <c r="M315" i="1"/>
  <c r="J315" i="1"/>
  <c r="AA315" i="1" s="1"/>
  <c r="AB315" i="1" s="1"/>
  <c r="I315" i="1"/>
  <c r="BH314" i="1"/>
  <c r="BG314" i="1"/>
  <c r="BE314" i="1"/>
  <c r="AW314" i="1"/>
  <c r="AR314" i="1"/>
  <c r="AN314" i="1"/>
  <c r="AO314" i="1" s="1"/>
  <c r="AK314" i="1"/>
  <c r="AL314" i="1" s="1"/>
  <c r="AJ314" i="1"/>
  <c r="AI314" i="1"/>
  <c r="AG314" i="1"/>
  <c r="AH314" i="1" s="1"/>
  <c r="AF314" i="1"/>
  <c r="AC314" i="1"/>
  <c r="AD314" i="1" s="1"/>
  <c r="X314" i="1"/>
  <c r="Y314" i="1" s="1"/>
  <c r="V314" i="1"/>
  <c r="T314" i="1"/>
  <c r="R314" i="1"/>
  <c r="P314" i="1"/>
  <c r="N314" i="1"/>
  <c r="M314" i="1"/>
  <c r="J314" i="1"/>
  <c r="AA314" i="1" s="1"/>
  <c r="AB314" i="1" s="1"/>
  <c r="I314" i="1"/>
  <c r="BH313" i="1"/>
  <c r="BG313" i="1"/>
  <c r="BE313" i="1"/>
  <c r="AW313" i="1"/>
  <c r="AR313" i="1"/>
  <c r="AN313" i="1"/>
  <c r="AO313" i="1" s="1"/>
  <c r="AK313" i="1"/>
  <c r="AL313" i="1" s="1"/>
  <c r="AJ313" i="1"/>
  <c r="AI313" i="1"/>
  <c r="AG313" i="1"/>
  <c r="AH313" i="1" s="1"/>
  <c r="AF313" i="1"/>
  <c r="AC313" i="1"/>
  <c r="AD313" i="1" s="1"/>
  <c r="X313" i="1"/>
  <c r="Y313" i="1" s="1"/>
  <c r="V313" i="1"/>
  <c r="T313" i="1"/>
  <c r="R313" i="1"/>
  <c r="P313" i="1"/>
  <c r="N313" i="1"/>
  <c r="M313" i="1"/>
  <c r="J313" i="1"/>
  <c r="AA313" i="1" s="1"/>
  <c r="AB313" i="1" s="1"/>
  <c r="I313" i="1"/>
  <c r="BH312" i="1"/>
  <c r="BG312" i="1"/>
  <c r="BE312" i="1"/>
  <c r="AW312" i="1"/>
  <c r="AR312" i="1"/>
  <c r="AN312" i="1"/>
  <c r="AO312" i="1" s="1"/>
  <c r="AK312" i="1"/>
  <c r="AL312" i="1" s="1"/>
  <c r="AJ312" i="1"/>
  <c r="AI312" i="1"/>
  <c r="AG312" i="1"/>
  <c r="AH312" i="1" s="1"/>
  <c r="AF312" i="1"/>
  <c r="AC312" i="1"/>
  <c r="AD312" i="1" s="1"/>
  <c r="X312" i="1"/>
  <c r="Y312" i="1" s="1"/>
  <c r="V312" i="1"/>
  <c r="T312" i="1"/>
  <c r="R312" i="1"/>
  <c r="P312" i="1"/>
  <c r="N312" i="1"/>
  <c r="M312" i="1"/>
  <c r="J312" i="1"/>
  <c r="AA312" i="1" s="1"/>
  <c r="AB312" i="1" s="1"/>
  <c r="I312" i="1"/>
  <c r="BH311" i="1"/>
  <c r="BG311" i="1"/>
  <c r="BE311" i="1"/>
  <c r="AW311" i="1"/>
  <c r="AR311" i="1"/>
  <c r="AN311" i="1"/>
  <c r="AO311" i="1" s="1"/>
  <c r="AK311" i="1"/>
  <c r="AL311" i="1" s="1"/>
  <c r="AJ311" i="1"/>
  <c r="AI311" i="1"/>
  <c r="AG311" i="1"/>
  <c r="AH311" i="1" s="1"/>
  <c r="AF311" i="1"/>
  <c r="AC311" i="1"/>
  <c r="AD311" i="1" s="1"/>
  <c r="X311" i="1"/>
  <c r="Y311" i="1" s="1"/>
  <c r="V311" i="1"/>
  <c r="T311" i="1"/>
  <c r="R311" i="1"/>
  <c r="P311" i="1"/>
  <c r="N311" i="1"/>
  <c r="M311" i="1"/>
  <c r="J311" i="1"/>
  <c r="AA311" i="1" s="1"/>
  <c r="AB311" i="1" s="1"/>
  <c r="I311" i="1"/>
  <c r="BH310" i="1"/>
  <c r="BG310" i="1"/>
  <c r="BE310" i="1"/>
  <c r="AW310" i="1"/>
  <c r="AR310" i="1"/>
  <c r="AN310" i="1"/>
  <c r="AO310" i="1" s="1"/>
  <c r="AK310" i="1"/>
  <c r="AL310" i="1" s="1"/>
  <c r="AJ310" i="1"/>
  <c r="AI310" i="1"/>
  <c r="AG310" i="1"/>
  <c r="AH310" i="1" s="1"/>
  <c r="AF310" i="1"/>
  <c r="AC310" i="1"/>
  <c r="AD310" i="1" s="1"/>
  <c r="X310" i="1"/>
  <c r="Y310" i="1" s="1"/>
  <c r="V310" i="1"/>
  <c r="T310" i="1"/>
  <c r="R310" i="1"/>
  <c r="P310" i="1"/>
  <c r="N310" i="1"/>
  <c r="M310" i="1"/>
  <c r="J310" i="1"/>
  <c r="AA310" i="1" s="1"/>
  <c r="AB310" i="1" s="1"/>
  <c r="I310" i="1"/>
  <c r="BH309" i="1"/>
  <c r="BG309" i="1"/>
  <c r="BE309" i="1"/>
  <c r="AW309" i="1"/>
  <c r="AR309" i="1"/>
  <c r="AN309" i="1"/>
  <c r="AO309" i="1" s="1"/>
  <c r="AK309" i="1"/>
  <c r="AL309" i="1" s="1"/>
  <c r="AJ309" i="1"/>
  <c r="AI309" i="1"/>
  <c r="AG309" i="1"/>
  <c r="AH309" i="1" s="1"/>
  <c r="AF309" i="1"/>
  <c r="AC309" i="1"/>
  <c r="AD309" i="1" s="1"/>
  <c r="X309" i="1"/>
  <c r="Y309" i="1" s="1"/>
  <c r="V309" i="1"/>
  <c r="T309" i="1"/>
  <c r="R309" i="1"/>
  <c r="P309" i="1"/>
  <c r="N309" i="1"/>
  <c r="M309" i="1"/>
  <c r="J309" i="1"/>
  <c r="AA309" i="1" s="1"/>
  <c r="AB309" i="1" s="1"/>
  <c r="I309" i="1"/>
  <c r="BH308" i="1"/>
  <c r="BG308" i="1"/>
  <c r="AW308" i="1"/>
  <c r="AR308" i="1"/>
  <c r="AN308" i="1"/>
  <c r="AO308" i="1" s="1"/>
  <c r="AL308" i="1"/>
  <c r="AJ308" i="1"/>
  <c r="AI308" i="1"/>
  <c r="AG308" i="1"/>
  <c r="AH308" i="1" s="1"/>
  <c r="AF308" i="1"/>
  <c r="AC308" i="1"/>
  <c r="AD308" i="1" s="1"/>
  <c r="X308" i="1"/>
  <c r="Y308" i="1" s="1"/>
  <c r="V308" i="1"/>
  <c r="T308" i="1"/>
  <c r="R308" i="1"/>
  <c r="P308" i="1"/>
  <c r="N308" i="1"/>
  <c r="M308" i="1"/>
  <c r="J308" i="1"/>
  <c r="AA308" i="1" s="1"/>
  <c r="AB308" i="1" s="1"/>
  <c r="I308" i="1"/>
  <c r="BH307" i="1"/>
  <c r="BG307" i="1"/>
  <c r="BE307" i="1"/>
  <c r="AW307" i="1"/>
  <c r="AR307" i="1"/>
  <c r="AO307" i="1"/>
  <c r="AN307" i="1"/>
  <c r="AK307" i="1"/>
  <c r="AL307" i="1" s="1"/>
  <c r="AJ307" i="1"/>
  <c r="AI307" i="1"/>
  <c r="AG307" i="1"/>
  <c r="AH307" i="1" s="1"/>
  <c r="AF307" i="1"/>
  <c r="AC307" i="1"/>
  <c r="AD307" i="1" s="1"/>
  <c r="X307" i="1"/>
  <c r="Y307" i="1" s="1"/>
  <c r="V307" i="1"/>
  <c r="T307" i="1"/>
  <c r="R307" i="1"/>
  <c r="P307" i="1"/>
  <c r="N307" i="1"/>
  <c r="M307" i="1"/>
  <c r="J307" i="1"/>
  <c r="AA307" i="1" s="1"/>
  <c r="AB307" i="1" s="1"/>
  <c r="I307" i="1"/>
  <c r="U307" i="1" s="1"/>
  <c r="BH306" i="1"/>
  <c r="BG306" i="1"/>
  <c r="BE306" i="1"/>
  <c r="AW306" i="1"/>
  <c r="AR306" i="1"/>
  <c r="AN306" i="1"/>
  <c r="AO306" i="1" s="1"/>
  <c r="AK306" i="1"/>
  <c r="AL306" i="1" s="1"/>
  <c r="AJ306" i="1"/>
  <c r="AI306" i="1"/>
  <c r="AG306" i="1"/>
  <c r="AH306" i="1" s="1"/>
  <c r="AF306" i="1"/>
  <c r="AC306" i="1"/>
  <c r="AD306" i="1" s="1"/>
  <c r="X306" i="1"/>
  <c r="Y306" i="1" s="1"/>
  <c r="V306" i="1"/>
  <c r="T306" i="1"/>
  <c r="R306" i="1"/>
  <c r="P306" i="1"/>
  <c r="N306" i="1"/>
  <c r="M306" i="1"/>
  <c r="J306" i="1"/>
  <c r="AA306" i="1" s="1"/>
  <c r="AB306" i="1" s="1"/>
  <c r="I306" i="1"/>
  <c r="BH305" i="1"/>
  <c r="BG305" i="1"/>
  <c r="BE305" i="1"/>
  <c r="AW305" i="1"/>
  <c r="AR305" i="1"/>
  <c r="AN305" i="1"/>
  <c r="AO305" i="1" s="1"/>
  <c r="AK305" i="1"/>
  <c r="AL305" i="1" s="1"/>
  <c r="AJ305" i="1"/>
  <c r="AI305" i="1"/>
  <c r="AG305" i="1"/>
  <c r="AH305" i="1" s="1"/>
  <c r="AF305" i="1"/>
  <c r="AC305" i="1"/>
  <c r="AD305" i="1" s="1"/>
  <c r="X305" i="1"/>
  <c r="Y305" i="1" s="1"/>
  <c r="V305" i="1"/>
  <c r="T305" i="1"/>
  <c r="R305" i="1"/>
  <c r="P305" i="1"/>
  <c r="N305" i="1"/>
  <c r="M305" i="1"/>
  <c r="J305" i="1"/>
  <c r="AA305" i="1" s="1"/>
  <c r="AB305" i="1" s="1"/>
  <c r="I305" i="1"/>
  <c r="BH304" i="1"/>
  <c r="BG304" i="1"/>
  <c r="BE304" i="1"/>
  <c r="AW304" i="1"/>
  <c r="AR304" i="1"/>
  <c r="AN304" i="1"/>
  <c r="AO304" i="1" s="1"/>
  <c r="AK304" i="1"/>
  <c r="AL304" i="1" s="1"/>
  <c r="AJ304" i="1"/>
  <c r="AI304" i="1"/>
  <c r="AG304" i="1"/>
  <c r="AH304" i="1" s="1"/>
  <c r="AF304" i="1"/>
  <c r="AC304" i="1"/>
  <c r="AD304" i="1" s="1"/>
  <c r="X304" i="1"/>
  <c r="Y304" i="1" s="1"/>
  <c r="V304" i="1"/>
  <c r="T304" i="1"/>
  <c r="R304" i="1"/>
  <c r="P304" i="1"/>
  <c r="N304" i="1"/>
  <c r="M304" i="1"/>
  <c r="J304" i="1"/>
  <c r="AA304" i="1" s="1"/>
  <c r="AB304" i="1" s="1"/>
  <c r="I304" i="1"/>
  <c r="BH303" i="1"/>
  <c r="BG303" i="1"/>
  <c r="BE303" i="1"/>
  <c r="AW303" i="1"/>
  <c r="AR303" i="1"/>
  <c r="AN303" i="1"/>
  <c r="AO303" i="1" s="1"/>
  <c r="AK303" i="1"/>
  <c r="AL303" i="1" s="1"/>
  <c r="AJ303" i="1"/>
  <c r="AI303" i="1"/>
  <c r="AG303" i="1"/>
  <c r="AH303" i="1" s="1"/>
  <c r="AF303" i="1"/>
  <c r="AC303" i="1"/>
  <c r="AD303" i="1" s="1"/>
  <c r="X303" i="1"/>
  <c r="Y303" i="1" s="1"/>
  <c r="V303" i="1"/>
  <c r="T303" i="1"/>
  <c r="R303" i="1"/>
  <c r="P303" i="1"/>
  <c r="N303" i="1"/>
  <c r="M303" i="1"/>
  <c r="J303" i="1"/>
  <c r="AA303" i="1" s="1"/>
  <c r="AB303" i="1" s="1"/>
  <c r="I303" i="1"/>
  <c r="BH302" i="1"/>
  <c r="BG302" i="1"/>
  <c r="AW302" i="1"/>
  <c r="AR302" i="1"/>
  <c r="AN302" i="1"/>
  <c r="AO302" i="1" s="1"/>
  <c r="AL302" i="1"/>
  <c r="AJ302" i="1"/>
  <c r="AI302" i="1"/>
  <c r="AG302" i="1"/>
  <c r="AH302" i="1" s="1"/>
  <c r="AF302" i="1"/>
  <c r="AC302" i="1"/>
  <c r="AD302" i="1" s="1"/>
  <c r="X302" i="1"/>
  <c r="Y302" i="1" s="1"/>
  <c r="V302" i="1"/>
  <c r="T302" i="1"/>
  <c r="R302" i="1"/>
  <c r="P302" i="1"/>
  <c r="N302" i="1"/>
  <c r="M302" i="1"/>
  <c r="J302" i="1"/>
  <c r="I302" i="1"/>
  <c r="BH301" i="1"/>
  <c r="BG301" i="1"/>
  <c r="BE301" i="1"/>
  <c r="AW301" i="1"/>
  <c r="AR301" i="1"/>
  <c r="AN301" i="1"/>
  <c r="AO301" i="1" s="1"/>
  <c r="AK301" i="1"/>
  <c r="AL301" i="1" s="1"/>
  <c r="AJ301" i="1"/>
  <c r="AI301" i="1"/>
  <c r="AG301" i="1"/>
  <c r="AH301" i="1" s="1"/>
  <c r="AF301" i="1"/>
  <c r="AC301" i="1"/>
  <c r="AD301" i="1" s="1"/>
  <c r="X301" i="1"/>
  <c r="Y301" i="1" s="1"/>
  <c r="V301" i="1"/>
  <c r="T301" i="1"/>
  <c r="R301" i="1"/>
  <c r="P301" i="1"/>
  <c r="N301" i="1"/>
  <c r="M301" i="1"/>
  <c r="J301" i="1"/>
  <c r="AA301" i="1" s="1"/>
  <c r="AB301" i="1" s="1"/>
  <c r="I301" i="1"/>
  <c r="U301" i="1" s="1"/>
  <c r="BH300" i="1"/>
  <c r="BG300" i="1"/>
  <c r="BE300" i="1"/>
  <c r="AW300" i="1"/>
  <c r="AR300" i="1"/>
  <c r="AN300" i="1"/>
  <c r="AO300" i="1" s="1"/>
  <c r="AK300" i="1"/>
  <c r="AL300" i="1" s="1"/>
  <c r="AJ300" i="1"/>
  <c r="AI300" i="1"/>
  <c r="AG300" i="1"/>
  <c r="AH300" i="1" s="1"/>
  <c r="AF300" i="1"/>
  <c r="AC300" i="1"/>
  <c r="AD300" i="1" s="1"/>
  <c r="X300" i="1"/>
  <c r="Y300" i="1" s="1"/>
  <c r="V300" i="1"/>
  <c r="T300" i="1"/>
  <c r="R300" i="1"/>
  <c r="P300" i="1"/>
  <c r="N300" i="1"/>
  <c r="M300" i="1"/>
  <c r="J300" i="1"/>
  <c r="I300" i="1"/>
  <c r="BH299" i="1"/>
  <c r="BG299" i="1"/>
  <c r="BE299" i="1"/>
  <c r="AW299" i="1"/>
  <c r="AR299" i="1"/>
  <c r="AN299" i="1"/>
  <c r="AO299" i="1" s="1"/>
  <c r="AK299" i="1"/>
  <c r="AL299" i="1" s="1"/>
  <c r="AJ299" i="1"/>
  <c r="AI299" i="1"/>
  <c r="AG299" i="1"/>
  <c r="AH299" i="1" s="1"/>
  <c r="AF299" i="1"/>
  <c r="AC299" i="1"/>
  <c r="AD299" i="1" s="1"/>
  <c r="X299" i="1"/>
  <c r="Y299" i="1" s="1"/>
  <c r="V299" i="1"/>
  <c r="T299" i="1"/>
  <c r="R299" i="1"/>
  <c r="P299" i="1"/>
  <c r="N299" i="1"/>
  <c r="M299" i="1"/>
  <c r="J299" i="1"/>
  <c r="AA299" i="1" s="1"/>
  <c r="AB299" i="1" s="1"/>
  <c r="I299" i="1"/>
  <c r="BH298" i="1"/>
  <c r="BG298" i="1"/>
  <c r="BE298" i="1"/>
  <c r="AW298" i="1"/>
  <c r="AR298" i="1"/>
  <c r="AN298" i="1"/>
  <c r="AO298" i="1" s="1"/>
  <c r="AK298" i="1"/>
  <c r="AL298" i="1" s="1"/>
  <c r="AJ298" i="1"/>
  <c r="AI298" i="1"/>
  <c r="AG298" i="1"/>
  <c r="AH298" i="1" s="1"/>
  <c r="AF298" i="1"/>
  <c r="AC298" i="1"/>
  <c r="AD298" i="1" s="1"/>
  <c r="X298" i="1"/>
  <c r="Y298" i="1" s="1"/>
  <c r="V298" i="1"/>
  <c r="W298" i="1" s="1"/>
  <c r="T298" i="1"/>
  <c r="U298" i="1" s="1"/>
  <c r="R298" i="1"/>
  <c r="S298" i="1" s="1"/>
  <c r="P298" i="1"/>
  <c r="Q298" i="1" s="1"/>
  <c r="N298" i="1"/>
  <c r="O298" i="1" s="1"/>
  <c r="M298" i="1"/>
  <c r="J298" i="1"/>
  <c r="AA298" i="1" s="1"/>
  <c r="AB298" i="1" s="1"/>
  <c r="BH297" i="1"/>
  <c r="BG297" i="1"/>
  <c r="BE297" i="1"/>
  <c r="AW297" i="1"/>
  <c r="AR297" i="1"/>
  <c r="AN297" i="1"/>
  <c r="AO297" i="1" s="1"/>
  <c r="AL297" i="1"/>
  <c r="AK297" i="1"/>
  <c r="AJ297" i="1"/>
  <c r="AI297" i="1"/>
  <c r="AG297" i="1"/>
  <c r="AH297" i="1" s="1"/>
  <c r="AF297" i="1"/>
  <c r="AC297" i="1"/>
  <c r="AD297" i="1" s="1"/>
  <c r="X297" i="1"/>
  <c r="Y297" i="1" s="1"/>
  <c r="V297" i="1"/>
  <c r="T297" i="1"/>
  <c r="R297" i="1"/>
  <c r="P297" i="1"/>
  <c r="N297" i="1"/>
  <c r="M297" i="1"/>
  <c r="J297" i="1"/>
  <c r="AA297" i="1" s="1"/>
  <c r="AB297" i="1" s="1"/>
  <c r="I297" i="1"/>
  <c r="U299" i="1" l="1"/>
  <c r="K300" i="1"/>
  <c r="K302" i="1"/>
  <c r="S302" i="1"/>
  <c r="S303" i="1"/>
  <c r="W308" i="1"/>
  <c r="Q303" i="1"/>
  <c r="K310" i="1"/>
  <c r="K316" i="1"/>
  <c r="O305" i="1"/>
  <c r="Q317" i="1"/>
  <c r="U318" i="1"/>
  <c r="AA300" i="1"/>
  <c r="AB300" i="1" s="1"/>
  <c r="K303" i="1"/>
  <c r="U303" i="1"/>
  <c r="Q315" i="1"/>
  <c r="K322" i="1"/>
  <c r="U320" i="1"/>
  <c r="U297" i="1"/>
  <c r="K298" i="1"/>
  <c r="AS298" i="1" s="1"/>
  <c r="K306" i="1"/>
  <c r="O312" i="1"/>
  <c r="Q313" i="1"/>
  <c r="O314" i="1"/>
  <c r="Q321" i="1"/>
  <c r="O320" i="1"/>
  <c r="O303" i="1"/>
  <c r="U310" i="1"/>
  <c r="U312" i="1"/>
  <c r="K314" i="1"/>
  <c r="W321" i="1"/>
  <c r="O324" i="1"/>
  <c r="S316" i="1"/>
  <c r="S322" i="1"/>
  <c r="AA302" i="1"/>
  <c r="AB302" i="1" s="1"/>
  <c r="W303" i="1"/>
  <c r="O304" i="1"/>
  <c r="U305" i="1"/>
  <c r="Q305" i="1"/>
  <c r="O306" i="1"/>
  <c r="W306" i="1"/>
  <c r="O310" i="1"/>
  <c r="S314" i="1"/>
  <c r="U316" i="1"/>
  <c r="O318" i="1"/>
  <c r="U322" i="1"/>
  <c r="Q308" i="1"/>
  <c r="O297" i="1"/>
  <c r="W300" i="1"/>
  <c r="S300" i="1"/>
  <c r="O301" i="1"/>
  <c r="W302" i="1"/>
  <c r="W307" i="1"/>
  <c r="K308" i="1"/>
  <c r="S308" i="1"/>
  <c r="AS308" i="1" s="1"/>
  <c r="S309" i="1"/>
  <c r="K312" i="1"/>
  <c r="S312" i="1"/>
  <c r="U314" i="1"/>
  <c r="W317" i="1"/>
  <c r="K320" i="1"/>
  <c r="S320" i="1"/>
  <c r="Q306" i="1"/>
  <c r="O307" i="1"/>
  <c r="U308" i="1"/>
  <c r="O316" i="1"/>
  <c r="Q319" i="1"/>
  <c r="O322" i="1"/>
  <c r="S304" i="1"/>
  <c r="S306" i="1"/>
  <c r="O308" i="1"/>
  <c r="W309" i="1"/>
  <c r="S310" i="1"/>
  <c r="K318" i="1"/>
  <c r="S318" i="1"/>
  <c r="K324" i="1"/>
  <c r="S324" i="1"/>
  <c r="O299" i="1"/>
  <c r="U304" i="1"/>
  <c r="U306" i="1"/>
  <c r="Q311" i="1"/>
  <c r="W313" i="1"/>
  <c r="Q323" i="1"/>
  <c r="K305" i="1"/>
  <c r="W301" i="1"/>
  <c r="S301" i="1"/>
  <c r="K301" i="1"/>
  <c r="Q301" i="1"/>
  <c r="U311" i="1"/>
  <c r="O311" i="1"/>
  <c r="S311" i="1"/>
  <c r="W311" i="1"/>
  <c r="K311" i="1"/>
  <c r="S297" i="1"/>
  <c r="K297" i="1"/>
  <c r="W297" i="1"/>
  <c r="Q297" i="1"/>
  <c r="S299" i="1"/>
  <c r="K299" i="1"/>
  <c r="W299" i="1"/>
  <c r="Q299" i="1"/>
  <c r="U315" i="1"/>
  <c r="O315" i="1"/>
  <c r="S315" i="1"/>
  <c r="K315" i="1"/>
  <c r="U319" i="1"/>
  <c r="O319" i="1"/>
  <c r="S319" i="1"/>
  <c r="K319" i="1"/>
  <c r="U323" i="1"/>
  <c r="O323" i="1"/>
  <c r="S323" i="1"/>
  <c r="K323" i="1"/>
  <c r="O300" i="1"/>
  <c r="U300" i="1"/>
  <c r="O302" i="1"/>
  <c r="U302" i="1"/>
  <c r="Q304" i="1"/>
  <c r="W304" i="1"/>
  <c r="S307" i="1"/>
  <c r="K307" i="1"/>
  <c r="Q307" i="1"/>
  <c r="U309" i="1"/>
  <c r="O309" i="1"/>
  <c r="Q309" i="1"/>
  <c r="K304" i="1"/>
  <c r="Q300" i="1"/>
  <c r="Q302" i="1"/>
  <c r="S305" i="1"/>
  <c r="W305" i="1"/>
  <c r="K309" i="1"/>
  <c r="U313" i="1"/>
  <c r="O313" i="1"/>
  <c r="S313" i="1"/>
  <c r="K313" i="1"/>
  <c r="W315" i="1"/>
  <c r="U317" i="1"/>
  <c r="O317" i="1"/>
  <c r="S317" i="1"/>
  <c r="K317" i="1"/>
  <c r="W319" i="1"/>
  <c r="U321" i="1"/>
  <c r="O321" i="1"/>
  <c r="S321" i="1"/>
  <c r="K321" i="1"/>
  <c r="W323" i="1"/>
  <c r="U324" i="1"/>
  <c r="Q310" i="1"/>
  <c r="W310" i="1"/>
  <c r="Q312" i="1"/>
  <c r="W312" i="1"/>
  <c r="Q314" i="1"/>
  <c r="W314" i="1"/>
  <c r="Q316" i="1"/>
  <c r="W316" i="1"/>
  <c r="Q318" i="1"/>
  <c r="W318" i="1"/>
  <c r="Q320" i="1"/>
  <c r="W320" i="1"/>
  <c r="Q322" i="1"/>
  <c r="W322" i="1"/>
  <c r="Q324" i="1"/>
  <c r="W324" i="1"/>
  <c r="AS317" i="1" l="1"/>
  <c r="AS303" i="1"/>
  <c r="AT303" i="1" s="1"/>
  <c r="AX303" i="1" s="1"/>
  <c r="AS311" i="1"/>
  <c r="BC311" i="1" s="1"/>
  <c r="AS300" i="1"/>
  <c r="BC300" i="1" s="1"/>
  <c r="AS320" i="1"/>
  <c r="AS304" i="1"/>
  <c r="BC304" i="1" s="1"/>
  <c r="AS312" i="1"/>
  <c r="BC312" i="1" s="1"/>
  <c r="AS306" i="1"/>
  <c r="BB306" i="1" s="1"/>
  <c r="AS299" i="1"/>
  <c r="AS302" i="1"/>
  <c r="AT302" i="1" s="1"/>
  <c r="AX302" i="1" s="1"/>
  <c r="AS324" i="1"/>
  <c r="AT324" i="1" s="1"/>
  <c r="AX324" i="1" s="1"/>
  <c r="AS310" i="1"/>
  <c r="BC310" i="1" s="1"/>
  <c r="AS318" i="1"/>
  <c r="BB318" i="1" s="1"/>
  <c r="AS322" i="1"/>
  <c r="AS316" i="1"/>
  <c r="BB316" i="1" s="1"/>
  <c r="AS314" i="1"/>
  <c r="BC314" i="1" s="1"/>
  <c r="AS313" i="1"/>
  <c r="BC313" i="1" s="1"/>
  <c r="BC318" i="1"/>
  <c r="BC322" i="1"/>
  <c r="BB322" i="1"/>
  <c r="AT322" i="1"/>
  <c r="AX322" i="1" s="1"/>
  <c r="BC320" i="1"/>
  <c r="BB320" i="1"/>
  <c r="AT320" i="1"/>
  <c r="AX320" i="1" s="1"/>
  <c r="BC324" i="1"/>
  <c r="BB324" i="1"/>
  <c r="BB298" i="1"/>
  <c r="AT298" i="1"/>
  <c r="AX298" i="1" s="1"/>
  <c r="BC298" i="1"/>
  <c r="BC317" i="1"/>
  <c r="BB317" i="1"/>
  <c r="AT317" i="1"/>
  <c r="AX317" i="1" s="1"/>
  <c r="AS319" i="1"/>
  <c r="BB311" i="1"/>
  <c r="AT311" i="1"/>
  <c r="AX311" i="1" s="1"/>
  <c r="AT306" i="1"/>
  <c r="AX306" i="1" s="1"/>
  <c r="BC306" i="1"/>
  <c r="AS321" i="1"/>
  <c r="AS301" i="1"/>
  <c r="BB299" i="1"/>
  <c r="BC299" i="1"/>
  <c r="AT299" i="1"/>
  <c r="AX299" i="1" s="1"/>
  <c r="AS323" i="1"/>
  <c r="BB308" i="1"/>
  <c r="AT308" i="1"/>
  <c r="AX308" i="1" s="1"/>
  <c r="BC308" i="1"/>
  <c r="BC303" i="1"/>
  <c r="BB303" i="1"/>
  <c r="AS307" i="1"/>
  <c r="AS309" i="1"/>
  <c r="AS297" i="1"/>
  <c r="AT313" i="1"/>
  <c r="AX313" i="1" s="1"/>
  <c r="BB300" i="1"/>
  <c r="BB312" i="1"/>
  <c r="AT312" i="1"/>
  <c r="AX312" i="1" s="1"/>
  <c r="AS315" i="1"/>
  <c r="AS305" i="1"/>
  <c r="BC302" i="1" l="1"/>
  <c r="AT300" i="1"/>
  <c r="AX300" i="1" s="1"/>
  <c r="BC316" i="1"/>
  <c r="AT304" i="1"/>
  <c r="AX304" i="1" s="1"/>
  <c r="BB304" i="1"/>
  <c r="AT314" i="1"/>
  <c r="AX314" i="1" s="1"/>
  <c r="AY314" i="1" s="1"/>
  <c r="AZ314" i="1" s="1"/>
  <c r="BA314" i="1" s="1"/>
  <c r="BD314" i="1" s="1"/>
  <c r="BF314" i="1" s="1"/>
  <c r="BI314" i="1" s="1"/>
  <c r="BB314" i="1"/>
  <c r="BB302" i="1"/>
  <c r="BB313" i="1"/>
  <c r="AT310" i="1"/>
  <c r="AX310" i="1" s="1"/>
  <c r="BB310" i="1"/>
  <c r="AT316" i="1"/>
  <c r="AX316" i="1" s="1"/>
  <c r="AY316" i="1" s="1"/>
  <c r="AZ316" i="1" s="1"/>
  <c r="BA316" i="1" s="1"/>
  <c r="BD316" i="1" s="1"/>
  <c r="BF316" i="1" s="1"/>
  <c r="BI316" i="1" s="1"/>
  <c r="AT318" i="1"/>
  <c r="AX318" i="1" s="1"/>
  <c r="AY318" i="1" s="1"/>
  <c r="AZ318" i="1" s="1"/>
  <c r="BA318" i="1" s="1"/>
  <c r="BD318" i="1" s="1"/>
  <c r="BF318" i="1" s="1"/>
  <c r="BI318" i="1" s="1"/>
  <c r="BC323" i="1"/>
  <c r="AT323" i="1"/>
  <c r="AX323" i="1" s="1"/>
  <c r="BB323" i="1"/>
  <c r="BC297" i="1"/>
  <c r="BB297" i="1"/>
  <c r="AT297" i="1"/>
  <c r="AX297" i="1" s="1"/>
  <c r="AY306" i="1"/>
  <c r="AZ306" i="1" s="1"/>
  <c r="BA306" i="1" s="1"/>
  <c r="BD306" i="1" s="1"/>
  <c r="BF306" i="1" s="1"/>
  <c r="BI306" i="1" s="1"/>
  <c r="AY312" i="1"/>
  <c r="AZ312" i="1" s="1"/>
  <c r="BA312" i="1" s="1"/>
  <c r="BD312" i="1" s="1"/>
  <c r="BF312" i="1" s="1"/>
  <c r="BI312" i="1" s="1"/>
  <c r="AY317" i="1"/>
  <c r="AZ317" i="1" s="1"/>
  <c r="BA317" i="1" s="1"/>
  <c r="BD317" i="1" s="1"/>
  <c r="BF317" i="1" s="1"/>
  <c r="BI317" i="1" s="1"/>
  <c r="AY298" i="1"/>
  <c r="AZ298" i="1" s="1"/>
  <c r="BA298" i="1" s="1"/>
  <c r="BD298" i="1" s="1"/>
  <c r="BF298" i="1" s="1"/>
  <c r="BI298" i="1" s="1"/>
  <c r="BC315" i="1"/>
  <c r="AT315" i="1"/>
  <c r="AX315" i="1" s="1"/>
  <c r="BB315" i="1"/>
  <c r="AY300" i="1"/>
  <c r="AZ300" i="1" s="1"/>
  <c r="BA300" i="1" s="1"/>
  <c r="BD300" i="1" s="1"/>
  <c r="BF300" i="1" s="1"/>
  <c r="BI300" i="1" s="1"/>
  <c r="AY304" i="1"/>
  <c r="AZ304" i="1" s="1"/>
  <c r="BA304" i="1" s="1"/>
  <c r="BD304" i="1" s="1"/>
  <c r="BF304" i="1" s="1"/>
  <c r="BI304" i="1" s="1"/>
  <c r="BC319" i="1"/>
  <c r="AT319" i="1"/>
  <c r="AX319" i="1" s="1"/>
  <c r="BB319" i="1"/>
  <c r="AY322" i="1"/>
  <c r="AZ322" i="1" s="1"/>
  <c r="BA322" i="1" s="1"/>
  <c r="BD322" i="1" s="1"/>
  <c r="BF322" i="1" s="1"/>
  <c r="BI322" i="1" s="1"/>
  <c r="AT309" i="1"/>
  <c r="AX309" i="1" s="1"/>
  <c r="BC309" i="1"/>
  <c r="BB309" i="1"/>
  <c r="AY313" i="1"/>
  <c r="AZ313" i="1" s="1"/>
  <c r="BA313" i="1" s="1"/>
  <c r="BD313" i="1" s="1"/>
  <c r="BF313" i="1" s="1"/>
  <c r="BI313" i="1" s="1"/>
  <c r="BC307" i="1"/>
  <c r="BB307" i="1"/>
  <c r="AT307" i="1"/>
  <c r="AX307" i="1" s="1"/>
  <c r="AT301" i="1"/>
  <c r="AX301" i="1" s="1"/>
  <c r="BC301" i="1"/>
  <c r="BB301" i="1"/>
  <c r="AY311" i="1"/>
  <c r="AZ311" i="1" s="1"/>
  <c r="BA311" i="1" s="1"/>
  <c r="BD311" i="1" s="1"/>
  <c r="BF311" i="1" s="1"/>
  <c r="BI311" i="1" s="1"/>
  <c r="AY320" i="1"/>
  <c r="AZ320" i="1" s="1"/>
  <c r="BA320" i="1" s="1"/>
  <c r="BD320" i="1" s="1"/>
  <c r="BF320" i="1" s="1"/>
  <c r="BI320" i="1" s="1"/>
  <c r="AY302" i="1"/>
  <c r="AZ302" i="1" s="1"/>
  <c r="BA302" i="1" s="1"/>
  <c r="BD302" i="1" s="1"/>
  <c r="BF302" i="1" s="1"/>
  <c r="BI302" i="1" s="1"/>
  <c r="AY303" i="1"/>
  <c r="AZ303" i="1" s="1"/>
  <c r="BA303" i="1" s="1"/>
  <c r="BD303" i="1" s="1"/>
  <c r="BF303" i="1" s="1"/>
  <c r="BI303" i="1" s="1"/>
  <c r="AY308" i="1"/>
  <c r="AZ308" i="1" s="1"/>
  <c r="BA308" i="1" s="1"/>
  <c r="BD308" i="1" s="1"/>
  <c r="BF308" i="1" s="1"/>
  <c r="BI308" i="1" s="1"/>
  <c r="BC321" i="1"/>
  <c r="BB321" i="1"/>
  <c r="AT321" i="1"/>
  <c r="AX321" i="1" s="1"/>
  <c r="BC305" i="1"/>
  <c r="AT305" i="1"/>
  <c r="AX305" i="1" s="1"/>
  <c r="BB305" i="1"/>
  <c r="AY299" i="1"/>
  <c r="AZ299" i="1" s="1"/>
  <c r="BA299" i="1" s="1"/>
  <c r="BD299" i="1" s="1"/>
  <c r="BF299" i="1" s="1"/>
  <c r="BI299" i="1" s="1"/>
  <c r="AY324" i="1"/>
  <c r="AZ324" i="1" s="1"/>
  <c r="BA324" i="1" s="1"/>
  <c r="BD324" i="1" s="1"/>
  <c r="BF324" i="1" s="1"/>
  <c r="BI324" i="1" s="1"/>
  <c r="AY310" i="1"/>
  <c r="AZ310" i="1"/>
  <c r="BA310" i="1" s="1"/>
  <c r="BD310" i="1" s="1"/>
  <c r="BF310" i="1" s="1"/>
  <c r="BI310" i="1" s="1"/>
  <c r="AY307" i="1" l="1"/>
  <c r="AZ307" i="1" s="1"/>
  <c r="BA307" i="1" s="1"/>
  <c r="BD307" i="1" s="1"/>
  <c r="BF307" i="1" s="1"/>
  <c r="BI307" i="1" s="1"/>
  <c r="AY305" i="1"/>
  <c r="AZ305" i="1" s="1"/>
  <c r="BA305" i="1" s="1"/>
  <c r="BD305" i="1" s="1"/>
  <c r="BF305" i="1" s="1"/>
  <c r="BI305" i="1" s="1"/>
  <c r="AY319" i="1"/>
  <c r="AZ319" i="1" s="1"/>
  <c r="BA319" i="1" s="1"/>
  <c r="BD319" i="1" s="1"/>
  <c r="BF319" i="1" s="1"/>
  <c r="BI319" i="1" s="1"/>
  <c r="AY309" i="1"/>
  <c r="AZ309" i="1" s="1"/>
  <c r="BA309" i="1" s="1"/>
  <c r="BD309" i="1" s="1"/>
  <c r="BF309" i="1" s="1"/>
  <c r="BI309" i="1" s="1"/>
  <c r="AY315" i="1"/>
  <c r="AZ315" i="1" s="1"/>
  <c r="BA315" i="1" s="1"/>
  <c r="BD315" i="1" s="1"/>
  <c r="BF315" i="1" s="1"/>
  <c r="BI315" i="1" s="1"/>
  <c r="AY323" i="1"/>
  <c r="AZ323" i="1" s="1"/>
  <c r="BA323" i="1" s="1"/>
  <c r="BD323" i="1" s="1"/>
  <c r="BF323" i="1" s="1"/>
  <c r="BI323" i="1" s="1"/>
  <c r="AY301" i="1"/>
  <c r="AZ301" i="1"/>
  <c r="BA301" i="1" s="1"/>
  <c r="BD301" i="1" s="1"/>
  <c r="BF301" i="1" s="1"/>
  <c r="BI301" i="1" s="1"/>
  <c r="AY297" i="1"/>
  <c r="AZ297" i="1" s="1"/>
  <c r="BA297" i="1" s="1"/>
  <c r="BD297" i="1" s="1"/>
  <c r="BF297" i="1" s="1"/>
  <c r="BI297" i="1" s="1"/>
  <c r="AY321" i="1"/>
  <c r="AZ321" i="1" s="1"/>
  <c r="BA321" i="1" s="1"/>
  <c r="BD321" i="1" s="1"/>
  <c r="BF321" i="1" s="1"/>
  <c r="BI321" i="1" s="1"/>
  <c r="BH296" i="1" l="1"/>
  <c r="BE296" i="1"/>
  <c r="AW296" i="1"/>
  <c r="AR296" i="1"/>
  <c r="AN296" i="1"/>
  <c r="AO296" i="1" s="1"/>
  <c r="AL296" i="1"/>
  <c r="AK296" i="1"/>
  <c r="AJ296" i="1"/>
  <c r="AI296" i="1"/>
  <c r="AG296" i="1"/>
  <c r="AH296" i="1" s="1"/>
  <c r="AF296" i="1"/>
  <c r="AC296" i="1"/>
  <c r="Z296" i="1"/>
  <c r="X296" i="1"/>
  <c r="Y296" i="1" s="1"/>
  <c r="V296" i="1"/>
  <c r="W296" i="1" s="1"/>
  <c r="T296" i="1"/>
  <c r="U296" i="1" s="1"/>
  <c r="R296" i="1"/>
  <c r="S296" i="1" s="1"/>
  <c r="P296" i="1"/>
  <c r="Q296" i="1" s="1"/>
  <c r="N296" i="1"/>
  <c r="O296" i="1" s="1"/>
  <c r="M296" i="1"/>
  <c r="J296" i="1"/>
  <c r="AA296" i="1" s="1"/>
  <c r="AB296" i="1" s="1"/>
  <c r="BH295" i="1"/>
  <c r="BG295" i="1"/>
  <c r="BE295" i="1"/>
  <c r="AW295" i="1"/>
  <c r="AR295" i="1"/>
  <c r="AN295" i="1"/>
  <c r="AO295" i="1" s="1"/>
  <c r="AK295" i="1"/>
  <c r="AL295" i="1" s="1"/>
  <c r="AJ295" i="1"/>
  <c r="AI295" i="1"/>
  <c r="AG295" i="1"/>
  <c r="AH295" i="1" s="1"/>
  <c r="AF295" i="1"/>
  <c r="AC295" i="1"/>
  <c r="Z295" i="1"/>
  <c r="X295" i="1"/>
  <c r="Y295" i="1" s="1"/>
  <c r="V295" i="1"/>
  <c r="T295" i="1"/>
  <c r="R295" i="1"/>
  <c r="P295" i="1"/>
  <c r="N295" i="1"/>
  <c r="M295" i="1"/>
  <c r="J295" i="1"/>
  <c r="AA295" i="1" s="1"/>
  <c r="I295" i="1"/>
  <c r="BH294" i="1"/>
  <c r="BG294" i="1"/>
  <c r="BE294" i="1"/>
  <c r="AW294" i="1"/>
  <c r="AR294" i="1"/>
  <c r="AN294" i="1"/>
  <c r="AO294" i="1" s="1"/>
  <c r="AK294" i="1"/>
  <c r="AL294" i="1" s="1"/>
  <c r="AJ294" i="1"/>
  <c r="AI294" i="1"/>
  <c r="AG294" i="1"/>
  <c r="AH294" i="1" s="1"/>
  <c r="AF294" i="1"/>
  <c r="AC294" i="1"/>
  <c r="Z294" i="1"/>
  <c r="X294" i="1"/>
  <c r="Y294" i="1" s="1"/>
  <c r="V294" i="1"/>
  <c r="T294" i="1"/>
  <c r="R294" i="1"/>
  <c r="P294" i="1"/>
  <c r="N294" i="1"/>
  <c r="M294" i="1"/>
  <c r="J294" i="1"/>
  <c r="AA294" i="1" s="1"/>
  <c r="I294" i="1"/>
  <c r="BH293" i="1"/>
  <c r="BG293" i="1"/>
  <c r="BE293" i="1"/>
  <c r="AW293" i="1"/>
  <c r="AR293" i="1"/>
  <c r="AN293" i="1"/>
  <c r="AO293" i="1" s="1"/>
  <c r="AK293" i="1"/>
  <c r="AL293" i="1" s="1"/>
  <c r="AJ293" i="1"/>
  <c r="AI293" i="1"/>
  <c r="AG293" i="1"/>
  <c r="AH293" i="1" s="1"/>
  <c r="AF293" i="1"/>
  <c r="AC293" i="1"/>
  <c r="Z293" i="1"/>
  <c r="X293" i="1"/>
  <c r="Y293" i="1" s="1"/>
  <c r="V293" i="1"/>
  <c r="T293" i="1"/>
  <c r="R293" i="1"/>
  <c r="P293" i="1"/>
  <c r="N293" i="1"/>
  <c r="M293" i="1"/>
  <c r="J293" i="1"/>
  <c r="AA293" i="1" s="1"/>
  <c r="I293" i="1"/>
  <c r="BH292" i="1"/>
  <c r="BG292" i="1"/>
  <c r="BE292" i="1"/>
  <c r="AW292" i="1"/>
  <c r="AR292" i="1"/>
  <c r="AN292" i="1"/>
  <c r="AO292" i="1" s="1"/>
  <c r="AK292" i="1"/>
  <c r="AL292" i="1" s="1"/>
  <c r="AJ292" i="1"/>
  <c r="AI292" i="1"/>
  <c r="AG292" i="1"/>
  <c r="AH292" i="1" s="1"/>
  <c r="AF292" i="1"/>
  <c r="AC292" i="1"/>
  <c r="Z292" i="1"/>
  <c r="X292" i="1"/>
  <c r="Y292" i="1" s="1"/>
  <c r="V292" i="1"/>
  <c r="T292" i="1"/>
  <c r="R292" i="1"/>
  <c r="P292" i="1"/>
  <c r="N292" i="1"/>
  <c r="M292" i="1"/>
  <c r="J292" i="1"/>
  <c r="AA292" i="1" s="1"/>
  <c r="I292" i="1"/>
  <c r="BH291" i="1"/>
  <c r="BG291" i="1"/>
  <c r="BE291" i="1"/>
  <c r="AW291" i="1"/>
  <c r="AR291" i="1"/>
  <c r="AN291" i="1"/>
  <c r="AO291" i="1" s="1"/>
  <c r="AK291" i="1"/>
  <c r="AL291" i="1" s="1"/>
  <c r="AJ291" i="1"/>
  <c r="AI291" i="1"/>
  <c r="AG291" i="1"/>
  <c r="AH291" i="1" s="1"/>
  <c r="AF291" i="1"/>
  <c r="AC291" i="1"/>
  <c r="Z291" i="1"/>
  <c r="X291" i="1"/>
  <c r="Y291" i="1" s="1"/>
  <c r="V291" i="1"/>
  <c r="T291" i="1"/>
  <c r="R291" i="1"/>
  <c r="P291" i="1"/>
  <c r="N291" i="1"/>
  <c r="M291" i="1"/>
  <c r="J291" i="1"/>
  <c r="AA291" i="1" s="1"/>
  <c r="I291" i="1"/>
  <c r="BH290" i="1"/>
  <c r="BG290" i="1"/>
  <c r="BE290" i="1"/>
  <c r="AW290" i="1"/>
  <c r="AR290" i="1"/>
  <c r="AN290" i="1"/>
  <c r="AO290" i="1" s="1"/>
  <c r="AK290" i="1"/>
  <c r="AL290" i="1" s="1"/>
  <c r="AJ290" i="1"/>
  <c r="AI290" i="1"/>
  <c r="AG290" i="1"/>
  <c r="AH290" i="1" s="1"/>
  <c r="AF290" i="1"/>
  <c r="AC290" i="1"/>
  <c r="Z290" i="1"/>
  <c r="X290" i="1"/>
  <c r="Y290" i="1" s="1"/>
  <c r="V290" i="1"/>
  <c r="T290" i="1"/>
  <c r="R290" i="1"/>
  <c r="P290" i="1"/>
  <c r="N290" i="1"/>
  <c r="M290" i="1"/>
  <c r="J290" i="1"/>
  <c r="AA290" i="1" s="1"/>
  <c r="I290" i="1"/>
  <c r="BH289" i="1"/>
  <c r="BG289" i="1"/>
  <c r="BE289" i="1"/>
  <c r="AW289" i="1"/>
  <c r="AR289" i="1"/>
  <c r="AN289" i="1"/>
  <c r="AO289" i="1" s="1"/>
  <c r="AK289" i="1"/>
  <c r="AL289" i="1" s="1"/>
  <c r="AJ289" i="1"/>
  <c r="AI289" i="1"/>
  <c r="AG289" i="1"/>
  <c r="AH289" i="1" s="1"/>
  <c r="AF289" i="1"/>
  <c r="AC289" i="1"/>
  <c r="Z289" i="1"/>
  <c r="X289" i="1"/>
  <c r="Y289" i="1" s="1"/>
  <c r="V289" i="1"/>
  <c r="T289" i="1"/>
  <c r="R289" i="1"/>
  <c r="P289" i="1"/>
  <c r="N289" i="1"/>
  <c r="M289" i="1"/>
  <c r="J289" i="1"/>
  <c r="AA289" i="1" s="1"/>
  <c r="I289" i="1"/>
  <c r="BH288" i="1"/>
  <c r="BG288" i="1"/>
  <c r="BE288" i="1"/>
  <c r="AW288" i="1"/>
  <c r="AR288" i="1"/>
  <c r="AN288" i="1"/>
  <c r="AO288" i="1" s="1"/>
  <c r="AK288" i="1"/>
  <c r="AL288" i="1" s="1"/>
  <c r="AJ288" i="1"/>
  <c r="AI288" i="1"/>
  <c r="AG288" i="1"/>
  <c r="AH288" i="1" s="1"/>
  <c r="AF288" i="1"/>
  <c r="AC288" i="1"/>
  <c r="Z288" i="1"/>
  <c r="X288" i="1"/>
  <c r="Y288" i="1" s="1"/>
  <c r="V288" i="1"/>
  <c r="T288" i="1"/>
  <c r="R288" i="1"/>
  <c r="P288" i="1"/>
  <c r="N288" i="1"/>
  <c r="M288" i="1"/>
  <c r="J288" i="1"/>
  <c r="AA288" i="1" s="1"/>
  <c r="I288" i="1"/>
  <c r="BH287" i="1"/>
  <c r="BG287" i="1"/>
  <c r="BE287" i="1"/>
  <c r="AW287" i="1"/>
  <c r="AR287" i="1"/>
  <c r="AN287" i="1"/>
  <c r="AO287" i="1" s="1"/>
  <c r="AK287" i="1"/>
  <c r="AL287" i="1" s="1"/>
  <c r="AJ287" i="1"/>
  <c r="AI287" i="1"/>
  <c r="AG287" i="1"/>
  <c r="AH287" i="1" s="1"/>
  <c r="AF287" i="1"/>
  <c r="AC287" i="1"/>
  <c r="Z287" i="1"/>
  <c r="X287" i="1"/>
  <c r="Y287" i="1" s="1"/>
  <c r="V287" i="1"/>
  <c r="T287" i="1"/>
  <c r="R287" i="1"/>
  <c r="P287" i="1"/>
  <c r="N287" i="1"/>
  <c r="M287" i="1"/>
  <c r="J287" i="1"/>
  <c r="AA287" i="1" s="1"/>
  <c r="I287" i="1"/>
  <c r="BH286" i="1"/>
  <c r="BG286" i="1"/>
  <c r="BE286" i="1"/>
  <c r="AW286" i="1"/>
  <c r="AR286" i="1"/>
  <c r="AN286" i="1"/>
  <c r="AO286" i="1" s="1"/>
  <c r="AK286" i="1"/>
  <c r="AL286" i="1" s="1"/>
  <c r="AJ286" i="1"/>
  <c r="AI286" i="1"/>
  <c r="AG286" i="1"/>
  <c r="AH286" i="1" s="1"/>
  <c r="AF286" i="1"/>
  <c r="AC286" i="1"/>
  <c r="Z286" i="1"/>
  <c r="X286" i="1"/>
  <c r="Y286" i="1" s="1"/>
  <c r="V286" i="1"/>
  <c r="T286" i="1"/>
  <c r="R286" i="1"/>
  <c r="P286" i="1"/>
  <c r="N286" i="1"/>
  <c r="M286" i="1"/>
  <c r="J286" i="1"/>
  <c r="AA286" i="1" s="1"/>
  <c r="I286" i="1"/>
  <c r="BH285" i="1"/>
  <c r="BG285" i="1"/>
  <c r="BE285" i="1"/>
  <c r="AW285" i="1"/>
  <c r="AR285" i="1"/>
  <c r="AN285" i="1"/>
  <c r="AO285" i="1" s="1"/>
  <c r="AK285" i="1"/>
  <c r="AL285" i="1" s="1"/>
  <c r="AJ285" i="1"/>
  <c r="AI285" i="1"/>
  <c r="AG285" i="1"/>
  <c r="AH285" i="1" s="1"/>
  <c r="AF285" i="1"/>
  <c r="AC285" i="1"/>
  <c r="Z285" i="1"/>
  <c r="X285" i="1"/>
  <c r="Y285" i="1" s="1"/>
  <c r="V285" i="1"/>
  <c r="T285" i="1"/>
  <c r="R285" i="1"/>
  <c r="P285" i="1"/>
  <c r="N285" i="1"/>
  <c r="M285" i="1"/>
  <c r="J285" i="1"/>
  <c r="AA285" i="1" s="1"/>
  <c r="I285" i="1"/>
  <c r="BH284" i="1"/>
  <c r="BG284" i="1"/>
  <c r="BE284" i="1"/>
  <c r="AW284" i="1"/>
  <c r="AR284" i="1"/>
  <c r="AN284" i="1"/>
  <c r="AO284" i="1" s="1"/>
  <c r="AK284" i="1"/>
  <c r="AL284" i="1" s="1"/>
  <c r="AJ284" i="1"/>
  <c r="AI284" i="1"/>
  <c r="AG284" i="1"/>
  <c r="AH284" i="1" s="1"/>
  <c r="AF284" i="1"/>
  <c r="AC284" i="1"/>
  <c r="Z284" i="1"/>
  <c r="X284" i="1"/>
  <c r="Y284" i="1" s="1"/>
  <c r="V284" i="1"/>
  <c r="T284" i="1"/>
  <c r="R284" i="1"/>
  <c r="P284" i="1"/>
  <c r="N284" i="1"/>
  <c r="M284" i="1"/>
  <c r="J284" i="1"/>
  <c r="AA284" i="1" s="1"/>
  <c r="I284" i="1"/>
  <c r="BH283" i="1"/>
  <c r="BG283" i="1"/>
  <c r="BE283" i="1"/>
  <c r="AW283" i="1"/>
  <c r="AR283" i="1"/>
  <c r="AN283" i="1"/>
  <c r="AO283" i="1" s="1"/>
  <c r="AK283" i="1"/>
  <c r="AL283" i="1" s="1"/>
  <c r="AJ283" i="1"/>
  <c r="AI283" i="1"/>
  <c r="AG283" i="1"/>
  <c r="AH283" i="1" s="1"/>
  <c r="AF283" i="1"/>
  <c r="AC283" i="1"/>
  <c r="Z283" i="1"/>
  <c r="X283" i="1"/>
  <c r="Y283" i="1" s="1"/>
  <c r="V283" i="1"/>
  <c r="T283" i="1"/>
  <c r="R283" i="1"/>
  <c r="P283" i="1"/>
  <c r="N283" i="1"/>
  <c r="M283" i="1"/>
  <c r="J283" i="1"/>
  <c r="AA283" i="1" s="1"/>
  <c r="I283" i="1"/>
  <c r="BH282" i="1"/>
  <c r="BG282" i="1"/>
  <c r="BE282" i="1"/>
  <c r="AW282" i="1"/>
  <c r="AR282" i="1"/>
  <c r="AN282" i="1"/>
  <c r="AO282" i="1" s="1"/>
  <c r="AK282" i="1"/>
  <c r="AL282" i="1" s="1"/>
  <c r="AJ282" i="1"/>
  <c r="AI282" i="1"/>
  <c r="AG282" i="1"/>
  <c r="AH282" i="1" s="1"/>
  <c r="AF282" i="1"/>
  <c r="AC282" i="1"/>
  <c r="Z282" i="1"/>
  <c r="X282" i="1"/>
  <c r="Y282" i="1" s="1"/>
  <c r="V282" i="1"/>
  <c r="T282" i="1"/>
  <c r="R282" i="1"/>
  <c r="P282" i="1"/>
  <c r="N282" i="1"/>
  <c r="M282" i="1"/>
  <c r="J282" i="1"/>
  <c r="AA282" i="1" s="1"/>
  <c r="I282" i="1"/>
  <c r="BH281" i="1"/>
  <c r="BG281" i="1"/>
  <c r="AW281" i="1"/>
  <c r="AR281" i="1"/>
  <c r="AN281" i="1"/>
  <c r="AO281" i="1" s="1"/>
  <c r="AL281" i="1"/>
  <c r="AJ281" i="1"/>
  <c r="AI281" i="1"/>
  <c r="AG281" i="1"/>
  <c r="AH281" i="1" s="1"/>
  <c r="AF281" i="1"/>
  <c r="AC281" i="1"/>
  <c r="AD281" i="1" s="1"/>
  <c r="X281" i="1"/>
  <c r="Y281" i="1" s="1"/>
  <c r="V281" i="1"/>
  <c r="T281" i="1"/>
  <c r="R281" i="1"/>
  <c r="P281" i="1"/>
  <c r="N281" i="1"/>
  <c r="M281" i="1"/>
  <c r="J281" i="1"/>
  <c r="I281" i="1"/>
  <c r="BH280" i="1"/>
  <c r="BG280" i="1"/>
  <c r="BE280" i="1"/>
  <c r="AW280" i="1"/>
  <c r="AR280" i="1"/>
  <c r="AN280" i="1"/>
  <c r="AO280" i="1" s="1"/>
  <c r="AK280" i="1"/>
  <c r="AL280" i="1" s="1"/>
  <c r="AJ280" i="1"/>
  <c r="AI280" i="1"/>
  <c r="AG280" i="1"/>
  <c r="AH280" i="1" s="1"/>
  <c r="AF280" i="1"/>
  <c r="AC280" i="1"/>
  <c r="Z280" i="1"/>
  <c r="X280" i="1"/>
  <c r="Y280" i="1" s="1"/>
  <c r="V280" i="1"/>
  <c r="T280" i="1"/>
  <c r="R280" i="1"/>
  <c r="P280" i="1"/>
  <c r="N280" i="1"/>
  <c r="M280" i="1"/>
  <c r="J280" i="1"/>
  <c r="AA280" i="1" s="1"/>
  <c r="I280" i="1"/>
  <c r="BH279" i="1"/>
  <c r="BG279" i="1"/>
  <c r="BE279" i="1"/>
  <c r="AW279" i="1"/>
  <c r="AR279" i="1"/>
  <c r="AN279" i="1"/>
  <c r="AO279" i="1" s="1"/>
  <c r="AK279" i="1"/>
  <c r="AL279" i="1" s="1"/>
  <c r="AJ279" i="1"/>
  <c r="AI279" i="1"/>
  <c r="AG279" i="1"/>
  <c r="AH279" i="1" s="1"/>
  <c r="AF279" i="1"/>
  <c r="AC279" i="1"/>
  <c r="Z279" i="1"/>
  <c r="X279" i="1"/>
  <c r="Y279" i="1" s="1"/>
  <c r="V279" i="1"/>
  <c r="T279" i="1"/>
  <c r="R279" i="1"/>
  <c r="P279" i="1"/>
  <c r="N279" i="1"/>
  <c r="M279" i="1"/>
  <c r="J279" i="1"/>
  <c r="AA279" i="1" s="1"/>
  <c r="I279" i="1"/>
  <c r="U279" i="1" s="1"/>
  <c r="BH278" i="1"/>
  <c r="BG278" i="1"/>
  <c r="BE278" i="1"/>
  <c r="AW278" i="1"/>
  <c r="AR278" i="1"/>
  <c r="AN278" i="1"/>
  <c r="AO278" i="1" s="1"/>
  <c r="AK278" i="1"/>
  <c r="AL278" i="1" s="1"/>
  <c r="AJ278" i="1"/>
  <c r="AI278" i="1"/>
  <c r="AG278" i="1"/>
  <c r="AH278" i="1" s="1"/>
  <c r="AF278" i="1"/>
  <c r="AC278" i="1"/>
  <c r="Z278" i="1"/>
  <c r="X278" i="1"/>
  <c r="Y278" i="1" s="1"/>
  <c r="V278" i="1"/>
  <c r="T278" i="1"/>
  <c r="R278" i="1"/>
  <c r="P278" i="1"/>
  <c r="N278" i="1"/>
  <c r="M278" i="1"/>
  <c r="J278" i="1"/>
  <c r="I278" i="1"/>
  <c r="BH277" i="1"/>
  <c r="BG277" i="1"/>
  <c r="BE277" i="1"/>
  <c r="AW277" i="1"/>
  <c r="AR277" i="1"/>
  <c r="AN277" i="1"/>
  <c r="AO277" i="1" s="1"/>
  <c r="AK277" i="1"/>
  <c r="AL277" i="1" s="1"/>
  <c r="AJ277" i="1"/>
  <c r="AI277" i="1"/>
  <c r="AG277" i="1"/>
  <c r="AH277" i="1" s="1"/>
  <c r="AF277" i="1"/>
  <c r="AC277" i="1"/>
  <c r="Z277" i="1"/>
  <c r="X277" i="1"/>
  <c r="Y277" i="1" s="1"/>
  <c r="V277" i="1"/>
  <c r="T277" i="1"/>
  <c r="R277" i="1"/>
  <c r="P277" i="1"/>
  <c r="N277" i="1"/>
  <c r="M277" i="1"/>
  <c r="J277" i="1"/>
  <c r="AA277" i="1" s="1"/>
  <c r="I277" i="1"/>
  <c r="BH276" i="1"/>
  <c r="BG276" i="1"/>
  <c r="BE276" i="1"/>
  <c r="AW276" i="1"/>
  <c r="AR276" i="1"/>
  <c r="AN276" i="1"/>
  <c r="AO276" i="1" s="1"/>
  <c r="AK276" i="1"/>
  <c r="AL276" i="1" s="1"/>
  <c r="AJ276" i="1"/>
  <c r="AI276" i="1"/>
  <c r="AG276" i="1"/>
  <c r="AH276" i="1" s="1"/>
  <c r="AF276" i="1"/>
  <c r="AC276" i="1"/>
  <c r="Z276" i="1"/>
  <c r="X276" i="1"/>
  <c r="Y276" i="1" s="1"/>
  <c r="V276" i="1"/>
  <c r="T276" i="1"/>
  <c r="R276" i="1"/>
  <c r="P276" i="1"/>
  <c r="N276" i="1"/>
  <c r="M276" i="1"/>
  <c r="J276" i="1"/>
  <c r="AA276" i="1" s="1"/>
  <c r="I276" i="1"/>
  <c r="S276" i="1" s="1"/>
  <c r="BH275" i="1"/>
  <c r="BG275" i="1"/>
  <c r="BE275" i="1"/>
  <c r="AW275" i="1"/>
  <c r="AR275" i="1"/>
  <c r="AN275" i="1"/>
  <c r="AO275" i="1" s="1"/>
  <c r="AK275" i="1"/>
  <c r="AL275" i="1" s="1"/>
  <c r="AJ275" i="1"/>
  <c r="AI275" i="1"/>
  <c r="AG275" i="1"/>
  <c r="AH275" i="1" s="1"/>
  <c r="AF275" i="1"/>
  <c r="AC275" i="1"/>
  <c r="Z275" i="1"/>
  <c r="X275" i="1"/>
  <c r="Y275" i="1" s="1"/>
  <c r="V275" i="1"/>
  <c r="T275" i="1"/>
  <c r="R275" i="1"/>
  <c r="P275" i="1"/>
  <c r="N275" i="1"/>
  <c r="M275" i="1"/>
  <c r="J275" i="1"/>
  <c r="I275" i="1"/>
  <c r="AD292" i="1" l="1"/>
  <c r="AD295" i="1"/>
  <c r="K285" i="1"/>
  <c r="AB283" i="1"/>
  <c r="AD289" i="1"/>
  <c r="AB284" i="1"/>
  <c r="K286" i="1"/>
  <c r="O276" i="1"/>
  <c r="AD286" i="1"/>
  <c r="W281" i="1"/>
  <c r="K283" i="1"/>
  <c r="K290" i="1"/>
  <c r="K282" i="1"/>
  <c r="AD275" i="1"/>
  <c r="AD276" i="1"/>
  <c r="S279" i="1"/>
  <c r="AD284" i="1"/>
  <c r="AB285" i="1"/>
  <c r="S294" i="1"/>
  <c r="S291" i="1"/>
  <c r="U277" i="1"/>
  <c r="K291" i="1"/>
  <c r="AB277" i="1"/>
  <c r="K278" i="1"/>
  <c r="Q275" i="1"/>
  <c r="W277" i="1"/>
  <c r="O277" i="1"/>
  <c r="K288" i="1"/>
  <c r="AD290" i="1"/>
  <c r="S281" i="1"/>
  <c r="K275" i="1"/>
  <c r="U280" i="1"/>
  <c r="K296" i="1"/>
  <c r="U276" i="1"/>
  <c r="O279" i="1"/>
  <c r="S275" i="1"/>
  <c r="O275" i="1"/>
  <c r="AB276" i="1"/>
  <c r="O281" i="1"/>
  <c r="U281" i="1"/>
  <c r="U275" i="1"/>
  <c r="W275" i="1"/>
  <c r="S278" i="1"/>
  <c r="AD280" i="1"/>
  <c r="AB286" i="1"/>
  <c r="AD287" i="1"/>
  <c r="W293" i="1"/>
  <c r="AD296" i="1"/>
  <c r="AD277" i="1"/>
  <c r="O278" i="1"/>
  <c r="U278" i="1"/>
  <c r="AA278" i="1"/>
  <c r="AB278" i="1" s="1"/>
  <c r="AB280" i="1"/>
  <c r="Q281" i="1"/>
  <c r="AD283" i="1"/>
  <c r="AD285" i="1"/>
  <c r="AB288" i="1"/>
  <c r="AB289" i="1"/>
  <c r="AB293" i="1"/>
  <c r="AD278" i="1"/>
  <c r="S280" i="1"/>
  <c r="AB287" i="1"/>
  <c r="W290" i="1"/>
  <c r="AB290" i="1"/>
  <c r="AB292" i="1"/>
  <c r="AB295" i="1"/>
  <c r="W280" i="1"/>
  <c r="Q278" i="1"/>
  <c r="W278" i="1"/>
  <c r="AB282" i="1"/>
  <c r="K287" i="1"/>
  <c r="Q280" i="1"/>
  <c r="O280" i="1"/>
  <c r="AD293" i="1"/>
  <c r="K276" i="1"/>
  <c r="S277" i="1"/>
  <c r="Q277" i="1"/>
  <c r="K279" i="1"/>
  <c r="Q279" i="1"/>
  <c r="W279" i="1"/>
  <c r="AD282" i="1"/>
  <c r="K293" i="1"/>
  <c r="K277" i="1"/>
  <c r="AB279" i="1"/>
  <c r="S288" i="1"/>
  <c r="W288" i="1"/>
  <c r="Q288" i="1"/>
  <c r="U288" i="1"/>
  <c r="O288" i="1"/>
  <c r="AD288" i="1"/>
  <c r="U289" i="1"/>
  <c r="O289" i="1"/>
  <c r="S289" i="1"/>
  <c r="K289" i="1"/>
  <c r="W289" i="1"/>
  <c r="Q289" i="1"/>
  <c r="AA281" i="1"/>
  <c r="AB281" i="1" s="1"/>
  <c r="K281" i="1"/>
  <c r="W284" i="1"/>
  <c r="Q284" i="1"/>
  <c r="U284" i="1"/>
  <c r="O284" i="1"/>
  <c r="S284" i="1"/>
  <c r="U292" i="1"/>
  <c r="O292" i="1"/>
  <c r="S292" i="1"/>
  <c r="K292" i="1"/>
  <c r="W292" i="1"/>
  <c r="Q292" i="1"/>
  <c r="AA275" i="1"/>
  <c r="AB275" i="1" s="1"/>
  <c r="Q276" i="1"/>
  <c r="W276" i="1"/>
  <c r="K284" i="1"/>
  <c r="S285" i="1"/>
  <c r="W285" i="1"/>
  <c r="Q285" i="1"/>
  <c r="U285" i="1"/>
  <c r="O285" i="1"/>
  <c r="AD294" i="1"/>
  <c r="AB294" i="1"/>
  <c r="U286" i="1"/>
  <c r="O286" i="1"/>
  <c r="S286" i="1"/>
  <c r="W286" i="1"/>
  <c r="Q286" i="1"/>
  <c r="AD291" i="1"/>
  <c r="AB291" i="1"/>
  <c r="S282" i="1"/>
  <c r="W282" i="1"/>
  <c r="Q282" i="1"/>
  <c r="U282" i="1"/>
  <c r="O282" i="1"/>
  <c r="K280" i="1"/>
  <c r="U283" i="1"/>
  <c r="O283" i="1"/>
  <c r="S283" i="1"/>
  <c r="W283" i="1"/>
  <c r="Q283" i="1"/>
  <c r="W287" i="1"/>
  <c r="Q287" i="1"/>
  <c r="U287" i="1"/>
  <c r="O287" i="1"/>
  <c r="S287" i="1"/>
  <c r="U295" i="1"/>
  <c r="O295" i="1"/>
  <c r="S295" i="1"/>
  <c r="K295" i="1"/>
  <c r="W295" i="1"/>
  <c r="Q295" i="1"/>
  <c r="AD279" i="1"/>
  <c r="S290" i="1"/>
  <c r="O291" i="1"/>
  <c r="U291" i="1"/>
  <c r="S293" i="1"/>
  <c r="O294" i="1"/>
  <c r="U294" i="1"/>
  <c r="O290" i="1"/>
  <c r="U290" i="1"/>
  <c r="Q291" i="1"/>
  <c r="W291" i="1"/>
  <c r="O293" i="1"/>
  <c r="U293" i="1"/>
  <c r="Q294" i="1"/>
  <c r="W294" i="1"/>
  <c r="K294" i="1"/>
  <c r="Q290" i="1"/>
  <c r="Q293" i="1"/>
  <c r="AS277" i="1" l="1"/>
  <c r="AS296" i="1"/>
  <c r="AS276" i="1"/>
  <c r="AS275" i="1"/>
  <c r="BB275" i="1" s="1"/>
  <c r="AS285" i="1"/>
  <c r="AS290" i="1"/>
  <c r="BC290" i="1" s="1"/>
  <c r="AS286" i="1"/>
  <c r="AS293" i="1"/>
  <c r="BC293" i="1" s="1"/>
  <c r="AS278" i="1"/>
  <c r="AS288" i="1"/>
  <c r="BB288" i="1" s="1"/>
  <c r="AS287" i="1"/>
  <c r="AT287" i="1" s="1"/>
  <c r="AX287" i="1" s="1"/>
  <c r="AS282" i="1"/>
  <c r="BB282" i="1" s="1"/>
  <c r="AS280" i="1"/>
  <c r="AS284" i="1"/>
  <c r="AT284" i="1" s="1"/>
  <c r="AX284" i="1" s="1"/>
  <c r="AS291" i="1"/>
  <c r="AS283" i="1"/>
  <c r="BB283" i="1" s="1"/>
  <c r="AS279" i="1"/>
  <c r="BB279" i="1" s="1"/>
  <c r="BC286" i="1"/>
  <c r="AT286" i="1"/>
  <c r="AX286" i="1" s="1"/>
  <c r="BB286" i="1"/>
  <c r="BB278" i="1"/>
  <c r="AT278" i="1"/>
  <c r="AX278" i="1" s="1"/>
  <c r="BC278" i="1"/>
  <c r="BC287" i="1"/>
  <c r="BC291" i="1"/>
  <c r="BB291" i="1"/>
  <c r="AT291" i="1"/>
  <c r="AX291" i="1" s="1"/>
  <c r="AT283" i="1"/>
  <c r="AX283" i="1" s="1"/>
  <c r="BC275" i="1"/>
  <c r="AT279" i="1"/>
  <c r="AX279" i="1" s="1"/>
  <c r="BC285" i="1"/>
  <c r="BB285" i="1"/>
  <c r="AT285" i="1"/>
  <c r="AX285" i="1" s="1"/>
  <c r="BB280" i="1"/>
  <c r="AT280" i="1"/>
  <c r="AX280" i="1" s="1"/>
  <c r="BC280" i="1"/>
  <c r="BC284" i="1"/>
  <c r="BC276" i="1"/>
  <c r="BB276" i="1"/>
  <c r="AT276" i="1"/>
  <c r="AX276" i="1" s="1"/>
  <c r="AS294" i="1"/>
  <c r="AS295" i="1"/>
  <c r="AS292" i="1"/>
  <c r="BB296" i="1"/>
  <c r="AT296" i="1"/>
  <c r="AX296" i="1" s="1"/>
  <c r="BC296" i="1"/>
  <c r="AS289" i="1"/>
  <c r="BB277" i="1"/>
  <c r="AT277" i="1"/>
  <c r="AX277" i="1" s="1"/>
  <c r="BC277" i="1"/>
  <c r="AS281" i="1"/>
  <c r="BC279" i="1" l="1"/>
  <c r="AT288" i="1"/>
  <c r="AX288" i="1" s="1"/>
  <c r="AY288" i="1" s="1"/>
  <c r="AZ288" i="1" s="1"/>
  <c r="BA288" i="1" s="1"/>
  <c r="BB287" i="1"/>
  <c r="BC283" i="1"/>
  <c r="BC288" i="1"/>
  <c r="AT282" i="1"/>
  <c r="AX282" i="1" s="1"/>
  <c r="AY282" i="1" s="1"/>
  <c r="AZ282" i="1" s="1"/>
  <c r="BA282" i="1" s="1"/>
  <c r="AT290" i="1"/>
  <c r="AX290" i="1" s="1"/>
  <c r="AY290" i="1" s="1"/>
  <c r="AZ290" i="1" s="1"/>
  <c r="BA290" i="1" s="1"/>
  <c r="BD290" i="1" s="1"/>
  <c r="BF290" i="1" s="1"/>
  <c r="BI290" i="1" s="1"/>
  <c r="AT275" i="1"/>
  <c r="AX275" i="1" s="1"/>
  <c r="AY275" i="1" s="1"/>
  <c r="AZ275" i="1" s="1"/>
  <c r="BA275" i="1" s="1"/>
  <c r="BD275" i="1" s="1"/>
  <c r="BF275" i="1" s="1"/>
  <c r="BI275" i="1" s="1"/>
  <c r="BC282" i="1"/>
  <c r="BB290" i="1"/>
  <c r="AT293" i="1"/>
  <c r="AX293" i="1" s="1"/>
  <c r="BB284" i="1"/>
  <c r="BB293" i="1"/>
  <c r="AY277" i="1"/>
  <c r="AZ277" i="1" s="1"/>
  <c r="BA277" i="1" s="1"/>
  <c r="BD277" i="1" s="1"/>
  <c r="BF277" i="1" s="1"/>
  <c r="BI277" i="1" s="1"/>
  <c r="AY296" i="1"/>
  <c r="AZ296" i="1" s="1"/>
  <c r="BA296" i="1" s="1"/>
  <c r="BD296" i="1" s="1"/>
  <c r="BF296" i="1" s="1"/>
  <c r="BI296" i="1" s="1"/>
  <c r="AY278" i="1"/>
  <c r="AZ278" i="1" s="1"/>
  <c r="BA278" i="1" s="1"/>
  <c r="BD278" i="1" s="1"/>
  <c r="BF278" i="1" s="1"/>
  <c r="BI278" i="1" s="1"/>
  <c r="AY284" i="1"/>
  <c r="AZ284" i="1" s="1"/>
  <c r="BA284" i="1" s="1"/>
  <c r="BD284" i="1" s="1"/>
  <c r="BF284" i="1" s="1"/>
  <c r="BI284" i="1" s="1"/>
  <c r="BC292" i="1"/>
  <c r="BB292" i="1"/>
  <c r="AT292" i="1"/>
  <c r="AX292" i="1" s="1"/>
  <c r="AY279" i="1"/>
  <c r="AZ279" i="1" s="1"/>
  <c r="BA279" i="1" s="1"/>
  <c r="BD279" i="1" s="1"/>
  <c r="BF279" i="1" s="1"/>
  <c r="BI279" i="1" s="1"/>
  <c r="AY291" i="1"/>
  <c r="AZ291" i="1" s="1"/>
  <c r="BA291" i="1" s="1"/>
  <c r="BD291" i="1" s="1"/>
  <c r="BF291" i="1" s="1"/>
  <c r="BI291" i="1" s="1"/>
  <c r="AY286" i="1"/>
  <c r="AZ286" i="1" s="1"/>
  <c r="BA286" i="1" s="1"/>
  <c r="BD286" i="1" s="1"/>
  <c r="BF286" i="1" s="1"/>
  <c r="BI286" i="1" s="1"/>
  <c r="AY280" i="1"/>
  <c r="AZ280" i="1" s="1"/>
  <c r="BA280" i="1" s="1"/>
  <c r="BD280" i="1" s="1"/>
  <c r="BF280" i="1" s="1"/>
  <c r="BI280" i="1" s="1"/>
  <c r="AY287" i="1"/>
  <c r="AZ287" i="1" s="1"/>
  <c r="BA287" i="1" s="1"/>
  <c r="BD287" i="1" s="1"/>
  <c r="BF287" i="1" s="1"/>
  <c r="BI287" i="1" s="1"/>
  <c r="AY293" i="1"/>
  <c r="AZ293" i="1" s="1"/>
  <c r="BA293" i="1" s="1"/>
  <c r="BD293" i="1" s="1"/>
  <c r="BF293" i="1" s="1"/>
  <c r="BI293" i="1" s="1"/>
  <c r="AY276" i="1"/>
  <c r="AZ276" i="1" s="1"/>
  <c r="BA276" i="1" s="1"/>
  <c r="BD276" i="1" s="1"/>
  <c r="BF276" i="1" s="1"/>
  <c r="BI276" i="1" s="1"/>
  <c r="AY285" i="1"/>
  <c r="AZ285" i="1" s="1"/>
  <c r="BA285" i="1" s="1"/>
  <c r="BD285" i="1" s="1"/>
  <c r="BF285" i="1" s="1"/>
  <c r="BI285" i="1" s="1"/>
  <c r="AY283" i="1"/>
  <c r="AZ283" i="1" s="1"/>
  <c r="BA283" i="1" s="1"/>
  <c r="BD283" i="1" s="1"/>
  <c r="BF283" i="1" s="1"/>
  <c r="BI283" i="1" s="1"/>
  <c r="BC289" i="1"/>
  <c r="BB289" i="1"/>
  <c r="AT289" i="1"/>
  <c r="AX289" i="1" s="1"/>
  <c r="BC295" i="1"/>
  <c r="BB295" i="1"/>
  <c r="AT295" i="1"/>
  <c r="AX295" i="1" s="1"/>
  <c r="BB281" i="1"/>
  <c r="AT281" i="1"/>
  <c r="AX281" i="1" s="1"/>
  <c r="BC281" i="1"/>
  <c r="BC294" i="1"/>
  <c r="BB294" i="1"/>
  <c r="AT294" i="1"/>
  <c r="AX294" i="1" s="1"/>
  <c r="BD288" i="1" l="1"/>
  <c r="BF288" i="1" s="1"/>
  <c r="BI288" i="1" s="1"/>
  <c r="BD282" i="1"/>
  <c r="BF282" i="1" s="1"/>
  <c r="BI282" i="1" s="1"/>
  <c r="AY281" i="1"/>
  <c r="AZ281" i="1" s="1"/>
  <c r="BA281" i="1" s="1"/>
  <c r="BD281" i="1" s="1"/>
  <c r="BF281" i="1" s="1"/>
  <c r="BI281" i="1" s="1"/>
  <c r="AY289" i="1"/>
  <c r="AZ289" i="1" s="1"/>
  <c r="BA289" i="1" s="1"/>
  <c r="BD289" i="1" s="1"/>
  <c r="BF289" i="1" s="1"/>
  <c r="BI289" i="1" s="1"/>
  <c r="AY292" i="1"/>
  <c r="AZ292" i="1" s="1"/>
  <c r="BA292" i="1" s="1"/>
  <c r="BD292" i="1" s="1"/>
  <c r="BF292" i="1" s="1"/>
  <c r="BI292" i="1" s="1"/>
  <c r="AY294" i="1"/>
  <c r="AZ294" i="1" s="1"/>
  <c r="BA294" i="1" s="1"/>
  <c r="BD294" i="1" s="1"/>
  <c r="BF294" i="1" s="1"/>
  <c r="BI294" i="1" s="1"/>
  <c r="AY295" i="1"/>
  <c r="AZ295" i="1" s="1"/>
  <c r="BA295" i="1" s="1"/>
  <c r="BD295" i="1" s="1"/>
  <c r="BF295" i="1" s="1"/>
  <c r="BI295" i="1" s="1"/>
  <c r="BH266" i="1" l="1"/>
  <c r="BG266" i="1"/>
  <c r="BE266" i="1"/>
  <c r="AW266" i="1"/>
  <c r="AR266" i="1"/>
  <c r="AN266" i="1"/>
  <c r="AO266" i="1" s="1"/>
  <c r="AK266" i="1"/>
  <c r="AL266" i="1" s="1"/>
  <c r="AJ266" i="1"/>
  <c r="AI266" i="1"/>
  <c r="AG266" i="1"/>
  <c r="AH266" i="1" s="1"/>
  <c r="AF266" i="1"/>
  <c r="AC266" i="1"/>
  <c r="Z266" i="1"/>
  <c r="X266" i="1"/>
  <c r="Y266" i="1" s="1"/>
  <c r="V266" i="1"/>
  <c r="T266" i="1"/>
  <c r="R266" i="1"/>
  <c r="P266" i="1"/>
  <c r="N266" i="1"/>
  <c r="M266" i="1"/>
  <c r="J266" i="1"/>
  <c r="AA266" i="1" s="1"/>
  <c r="I266" i="1"/>
  <c r="BH265" i="1"/>
  <c r="BG265" i="1"/>
  <c r="BE265" i="1"/>
  <c r="AW265" i="1"/>
  <c r="AR265" i="1"/>
  <c r="AN265" i="1"/>
  <c r="AO265" i="1" s="1"/>
  <c r="AK265" i="1"/>
  <c r="AL265" i="1" s="1"/>
  <c r="AJ265" i="1"/>
  <c r="AI265" i="1"/>
  <c r="AG265" i="1"/>
  <c r="AH265" i="1" s="1"/>
  <c r="AF265" i="1"/>
  <c r="AC265" i="1"/>
  <c r="AD265" i="1" s="1"/>
  <c r="X265" i="1"/>
  <c r="Y265" i="1" s="1"/>
  <c r="V265" i="1"/>
  <c r="T265" i="1"/>
  <c r="R265" i="1"/>
  <c r="P265" i="1"/>
  <c r="N265" i="1"/>
  <c r="M265" i="1"/>
  <c r="J265" i="1"/>
  <c r="I265" i="1"/>
  <c r="BH264" i="1"/>
  <c r="AP264" i="1" s="1"/>
  <c r="BG264" i="1"/>
  <c r="BE264" i="1"/>
  <c r="AW264" i="1"/>
  <c r="AR264" i="1"/>
  <c r="AN264" i="1"/>
  <c r="AO264" i="1" s="1"/>
  <c r="AK264" i="1"/>
  <c r="AL264" i="1" s="1"/>
  <c r="AJ264" i="1"/>
  <c r="AI264" i="1"/>
  <c r="AG264" i="1"/>
  <c r="AH264" i="1" s="1"/>
  <c r="AF264" i="1"/>
  <c r="AC264" i="1"/>
  <c r="AD264" i="1" s="1"/>
  <c r="X264" i="1"/>
  <c r="Y264" i="1" s="1"/>
  <c r="V264" i="1"/>
  <c r="T264" i="1"/>
  <c r="R264" i="1"/>
  <c r="P264" i="1"/>
  <c r="N264" i="1"/>
  <c r="M264" i="1"/>
  <c r="J264" i="1"/>
  <c r="AA264" i="1" s="1"/>
  <c r="AB264" i="1" s="1"/>
  <c r="I264" i="1"/>
  <c r="BH263" i="1"/>
  <c r="AP263" i="1" s="1"/>
  <c r="BG263" i="1"/>
  <c r="BE263" i="1"/>
  <c r="AW263" i="1"/>
  <c r="AR263" i="1"/>
  <c r="AN263" i="1"/>
  <c r="AO263" i="1" s="1"/>
  <c r="AK263" i="1"/>
  <c r="AL263" i="1" s="1"/>
  <c r="AJ263" i="1"/>
  <c r="AI263" i="1"/>
  <c r="AG263" i="1"/>
  <c r="AH263" i="1" s="1"/>
  <c r="AF263" i="1"/>
  <c r="AC263" i="1"/>
  <c r="Z263" i="1"/>
  <c r="X263" i="1"/>
  <c r="Y263" i="1" s="1"/>
  <c r="V263" i="1"/>
  <c r="T263" i="1"/>
  <c r="R263" i="1"/>
  <c r="P263" i="1"/>
  <c r="N263" i="1"/>
  <c r="M263" i="1"/>
  <c r="J263" i="1"/>
  <c r="AA263" i="1" s="1"/>
  <c r="I263" i="1"/>
  <c r="BH262" i="1"/>
  <c r="BG262" i="1"/>
  <c r="BE262" i="1"/>
  <c r="AW262" i="1"/>
  <c r="AR262" i="1"/>
  <c r="AN262" i="1"/>
  <c r="AO262" i="1" s="1"/>
  <c r="AK262" i="1"/>
  <c r="AL262" i="1" s="1"/>
  <c r="AJ262" i="1"/>
  <c r="AI262" i="1"/>
  <c r="AG262" i="1"/>
  <c r="AH262" i="1" s="1"/>
  <c r="AF262" i="1"/>
  <c r="AC262" i="1"/>
  <c r="Z262" i="1"/>
  <c r="X262" i="1"/>
  <c r="Y262" i="1" s="1"/>
  <c r="V262" i="1"/>
  <c r="T262" i="1"/>
  <c r="R262" i="1"/>
  <c r="P262" i="1"/>
  <c r="N262" i="1"/>
  <c r="M262" i="1"/>
  <c r="J262" i="1"/>
  <c r="AA262" i="1" s="1"/>
  <c r="I262" i="1"/>
  <c r="BH261" i="1"/>
  <c r="BG261" i="1"/>
  <c r="BE261" i="1"/>
  <c r="AW261" i="1"/>
  <c r="AR261" i="1"/>
  <c r="AN261" i="1"/>
  <c r="AO261" i="1" s="1"/>
  <c r="AK261" i="1"/>
  <c r="AL261" i="1" s="1"/>
  <c r="AJ261" i="1"/>
  <c r="AI261" i="1"/>
  <c r="AG261" i="1"/>
  <c r="AH261" i="1" s="1"/>
  <c r="AF261" i="1"/>
  <c r="AC261" i="1"/>
  <c r="Z261" i="1"/>
  <c r="X261" i="1"/>
  <c r="Y261" i="1" s="1"/>
  <c r="V261" i="1"/>
  <c r="T261" i="1"/>
  <c r="R261" i="1"/>
  <c r="P261" i="1"/>
  <c r="N261" i="1"/>
  <c r="M261" i="1"/>
  <c r="J261" i="1"/>
  <c r="AA261" i="1" s="1"/>
  <c r="AB261" i="1" s="1"/>
  <c r="I261" i="1"/>
  <c r="BH260" i="1"/>
  <c r="BG260" i="1"/>
  <c r="BE260" i="1"/>
  <c r="AW260" i="1"/>
  <c r="AR260" i="1"/>
  <c r="AN260" i="1"/>
  <c r="AO260" i="1" s="1"/>
  <c r="AK260" i="1"/>
  <c r="AL260" i="1" s="1"/>
  <c r="AJ260" i="1"/>
  <c r="AI260" i="1"/>
  <c r="AG260" i="1"/>
  <c r="AH260" i="1" s="1"/>
  <c r="AF260" i="1"/>
  <c r="AC260" i="1"/>
  <c r="AD260" i="1" s="1"/>
  <c r="X260" i="1"/>
  <c r="Y260" i="1" s="1"/>
  <c r="V260" i="1"/>
  <c r="T260" i="1"/>
  <c r="R260" i="1"/>
  <c r="P260" i="1"/>
  <c r="N260" i="1"/>
  <c r="M260" i="1"/>
  <c r="J260" i="1"/>
  <c r="AA260" i="1" s="1"/>
  <c r="AB260" i="1" s="1"/>
  <c r="I260" i="1"/>
  <c r="BH259" i="1"/>
  <c r="BG259" i="1"/>
  <c r="BE259" i="1"/>
  <c r="AW259" i="1"/>
  <c r="AR259" i="1"/>
  <c r="AN259" i="1"/>
  <c r="AO259" i="1" s="1"/>
  <c r="AK259" i="1"/>
  <c r="AL259" i="1" s="1"/>
  <c r="AJ259" i="1"/>
  <c r="AI259" i="1"/>
  <c r="AG259" i="1"/>
  <c r="AH259" i="1" s="1"/>
  <c r="AF259" i="1"/>
  <c r="AC259" i="1"/>
  <c r="AD259" i="1" s="1"/>
  <c r="X259" i="1"/>
  <c r="Y259" i="1" s="1"/>
  <c r="V259" i="1"/>
  <c r="T259" i="1"/>
  <c r="R259" i="1"/>
  <c r="P259" i="1"/>
  <c r="N259" i="1"/>
  <c r="M259" i="1"/>
  <c r="J259" i="1"/>
  <c r="AA259" i="1" s="1"/>
  <c r="AB259" i="1" s="1"/>
  <c r="I259" i="1"/>
  <c r="BH258" i="1"/>
  <c r="AP258" i="1" s="1"/>
  <c r="BG258" i="1"/>
  <c r="BE258" i="1"/>
  <c r="AW258" i="1"/>
  <c r="AR258" i="1"/>
  <c r="AN258" i="1"/>
  <c r="AO258" i="1" s="1"/>
  <c r="AK258" i="1"/>
  <c r="AL258" i="1" s="1"/>
  <c r="AJ258" i="1"/>
  <c r="AI258" i="1"/>
  <c r="AG258" i="1"/>
  <c r="AH258" i="1" s="1"/>
  <c r="AF258" i="1"/>
  <c r="AC258" i="1"/>
  <c r="AD258" i="1" s="1"/>
  <c r="X258" i="1"/>
  <c r="Y258" i="1" s="1"/>
  <c r="V258" i="1"/>
  <c r="T258" i="1"/>
  <c r="R258" i="1"/>
  <c r="P258" i="1"/>
  <c r="N258" i="1"/>
  <c r="M258" i="1"/>
  <c r="J258" i="1"/>
  <c r="AA258" i="1" s="1"/>
  <c r="AB258" i="1" s="1"/>
  <c r="I258" i="1"/>
  <c r="BH257" i="1"/>
  <c r="BG257" i="1"/>
  <c r="BE257" i="1"/>
  <c r="AW257" i="1"/>
  <c r="AR257" i="1"/>
  <c r="AN257" i="1"/>
  <c r="AO257" i="1" s="1"/>
  <c r="AK257" i="1"/>
  <c r="AL257" i="1" s="1"/>
  <c r="AJ257" i="1"/>
  <c r="AI257" i="1"/>
  <c r="AG257" i="1"/>
  <c r="AH257" i="1" s="1"/>
  <c r="AF257" i="1"/>
  <c r="AC257" i="1"/>
  <c r="Z257" i="1"/>
  <c r="X257" i="1"/>
  <c r="Y257" i="1" s="1"/>
  <c r="V257" i="1"/>
  <c r="T257" i="1"/>
  <c r="R257" i="1"/>
  <c r="P257" i="1"/>
  <c r="N257" i="1"/>
  <c r="M257" i="1"/>
  <c r="J257" i="1"/>
  <c r="AA257" i="1" s="1"/>
  <c r="I257" i="1"/>
  <c r="W257" i="1" s="1"/>
  <c r="BH256" i="1"/>
  <c r="AP256" i="1" s="1"/>
  <c r="BG256" i="1"/>
  <c r="BE256" i="1"/>
  <c r="AW256" i="1"/>
  <c r="AR256" i="1"/>
  <c r="AN256" i="1"/>
  <c r="AO256" i="1" s="1"/>
  <c r="AK256" i="1"/>
  <c r="AL256" i="1" s="1"/>
  <c r="AJ256" i="1"/>
  <c r="AI256" i="1"/>
  <c r="AG256" i="1"/>
  <c r="AH256" i="1" s="1"/>
  <c r="AF256" i="1"/>
  <c r="AC256" i="1"/>
  <c r="Z256" i="1"/>
  <c r="X256" i="1"/>
  <c r="Y256" i="1" s="1"/>
  <c r="V256" i="1"/>
  <c r="T256" i="1"/>
  <c r="R256" i="1"/>
  <c r="P256" i="1"/>
  <c r="N256" i="1"/>
  <c r="M256" i="1"/>
  <c r="J256" i="1"/>
  <c r="I256" i="1"/>
  <c r="BH255" i="1"/>
  <c r="AP255" i="1" s="1"/>
  <c r="BG255" i="1"/>
  <c r="BE255" i="1"/>
  <c r="AW255" i="1"/>
  <c r="AR255" i="1"/>
  <c r="AN255" i="1"/>
  <c r="AO255" i="1" s="1"/>
  <c r="AK255" i="1"/>
  <c r="AL255" i="1" s="1"/>
  <c r="AJ255" i="1"/>
  <c r="AI255" i="1"/>
  <c r="AG255" i="1"/>
  <c r="AH255" i="1" s="1"/>
  <c r="AF255" i="1"/>
  <c r="AC255" i="1"/>
  <c r="Z255" i="1"/>
  <c r="X255" i="1"/>
  <c r="Y255" i="1" s="1"/>
  <c r="V255" i="1"/>
  <c r="T255" i="1"/>
  <c r="R255" i="1"/>
  <c r="P255" i="1"/>
  <c r="N255" i="1"/>
  <c r="M255" i="1"/>
  <c r="J255" i="1"/>
  <c r="AA255" i="1" s="1"/>
  <c r="I255" i="1"/>
  <c r="BH254" i="1"/>
  <c r="AP254" i="1" s="1"/>
  <c r="BG254" i="1"/>
  <c r="BE254" i="1"/>
  <c r="AW254" i="1"/>
  <c r="AR254" i="1"/>
  <c r="AN254" i="1"/>
  <c r="AO254" i="1" s="1"/>
  <c r="AK254" i="1"/>
  <c r="AL254" i="1" s="1"/>
  <c r="AJ254" i="1"/>
  <c r="AI254" i="1"/>
  <c r="AG254" i="1"/>
  <c r="AH254" i="1" s="1"/>
  <c r="AF254" i="1"/>
  <c r="AC254" i="1"/>
  <c r="Z254" i="1"/>
  <c r="X254" i="1"/>
  <c r="Y254" i="1" s="1"/>
  <c r="V254" i="1"/>
  <c r="T254" i="1"/>
  <c r="R254" i="1"/>
  <c r="P254" i="1"/>
  <c r="N254" i="1"/>
  <c r="M254" i="1"/>
  <c r="J254" i="1"/>
  <c r="AA254" i="1" s="1"/>
  <c r="I254" i="1"/>
  <c r="BH253" i="1"/>
  <c r="BG253" i="1"/>
  <c r="BE253" i="1"/>
  <c r="AW253" i="1"/>
  <c r="AR253" i="1"/>
  <c r="AN253" i="1"/>
  <c r="AO253" i="1" s="1"/>
  <c r="AK253" i="1"/>
  <c r="AL253" i="1" s="1"/>
  <c r="AJ253" i="1"/>
  <c r="AI253" i="1"/>
  <c r="AG253" i="1"/>
  <c r="AH253" i="1" s="1"/>
  <c r="AF253" i="1"/>
  <c r="AC253" i="1"/>
  <c r="AD253" i="1" s="1"/>
  <c r="X253" i="1"/>
  <c r="Y253" i="1" s="1"/>
  <c r="V253" i="1"/>
  <c r="T253" i="1"/>
  <c r="R253" i="1"/>
  <c r="P253" i="1"/>
  <c r="N253" i="1"/>
  <c r="M253" i="1"/>
  <c r="J253" i="1"/>
  <c r="AA253" i="1" s="1"/>
  <c r="AB253" i="1" s="1"/>
  <c r="I253" i="1"/>
  <c r="BH252" i="1"/>
  <c r="BG252" i="1"/>
  <c r="BE252" i="1"/>
  <c r="AW252" i="1"/>
  <c r="AR252" i="1"/>
  <c r="AN252" i="1"/>
  <c r="AO252" i="1" s="1"/>
  <c r="AK252" i="1"/>
  <c r="AL252" i="1" s="1"/>
  <c r="AJ252" i="1"/>
  <c r="AI252" i="1"/>
  <c r="AG252" i="1"/>
  <c r="AH252" i="1" s="1"/>
  <c r="AF252" i="1"/>
  <c r="AC252" i="1"/>
  <c r="Z252" i="1"/>
  <c r="X252" i="1"/>
  <c r="Y252" i="1" s="1"/>
  <c r="V252" i="1"/>
  <c r="T252" i="1"/>
  <c r="R252" i="1"/>
  <c r="P252" i="1"/>
  <c r="N252" i="1"/>
  <c r="M252" i="1"/>
  <c r="J252" i="1"/>
  <c r="AA252" i="1" s="1"/>
  <c r="I252" i="1"/>
  <c r="BH251" i="1"/>
  <c r="BG251" i="1"/>
  <c r="BE251" i="1"/>
  <c r="AW251" i="1"/>
  <c r="AR251" i="1"/>
  <c r="AN251" i="1"/>
  <c r="AO251" i="1" s="1"/>
  <c r="AK251" i="1"/>
  <c r="AL251" i="1" s="1"/>
  <c r="AJ251" i="1"/>
  <c r="AI251" i="1"/>
  <c r="AG251" i="1"/>
  <c r="AH251" i="1" s="1"/>
  <c r="AF251" i="1"/>
  <c r="AC251" i="1"/>
  <c r="Z251" i="1"/>
  <c r="X251" i="1"/>
  <c r="Y251" i="1" s="1"/>
  <c r="V251" i="1"/>
  <c r="T251" i="1"/>
  <c r="R251" i="1"/>
  <c r="P251" i="1"/>
  <c r="N251" i="1"/>
  <c r="M251" i="1"/>
  <c r="J251" i="1"/>
  <c r="AA251" i="1" s="1"/>
  <c r="I251" i="1"/>
  <c r="BH250" i="1"/>
  <c r="BG250" i="1"/>
  <c r="BE250" i="1"/>
  <c r="AW250" i="1"/>
  <c r="AR250" i="1"/>
  <c r="AN250" i="1"/>
  <c r="AO250" i="1" s="1"/>
  <c r="AK250" i="1"/>
  <c r="AL250" i="1" s="1"/>
  <c r="AJ250" i="1"/>
  <c r="AI250" i="1"/>
  <c r="AG250" i="1"/>
  <c r="AH250" i="1" s="1"/>
  <c r="AF250" i="1"/>
  <c r="AC250" i="1"/>
  <c r="Z250" i="1"/>
  <c r="AD250" i="1" s="1"/>
  <c r="X250" i="1"/>
  <c r="Y250" i="1" s="1"/>
  <c r="V250" i="1"/>
  <c r="T250" i="1"/>
  <c r="R250" i="1"/>
  <c r="P250" i="1"/>
  <c r="N250" i="1"/>
  <c r="M250" i="1"/>
  <c r="J250" i="1"/>
  <c r="AA250" i="1" s="1"/>
  <c r="I250" i="1"/>
  <c r="Q256" i="1" l="1"/>
  <c r="AD257" i="1"/>
  <c r="AD256" i="1"/>
  <c r="AD252" i="1"/>
  <c r="S258" i="1"/>
  <c r="AD255" i="1"/>
  <c r="Q260" i="1"/>
  <c r="S260" i="1"/>
  <c r="S266" i="1"/>
  <c r="AD254" i="1"/>
  <c r="U260" i="1"/>
  <c r="AB254" i="1"/>
  <c r="S264" i="1"/>
  <c r="K253" i="1"/>
  <c r="O260" i="1"/>
  <c r="U256" i="1"/>
  <c r="S263" i="1"/>
  <c r="S251" i="1"/>
  <c r="W250" i="1"/>
  <c r="Q252" i="1"/>
  <c r="AD261" i="1"/>
  <c r="O256" i="1"/>
  <c r="W256" i="1"/>
  <c r="K262" i="1"/>
  <c r="O263" i="1"/>
  <c r="Q265" i="1"/>
  <c r="AB255" i="1"/>
  <c r="S256" i="1"/>
  <c r="K250" i="1"/>
  <c r="U258" i="1"/>
  <c r="AB262" i="1"/>
  <c r="U251" i="1"/>
  <c r="AB252" i="1"/>
  <c r="K257" i="1"/>
  <c r="K260" i="1"/>
  <c r="O264" i="1"/>
  <c r="U265" i="1"/>
  <c r="U266" i="1"/>
  <c r="K251" i="1"/>
  <c r="W252" i="1"/>
  <c r="W253" i="1"/>
  <c r="S253" i="1"/>
  <c r="W262" i="1"/>
  <c r="S262" i="1"/>
  <c r="O265" i="1"/>
  <c r="K266" i="1"/>
  <c r="O254" i="1"/>
  <c r="AB257" i="1"/>
  <c r="O258" i="1"/>
  <c r="AD262" i="1"/>
  <c r="U263" i="1"/>
  <c r="W265" i="1"/>
  <c r="O266" i="1"/>
  <c r="O251" i="1"/>
  <c r="AB250" i="1"/>
  <c r="S250" i="1"/>
  <c r="S257" i="1"/>
  <c r="W260" i="1"/>
  <c r="U264" i="1"/>
  <c r="S265" i="1"/>
  <c r="U255" i="1"/>
  <c r="O255" i="1"/>
  <c r="Q255" i="1"/>
  <c r="S255" i="1"/>
  <c r="K255" i="1"/>
  <c r="W255" i="1"/>
  <c r="AA265" i="1"/>
  <c r="AB265" i="1" s="1"/>
  <c r="K265" i="1"/>
  <c r="AD251" i="1"/>
  <c r="AB251" i="1"/>
  <c r="AD266" i="1"/>
  <c r="AB266" i="1"/>
  <c r="S254" i="1"/>
  <c r="K254" i="1"/>
  <c r="W254" i="1"/>
  <c r="Q254" i="1"/>
  <c r="U252" i="1"/>
  <c r="O252" i="1"/>
  <c r="S252" i="1"/>
  <c r="K252" i="1"/>
  <c r="U254" i="1"/>
  <c r="AA256" i="1"/>
  <c r="AB256" i="1" s="1"/>
  <c r="K256" i="1"/>
  <c r="U259" i="1"/>
  <c r="O259" i="1"/>
  <c r="W259" i="1"/>
  <c r="S259" i="1"/>
  <c r="K259" i="1"/>
  <c r="Q259" i="1"/>
  <c r="U261" i="1"/>
  <c r="O261" i="1"/>
  <c r="S261" i="1"/>
  <c r="K261" i="1"/>
  <c r="W261" i="1"/>
  <c r="Q261" i="1"/>
  <c r="AD263" i="1"/>
  <c r="AB263" i="1"/>
  <c r="Q264" i="1"/>
  <c r="W264" i="1"/>
  <c r="O250" i="1"/>
  <c r="U250" i="1"/>
  <c r="Q251" i="1"/>
  <c r="W251" i="1"/>
  <c r="O253" i="1"/>
  <c r="U253" i="1"/>
  <c r="O257" i="1"/>
  <c r="U257" i="1"/>
  <c r="Q258" i="1"/>
  <c r="W258" i="1"/>
  <c r="O262" i="1"/>
  <c r="U262" i="1"/>
  <c r="Q263" i="1"/>
  <c r="W263" i="1"/>
  <c r="K264" i="1"/>
  <c r="Q266" i="1"/>
  <c r="W266" i="1"/>
  <c r="K258" i="1"/>
  <c r="K263" i="1"/>
  <c r="Q250" i="1"/>
  <c r="Q253" i="1"/>
  <c r="Q257" i="1"/>
  <c r="Q262" i="1"/>
  <c r="AS266" i="1" l="1"/>
  <c r="AT266" i="1" s="1"/>
  <c r="AX266" i="1" s="1"/>
  <c r="AS251" i="1"/>
  <c r="AS258" i="1"/>
  <c r="AS250" i="1"/>
  <c r="AT250" i="1" s="1"/>
  <c r="AX250" i="1" s="1"/>
  <c r="AS265" i="1"/>
  <c r="BC265" i="1" s="1"/>
  <c r="AS262" i="1"/>
  <c r="BC262" i="1" s="1"/>
  <c r="AS253" i="1"/>
  <c r="AT253" i="1" s="1"/>
  <c r="AX253" i="1" s="1"/>
  <c r="AS257" i="1"/>
  <c r="BC257" i="1" s="1"/>
  <c r="AS252" i="1"/>
  <c r="AS260" i="1"/>
  <c r="BB257" i="1"/>
  <c r="BB250" i="1"/>
  <c r="BB253" i="1"/>
  <c r="BC258" i="1"/>
  <c r="BB258" i="1"/>
  <c r="AT258" i="1"/>
  <c r="AX258" i="1" s="1"/>
  <c r="AS259" i="1"/>
  <c r="AS256" i="1"/>
  <c r="AS255" i="1"/>
  <c r="AS261" i="1"/>
  <c r="AS264" i="1"/>
  <c r="AT265" i="1"/>
  <c r="AX265" i="1" s="1"/>
  <c r="BB265" i="1"/>
  <c r="AS263" i="1"/>
  <c r="AS254" i="1"/>
  <c r="BC251" i="1"/>
  <c r="AT251" i="1"/>
  <c r="AX251" i="1" s="1"/>
  <c r="BB251" i="1"/>
  <c r="BC252" i="1"/>
  <c r="AT252" i="1"/>
  <c r="AX252" i="1" s="1"/>
  <c r="BB252" i="1"/>
  <c r="BB266" i="1" l="1"/>
  <c r="BC266" i="1"/>
  <c r="BC253" i="1"/>
  <c r="BC250" i="1"/>
  <c r="AT262" i="1"/>
  <c r="AX262" i="1" s="1"/>
  <c r="AY262" i="1" s="1"/>
  <c r="AZ262" i="1" s="1"/>
  <c r="BA262" i="1" s="1"/>
  <c r="BD262" i="1" s="1"/>
  <c r="BF262" i="1" s="1"/>
  <c r="BI262" i="1" s="1"/>
  <c r="BB262" i="1"/>
  <c r="AT257" i="1"/>
  <c r="AX257" i="1" s="1"/>
  <c r="BC260" i="1"/>
  <c r="BB260" i="1"/>
  <c r="AT260" i="1"/>
  <c r="AX260" i="1" s="1"/>
  <c r="BB263" i="1"/>
  <c r="AT263" i="1"/>
  <c r="AX263" i="1" s="1"/>
  <c r="BC263" i="1"/>
  <c r="BC264" i="1"/>
  <c r="BB264" i="1"/>
  <c r="AT264" i="1"/>
  <c r="AX264" i="1" s="1"/>
  <c r="AY258" i="1"/>
  <c r="AZ258" i="1" s="1"/>
  <c r="BA258" i="1" s="1"/>
  <c r="BD258" i="1" s="1"/>
  <c r="BF258" i="1" s="1"/>
  <c r="BI258" i="1" s="1"/>
  <c r="AY251" i="1"/>
  <c r="AZ251" i="1" s="1"/>
  <c r="BA251" i="1" s="1"/>
  <c r="BD251" i="1" s="1"/>
  <c r="BF251" i="1" s="1"/>
  <c r="BI251" i="1" s="1"/>
  <c r="BC255" i="1"/>
  <c r="BB255" i="1"/>
  <c r="AT255" i="1"/>
  <c r="AX255" i="1" s="1"/>
  <c r="AY257" i="1"/>
  <c r="AZ257" i="1" s="1"/>
  <c r="BA257" i="1" s="1"/>
  <c r="BD257" i="1" s="1"/>
  <c r="BF257" i="1" s="1"/>
  <c r="BI257" i="1" s="1"/>
  <c r="AY252" i="1"/>
  <c r="AZ252" i="1" s="1"/>
  <c r="BA252" i="1" s="1"/>
  <c r="BD252" i="1" s="1"/>
  <c r="BF252" i="1" s="1"/>
  <c r="BI252" i="1" s="1"/>
  <c r="BC256" i="1"/>
  <c r="BB256" i="1"/>
  <c r="AT256" i="1"/>
  <c r="AX256" i="1" s="1"/>
  <c r="AY253" i="1"/>
  <c r="AZ253" i="1" s="1"/>
  <c r="BA253" i="1" s="1"/>
  <c r="BD253" i="1" s="1"/>
  <c r="BF253" i="1" s="1"/>
  <c r="BI253" i="1" s="1"/>
  <c r="AY265" i="1"/>
  <c r="AZ265" i="1" s="1"/>
  <c r="BA265" i="1" s="1"/>
  <c r="BD265" i="1" s="1"/>
  <c r="BF265" i="1" s="1"/>
  <c r="BI265" i="1" s="1"/>
  <c r="BC261" i="1"/>
  <c r="BB261" i="1"/>
  <c r="AT261" i="1"/>
  <c r="AX261" i="1" s="1"/>
  <c r="BC254" i="1"/>
  <c r="BB254" i="1"/>
  <c r="AT254" i="1"/>
  <c r="AX254" i="1" s="1"/>
  <c r="BB259" i="1"/>
  <c r="BC259" i="1"/>
  <c r="AT259" i="1"/>
  <c r="AX259" i="1" s="1"/>
  <c r="AY266" i="1"/>
  <c r="AZ266" i="1" s="1"/>
  <c r="BA266" i="1" s="1"/>
  <c r="BD266" i="1" s="1"/>
  <c r="BF266" i="1" s="1"/>
  <c r="BI266" i="1" s="1"/>
  <c r="AY250" i="1"/>
  <c r="AZ250" i="1" s="1"/>
  <c r="BA250" i="1" s="1"/>
  <c r="BD250" i="1" s="1"/>
  <c r="BF250" i="1" s="1"/>
  <c r="BI250" i="1" s="1"/>
  <c r="AY260" i="1" l="1"/>
  <c r="AZ260" i="1" s="1"/>
  <c r="BA260" i="1" s="1"/>
  <c r="BD260" i="1" s="1"/>
  <c r="BF260" i="1" s="1"/>
  <c r="BI260" i="1" s="1"/>
  <c r="AY256" i="1"/>
  <c r="AZ256" i="1" s="1"/>
  <c r="BA256" i="1" s="1"/>
  <c r="BD256" i="1" s="1"/>
  <c r="BF256" i="1" s="1"/>
  <c r="BI256" i="1" s="1"/>
  <c r="AY263" i="1"/>
  <c r="AZ263" i="1" s="1"/>
  <c r="BA263" i="1" s="1"/>
  <c r="BD263" i="1" s="1"/>
  <c r="BF263" i="1" s="1"/>
  <c r="BI263" i="1" s="1"/>
  <c r="AY254" i="1"/>
  <c r="AZ254" i="1" s="1"/>
  <c r="BA254" i="1" s="1"/>
  <c r="BD254" i="1" s="1"/>
  <c r="BF254" i="1" s="1"/>
  <c r="BI254" i="1" s="1"/>
  <c r="AY259" i="1"/>
  <c r="AZ259" i="1" s="1"/>
  <c r="BA259" i="1" s="1"/>
  <c r="BD259" i="1" s="1"/>
  <c r="BF259" i="1" s="1"/>
  <c r="BI259" i="1" s="1"/>
  <c r="AY255" i="1"/>
  <c r="AZ255" i="1" s="1"/>
  <c r="BA255" i="1" s="1"/>
  <c r="BD255" i="1" s="1"/>
  <c r="BF255" i="1" s="1"/>
  <c r="BI255" i="1" s="1"/>
  <c r="AY261" i="1"/>
  <c r="AZ261" i="1" s="1"/>
  <c r="BA261" i="1" s="1"/>
  <c r="BD261" i="1" s="1"/>
  <c r="BF261" i="1" s="1"/>
  <c r="BI261" i="1" s="1"/>
  <c r="AY264" i="1"/>
  <c r="AZ264" i="1" s="1"/>
  <c r="BA264" i="1" s="1"/>
  <c r="BD264" i="1" s="1"/>
  <c r="BF264" i="1" s="1"/>
  <c r="BI264" i="1" s="1"/>
  <c r="AW249" i="1" l="1"/>
  <c r="AN249" i="1"/>
  <c r="AO249" i="1" s="1"/>
  <c r="AK249" i="1"/>
  <c r="AL249" i="1" s="1"/>
  <c r="AJ249" i="1"/>
  <c r="AI249" i="1"/>
  <c r="AG249" i="1"/>
  <c r="AH249" i="1" s="1"/>
  <c r="AF249" i="1"/>
  <c r="AD249" i="1"/>
  <c r="AC249" i="1"/>
  <c r="X249" i="1"/>
  <c r="Y249" i="1" s="1"/>
  <c r="V249" i="1"/>
  <c r="W249" i="1" s="1"/>
  <c r="T249" i="1"/>
  <c r="U249" i="1" s="1"/>
  <c r="R249" i="1"/>
  <c r="S249" i="1" s="1"/>
  <c r="P249" i="1"/>
  <c r="Q249" i="1" s="1"/>
  <c r="N249" i="1"/>
  <c r="O249" i="1" s="1"/>
  <c r="M249" i="1"/>
  <c r="J249" i="1"/>
  <c r="AA249" i="1" s="1"/>
  <c r="AB249" i="1" s="1"/>
  <c r="BE248" i="1"/>
  <c r="AW248" i="1"/>
  <c r="AN248" i="1"/>
  <c r="AO248" i="1" s="1"/>
  <c r="AK248" i="1"/>
  <c r="AL248" i="1" s="1"/>
  <c r="AJ248" i="1"/>
  <c r="AI248" i="1"/>
  <c r="AG248" i="1"/>
  <c r="AH248" i="1" s="1"/>
  <c r="AF248" i="1"/>
  <c r="AC248" i="1"/>
  <c r="AD248" i="1" s="1"/>
  <c r="X248" i="1"/>
  <c r="Y248" i="1" s="1"/>
  <c r="V248" i="1"/>
  <c r="W248" i="1" s="1"/>
  <c r="T248" i="1"/>
  <c r="U248" i="1" s="1"/>
  <c r="R248" i="1"/>
  <c r="S248" i="1" s="1"/>
  <c r="P248" i="1"/>
  <c r="Q248" i="1" s="1"/>
  <c r="N248" i="1"/>
  <c r="O248" i="1" s="1"/>
  <c r="M248" i="1"/>
  <c r="J248" i="1"/>
  <c r="K248" i="1" s="1"/>
  <c r="BE247" i="1"/>
  <c r="AW247" i="1"/>
  <c r="AN247" i="1"/>
  <c r="AO247" i="1" s="1"/>
  <c r="AK247" i="1"/>
  <c r="AL247" i="1" s="1"/>
  <c r="AJ247" i="1"/>
  <c r="AI247" i="1"/>
  <c r="AG247" i="1"/>
  <c r="AH247" i="1" s="1"/>
  <c r="AF247" i="1"/>
  <c r="AC247" i="1"/>
  <c r="AD247" i="1" s="1"/>
  <c r="X247" i="1"/>
  <c r="Y247" i="1" s="1"/>
  <c r="V247" i="1"/>
  <c r="W247" i="1" s="1"/>
  <c r="T247" i="1"/>
  <c r="U247" i="1" s="1"/>
  <c r="R247" i="1"/>
  <c r="S247" i="1" s="1"/>
  <c r="P247" i="1"/>
  <c r="Q247" i="1" s="1"/>
  <c r="N247" i="1"/>
  <c r="O247" i="1" s="1"/>
  <c r="M247" i="1"/>
  <c r="J247" i="1"/>
  <c r="K247" i="1" s="1"/>
  <c r="BE246" i="1"/>
  <c r="AW246" i="1"/>
  <c r="AN246" i="1"/>
  <c r="AO246" i="1" s="1"/>
  <c r="AK246" i="1"/>
  <c r="AL246" i="1" s="1"/>
  <c r="AJ246" i="1"/>
  <c r="AI246" i="1"/>
  <c r="AG246" i="1"/>
  <c r="AH246" i="1" s="1"/>
  <c r="AF246" i="1"/>
  <c r="AC246" i="1"/>
  <c r="AD246" i="1" s="1"/>
  <c r="X246" i="1"/>
  <c r="Y246" i="1" s="1"/>
  <c r="V246" i="1"/>
  <c r="W246" i="1" s="1"/>
  <c r="T246" i="1"/>
  <c r="U246" i="1" s="1"/>
  <c r="R246" i="1"/>
  <c r="S246" i="1" s="1"/>
  <c r="P246" i="1"/>
  <c r="Q246" i="1" s="1"/>
  <c r="N246" i="1"/>
  <c r="O246" i="1" s="1"/>
  <c r="M246" i="1"/>
  <c r="J246" i="1"/>
  <c r="AA246" i="1" s="1"/>
  <c r="AB246" i="1" s="1"/>
  <c r="BE245" i="1"/>
  <c r="AW245" i="1"/>
  <c r="AR245" i="1"/>
  <c r="AN245" i="1"/>
  <c r="AO245" i="1" s="1"/>
  <c r="AK245" i="1"/>
  <c r="AL245" i="1" s="1"/>
  <c r="AJ245" i="1"/>
  <c r="AI245" i="1"/>
  <c r="AG245" i="1"/>
  <c r="AH245" i="1" s="1"/>
  <c r="AF245" i="1"/>
  <c r="AC245" i="1"/>
  <c r="AD245" i="1" s="1"/>
  <c r="X245" i="1"/>
  <c r="Y245" i="1" s="1"/>
  <c r="V245" i="1"/>
  <c r="W245" i="1" s="1"/>
  <c r="T245" i="1"/>
  <c r="U245" i="1" s="1"/>
  <c r="R245" i="1"/>
  <c r="S245" i="1" s="1"/>
  <c r="P245" i="1"/>
  <c r="Q245" i="1" s="1"/>
  <c r="N245" i="1"/>
  <c r="O245" i="1" s="1"/>
  <c r="M245" i="1"/>
  <c r="J245" i="1"/>
  <c r="AA245" i="1" s="1"/>
  <c r="AB245" i="1" s="1"/>
  <c r="BE244" i="1"/>
  <c r="AW244" i="1"/>
  <c r="AR244" i="1"/>
  <c r="AN244" i="1"/>
  <c r="AO244" i="1" s="1"/>
  <c r="AK244" i="1"/>
  <c r="AL244" i="1" s="1"/>
  <c r="AJ244" i="1"/>
  <c r="AI244" i="1"/>
  <c r="AG244" i="1"/>
  <c r="AH244" i="1" s="1"/>
  <c r="AF244" i="1"/>
  <c r="AC244" i="1"/>
  <c r="AD244" i="1" s="1"/>
  <c r="X244" i="1"/>
  <c r="Y244" i="1" s="1"/>
  <c r="V244" i="1"/>
  <c r="W244" i="1" s="1"/>
  <c r="T244" i="1"/>
  <c r="U244" i="1" s="1"/>
  <c r="R244" i="1"/>
  <c r="S244" i="1" s="1"/>
  <c r="P244" i="1"/>
  <c r="Q244" i="1" s="1"/>
  <c r="N244" i="1"/>
  <c r="O244" i="1" s="1"/>
  <c r="M244" i="1"/>
  <c r="J244" i="1"/>
  <c r="K244" i="1" s="1"/>
  <c r="BG243" i="1"/>
  <c r="BE243" i="1"/>
  <c r="AW243" i="1"/>
  <c r="AR243" i="1"/>
  <c r="AN243" i="1"/>
  <c r="AO243" i="1" s="1"/>
  <c r="AK243" i="1"/>
  <c r="AL243" i="1" s="1"/>
  <c r="AJ243" i="1"/>
  <c r="AI243" i="1"/>
  <c r="AG243" i="1"/>
  <c r="AH243" i="1" s="1"/>
  <c r="AF243" i="1"/>
  <c r="AC243" i="1"/>
  <c r="AD243" i="1" s="1"/>
  <c r="X243" i="1"/>
  <c r="Y243" i="1" s="1"/>
  <c r="V243" i="1"/>
  <c r="W243" i="1" s="1"/>
  <c r="T243" i="1"/>
  <c r="U243" i="1" s="1"/>
  <c r="R243" i="1"/>
  <c r="S243" i="1" s="1"/>
  <c r="P243" i="1"/>
  <c r="Q243" i="1" s="1"/>
  <c r="N243" i="1"/>
  <c r="O243" i="1" s="1"/>
  <c r="M243" i="1"/>
  <c r="J243" i="1"/>
  <c r="K243" i="1" s="1"/>
  <c r="BG242" i="1"/>
  <c r="BE242" i="1"/>
  <c r="AW242" i="1"/>
  <c r="AR242" i="1"/>
  <c r="AN242" i="1"/>
  <c r="AO242" i="1" s="1"/>
  <c r="AK242" i="1"/>
  <c r="AL242" i="1" s="1"/>
  <c r="AJ242" i="1"/>
  <c r="AI242" i="1"/>
  <c r="AG242" i="1"/>
  <c r="AH242" i="1" s="1"/>
  <c r="AF242" i="1"/>
  <c r="AC242" i="1"/>
  <c r="AD242" i="1" s="1"/>
  <c r="X242" i="1"/>
  <c r="Y242" i="1" s="1"/>
  <c r="V242" i="1"/>
  <c r="W242" i="1" s="1"/>
  <c r="T242" i="1"/>
  <c r="U242" i="1" s="1"/>
  <c r="R242" i="1"/>
  <c r="S242" i="1" s="1"/>
  <c r="P242" i="1"/>
  <c r="Q242" i="1" s="1"/>
  <c r="N242" i="1"/>
  <c r="O242" i="1" s="1"/>
  <c r="M242" i="1"/>
  <c r="J242" i="1"/>
  <c r="AA242" i="1" s="1"/>
  <c r="AB242" i="1" s="1"/>
  <c r="BH241" i="1"/>
  <c r="BG241" i="1"/>
  <c r="BE241" i="1"/>
  <c r="AW241" i="1"/>
  <c r="AR241" i="1"/>
  <c r="AN241" i="1"/>
  <c r="AO241" i="1" s="1"/>
  <c r="AK241" i="1"/>
  <c r="AL241" i="1" s="1"/>
  <c r="AJ241" i="1"/>
  <c r="AI241" i="1"/>
  <c r="AG241" i="1"/>
  <c r="AH241" i="1" s="1"/>
  <c r="AF241" i="1"/>
  <c r="AC241" i="1"/>
  <c r="AD241" i="1" s="1"/>
  <c r="X241" i="1"/>
  <c r="Y241" i="1" s="1"/>
  <c r="V241" i="1"/>
  <c r="W241" i="1" s="1"/>
  <c r="T241" i="1"/>
  <c r="U241" i="1" s="1"/>
  <c r="R241" i="1"/>
  <c r="S241" i="1" s="1"/>
  <c r="P241" i="1"/>
  <c r="Q241" i="1" s="1"/>
  <c r="N241" i="1"/>
  <c r="O241" i="1" s="1"/>
  <c r="M241" i="1"/>
  <c r="J241" i="1"/>
  <c r="K241" i="1" s="1"/>
  <c r="BH240" i="1"/>
  <c r="BG240" i="1"/>
  <c r="BE240" i="1"/>
  <c r="AW240" i="1"/>
  <c r="AR240" i="1"/>
  <c r="AN240" i="1"/>
  <c r="AO240" i="1" s="1"/>
  <c r="AK240" i="1"/>
  <c r="AL240" i="1" s="1"/>
  <c r="AJ240" i="1"/>
  <c r="AI240" i="1"/>
  <c r="AG240" i="1"/>
  <c r="AH240" i="1" s="1"/>
  <c r="AF240" i="1"/>
  <c r="AC240" i="1"/>
  <c r="AD240" i="1" s="1"/>
  <c r="X240" i="1"/>
  <c r="Y240" i="1" s="1"/>
  <c r="V240" i="1"/>
  <c r="W240" i="1" s="1"/>
  <c r="T240" i="1"/>
  <c r="U240" i="1" s="1"/>
  <c r="R240" i="1"/>
  <c r="S240" i="1" s="1"/>
  <c r="P240" i="1"/>
  <c r="Q240" i="1" s="1"/>
  <c r="N240" i="1"/>
  <c r="O240" i="1" s="1"/>
  <c r="M240" i="1"/>
  <c r="K240" i="1"/>
  <c r="J240" i="1"/>
  <c r="AA240" i="1" s="1"/>
  <c r="AB240" i="1" s="1"/>
  <c r="BH239" i="1"/>
  <c r="BG239" i="1"/>
  <c r="BE239" i="1"/>
  <c r="AW239" i="1"/>
  <c r="AR239" i="1"/>
  <c r="AN239" i="1"/>
  <c r="AO239" i="1" s="1"/>
  <c r="AK239" i="1"/>
  <c r="AL239" i="1" s="1"/>
  <c r="AJ239" i="1"/>
  <c r="AI239" i="1"/>
  <c r="AG239" i="1"/>
  <c r="AH239" i="1" s="1"/>
  <c r="AF239" i="1"/>
  <c r="AC239" i="1"/>
  <c r="AD239" i="1" s="1"/>
  <c r="X239" i="1"/>
  <c r="Y239" i="1" s="1"/>
  <c r="V239" i="1"/>
  <c r="W239" i="1" s="1"/>
  <c r="T239" i="1"/>
  <c r="U239" i="1" s="1"/>
  <c r="R239" i="1"/>
  <c r="S239" i="1" s="1"/>
  <c r="P239" i="1"/>
  <c r="Q239" i="1" s="1"/>
  <c r="N239" i="1"/>
  <c r="O239" i="1" s="1"/>
  <c r="M239" i="1"/>
  <c r="J239" i="1"/>
  <c r="K239" i="1" s="1"/>
  <c r="BE238" i="1"/>
  <c r="AW238" i="1"/>
  <c r="AR238" i="1"/>
  <c r="AN238" i="1"/>
  <c r="AO238" i="1" s="1"/>
  <c r="AK238" i="1"/>
  <c r="AL238" i="1" s="1"/>
  <c r="AJ238" i="1"/>
  <c r="AI238" i="1"/>
  <c r="AG238" i="1"/>
  <c r="AH238" i="1" s="1"/>
  <c r="AF238" i="1"/>
  <c r="AC238" i="1"/>
  <c r="AD238" i="1" s="1"/>
  <c r="X238" i="1"/>
  <c r="Y238" i="1" s="1"/>
  <c r="V238" i="1"/>
  <c r="W238" i="1" s="1"/>
  <c r="T238" i="1"/>
  <c r="U238" i="1" s="1"/>
  <c r="R238" i="1"/>
  <c r="S238" i="1" s="1"/>
  <c r="P238" i="1"/>
  <c r="Q238" i="1" s="1"/>
  <c r="N238" i="1"/>
  <c r="O238" i="1" s="1"/>
  <c r="M238" i="1"/>
  <c r="J238" i="1"/>
  <c r="AA238" i="1" s="1"/>
  <c r="AB238" i="1" s="1"/>
  <c r="BE237" i="1"/>
  <c r="AW237" i="1"/>
  <c r="AR237" i="1"/>
  <c r="AN237" i="1"/>
  <c r="AO237" i="1" s="1"/>
  <c r="AK237" i="1"/>
  <c r="AL237" i="1" s="1"/>
  <c r="AJ237" i="1"/>
  <c r="AI237" i="1"/>
  <c r="AG237" i="1"/>
  <c r="AH237" i="1" s="1"/>
  <c r="AF237" i="1"/>
  <c r="AC237" i="1"/>
  <c r="AD237" i="1" s="1"/>
  <c r="X237" i="1"/>
  <c r="Y237" i="1" s="1"/>
  <c r="V237" i="1"/>
  <c r="W237" i="1" s="1"/>
  <c r="T237" i="1"/>
  <c r="U237" i="1" s="1"/>
  <c r="R237" i="1"/>
  <c r="S237" i="1" s="1"/>
  <c r="P237" i="1"/>
  <c r="Q237" i="1" s="1"/>
  <c r="N237" i="1"/>
  <c r="O237" i="1" s="1"/>
  <c r="M237" i="1"/>
  <c r="J237" i="1"/>
  <c r="K237" i="1" s="1"/>
  <c r="BH236" i="1"/>
  <c r="BG236" i="1"/>
  <c r="BE236" i="1"/>
  <c r="AW236" i="1"/>
  <c r="AR236" i="1"/>
  <c r="AN236" i="1"/>
  <c r="AO236" i="1" s="1"/>
  <c r="AK236" i="1"/>
  <c r="AL236" i="1" s="1"/>
  <c r="AJ236" i="1"/>
  <c r="AI236" i="1"/>
  <c r="AG236" i="1"/>
  <c r="AH236" i="1" s="1"/>
  <c r="AF236" i="1"/>
  <c r="AC236" i="1"/>
  <c r="AD236" i="1" s="1"/>
  <c r="X236" i="1"/>
  <c r="Y236" i="1" s="1"/>
  <c r="V236" i="1"/>
  <c r="W236" i="1" s="1"/>
  <c r="T236" i="1"/>
  <c r="U236" i="1" s="1"/>
  <c r="R236" i="1"/>
  <c r="S236" i="1" s="1"/>
  <c r="P236" i="1"/>
  <c r="Q236" i="1" s="1"/>
  <c r="N236" i="1"/>
  <c r="O236" i="1" s="1"/>
  <c r="M236" i="1"/>
  <c r="J236" i="1"/>
  <c r="AA236" i="1" s="1"/>
  <c r="AB236" i="1" s="1"/>
  <c r="BH235" i="1"/>
  <c r="BG235" i="1"/>
  <c r="BE235" i="1"/>
  <c r="AW235" i="1"/>
  <c r="AR235" i="1"/>
  <c r="AN235" i="1"/>
  <c r="AO235" i="1" s="1"/>
  <c r="AK235" i="1"/>
  <c r="AL235" i="1" s="1"/>
  <c r="AJ235" i="1"/>
  <c r="AI235" i="1"/>
  <c r="AG235" i="1"/>
  <c r="AH235" i="1" s="1"/>
  <c r="AF235" i="1"/>
  <c r="AC235" i="1"/>
  <c r="AD235" i="1" s="1"/>
  <c r="X235" i="1"/>
  <c r="Y235" i="1" s="1"/>
  <c r="V235" i="1"/>
  <c r="W235" i="1" s="1"/>
  <c r="T235" i="1"/>
  <c r="U235" i="1" s="1"/>
  <c r="R235" i="1"/>
  <c r="S235" i="1" s="1"/>
  <c r="P235" i="1"/>
  <c r="Q235" i="1" s="1"/>
  <c r="N235" i="1"/>
  <c r="O235" i="1" s="1"/>
  <c r="M235" i="1"/>
  <c r="J235" i="1"/>
  <c r="K235" i="1" s="1"/>
  <c r="BH234" i="1"/>
  <c r="BG234" i="1"/>
  <c r="BE234" i="1"/>
  <c r="AW234" i="1"/>
  <c r="AR234" i="1"/>
  <c r="AN234" i="1"/>
  <c r="AO234" i="1" s="1"/>
  <c r="AK234" i="1"/>
  <c r="AL234" i="1" s="1"/>
  <c r="AJ234" i="1"/>
  <c r="AI234" i="1"/>
  <c r="AG234" i="1"/>
  <c r="AH234" i="1" s="1"/>
  <c r="AF234" i="1"/>
  <c r="AC234" i="1"/>
  <c r="AD234" i="1" s="1"/>
  <c r="X234" i="1"/>
  <c r="Y234" i="1" s="1"/>
  <c r="V234" i="1"/>
  <c r="W234" i="1" s="1"/>
  <c r="T234" i="1"/>
  <c r="U234" i="1" s="1"/>
  <c r="R234" i="1"/>
  <c r="S234" i="1" s="1"/>
  <c r="P234" i="1"/>
  <c r="Q234" i="1" s="1"/>
  <c r="N234" i="1"/>
  <c r="O234" i="1" s="1"/>
  <c r="M234" i="1"/>
  <c r="J234" i="1"/>
  <c r="K234" i="1" s="1"/>
  <c r="BH233" i="1"/>
  <c r="BG233" i="1"/>
  <c r="BE233" i="1"/>
  <c r="AW233" i="1"/>
  <c r="AR233" i="1"/>
  <c r="AN233" i="1"/>
  <c r="AO233" i="1" s="1"/>
  <c r="AK233" i="1"/>
  <c r="AL233" i="1" s="1"/>
  <c r="AJ233" i="1"/>
  <c r="AI233" i="1"/>
  <c r="AG233" i="1"/>
  <c r="AH233" i="1" s="1"/>
  <c r="AF233" i="1"/>
  <c r="AC233" i="1"/>
  <c r="AD233" i="1" s="1"/>
  <c r="X233" i="1"/>
  <c r="Y233" i="1" s="1"/>
  <c r="V233" i="1"/>
  <c r="W233" i="1" s="1"/>
  <c r="T233" i="1"/>
  <c r="U233" i="1" s="1"/>
  <c r="R233" i="1"/>
  <c r="S233" i="1" s="1"/>
  <c r="P233" i="1"/>
  <c r="Q233" i="1" s="1"/>
  <c r="N233" i="1"/>
  <c r="O233" i="1" s="1"/>
  <c r="M233" i="1"/>
  <c r="J233" i="1"/>
  <c r="AA233" i="1" s="1"/>
  <c r="AB233" i="1" s="1"/>
  <c r="BG232" i="1"/>
  <c r="BE232" i="1"/>
  <c r="AW232" i="1"/>
  <c r="AR232" i="1"/>
  <c r="AN232" i="1"/>
  <c r="AO232" i="1" s="1"/>
  <c r="AK232" i="1"/>
  <c r="AL232" i="1" s="1"/>
  <c r="AJ232" i="1"/>
  <c r="AI232" i="1"/>
  <c r="AG232" i="1"/>
  <c r="AH232" i="1" s="1"/>
  <c r="AF232" i="1"/>
  <c r="AC232" i="1"/>
  <c r="AD232" i="1" s="1"/>
  <c r="X232" i="1"/>
  <c r="Y232" i="1" s="1"/>
  <c r="V232" i="1"/>
  <c r="W232" i="1" s="1"/>
  <c r="T232" i="1"/>
  <c r="U232" i="1" s="1"/>
  <c r="R232" i="1"/>
  <c r="S232" i="1" s="1"/>
  <c r="P232" i="1"/>
  <c r="Q232" i="1" s="1"/>
  <c r="N232" i="1"/>
  <c r="O232" i="1" s="1"/>
  <c r="M232" i="1"/>
  <c r="J232" i="1"/>
  <c r="BH231" i="1"/>
  <c r="BG231" i="1"/>
  <c r="BE231" i="1"/>
  <c r="AW231" i="1"/>
  <c r="AR231" i="1"/>
  <c r="AN231" i="1"/>
  <c r="AO231" i="1" s="1"/>
  <c r="AK231" i="1"/>
  <c r="AL231" i="1" s="1"/>
  <c r="AJ231" i="1"/>
  <c r="AI231" i="1"/>
  <c r="AG231" i="1"/>
  <c r="AH231" i="1" s="1"/>
  <c r="AF231" i="1"/>
  <c r="AC231" i="1"/>
  <c r="AD231" i="1" s="1"/>
  <c r="X231" i="1"/>
  <c r="Y231" i="1" s="1"/>
  <c r="V231" i="1"/>
  <c r="W231" i="1" s="1"/>
  <c r="T231" i="1"/>
  <c r="U231" i="1" s="1"/>
  <c r="R231" i="1"/>
  <c r="S231" i="1" s="1"/>
  <c r="P231" i="1"/>
  <c r="Q231" i="1" s="1"/>
  <c r="N231" i="1"/>
  <c r="O231" i="1" s="1"/>
  <c r="M231" i="1"/>
  <c r="J231" i="1"/>
  <c r="BH230" i="1"/>
  <c r="BG230" i="1"/>
  <c r="BE230" i="1"/>
  <c r="AW230" i="1"/>
  <c r="AR230" i="1"/>
  <c r="AN230" i="1"/>
  <c r="AO230" i="1" s="1"/>
  <c r="AK230" i="1"/>
  <c r="AL230" i="1" s="1"/>
  <c r="AJ230" i="1"/>
  <c r="AI230" i="1"/>
  <c r="AG230" i="1"/>
  <c r="AH230" i="1" s="1"/>
  <c r="AF230" i="1"/>
  <c r="AC230" i="1"/>
  <c r="AD230" i="1" s="1"/>
  <c r="X230" i="1"/>
  <c r="Y230" i="1" s="1"/>
  <c r="V230" i="1"/>
  <c r="W230" i="1" s="1"/>
  <c r="T230" i="1"/>
  <c r="U230" i="1" s="1"/>
  <c r="R230" i="1"/>
  <c r="S230" i="1" s="1"/>
  <c r="P230" i="1"/>
  <c r="Q230" i="1" s="1"/>
  <c r="N230" i="1"/>
  <c r="O230" i="1" s="1"/>
  <c r="M230" i="1"/>
  <c r="J230" i="1"/>
  <c r="AA230" i="1" s="1"/>
  <c r="AB230" i="1" s="1"/>
  <c r="BH229" i="1"/>
  <c r="BG229" i="1"/>
  <c r="BE229" i="1"/>
  <c r="AW229" i="1"/>
  <c r="AR229" i="1"/>
  <c r="AN229" i="1"/>
  <c r="AO229" i="1" s="1"/>
  <c r="AK229" i="1"/>
  <c r="AL229" i="1" s="1"/>
  <c r="AJ229" i="1"/>
  <c r="AI229" i="1"/>
  <c r="AG229" i="1"/>
  <c r="AH229" i="1" s="1"/>
  <c r="AF229" i="1"/>
  <c r="AC229" i="1"/>
  <c r="AD229" i="1" s="1"/>
  <c r="X229" i="1"/>
  <c r="Y229" i="1" s="1"/>
  <c r="V229" i="1"/>
  <c r="W229" i="1" s="1"/>
  <c r="T229" i="1"/>
  <c r="U229" i="1" s="1"/>
  <c r="R229" i="1"/>
  <c r="S229" i="1" s="1"/>
  <c r="P229" i="1"/>
  <c r="Q229" i="1" s="1"/>
  <c r="N229" i="1"/>
  <c r="O229" i="1" s="1"/>
  <c r="M229" i="1"/>
  <c r="J229" i="1"/>
  <c r="K229" i="1" s="1"/>
  <c r="BH228" i="1"/>
  <c r="BG228" i="1"/>
  <c r="BE228" i="1"/>
  <c r="AW228" i="1"/>
  <c r="AR228" i="1"/>
  <c r="AN228" i="1"/>
  <c r="AO228" i="1" s="1"/>
  <c r="AK228" i="1"/>
  <c r="AL228" i="1" s="1"/>
  <c r="AJ228" i="1"/>
  <c r="AI228" i="1"/>
  <c r="AG228" i="1"/>
  <c r="AH228" i="1" s="1"/>
  <c r="AF228" i="1"/>
  <c r="AC228" i="1"/>
  <c r="AD228" i="1" s="1"/>
  <c r="X228" i="1"/>
  <c r="Y228" i="1" s="1"/>
  <c r="V228" i="1"/>
  <c r="W228" i="1" s="1"/>
  <c r="T228" i="1"/>
  <c r="U228" i="1" s="1"/>
  <c r="R228" i="1"/>
  <c r="S228" i="1" s="1"/>
  <c r="P228" i="1"/>
  <c r="Q228" i="1" s="1"/>
  <c r="N228" i="1"/>
  <c r="O228" i="1" s="1"/>
  <c r="M228" i="1"/>
  <c r="J228" i="1"/>
  <c r="K228" i="1" s="1"/>
  <c r="BH227" i="1"/>
  <c r="BG227" i="1"/>
  <c r="BE227" i="1"/>
  <c r="AW227" i="1"/>
  <c r="AR227" i="1"/>
  <c r="AN227" i="1"/>
  <c r="AO227" i="1" s="1"/>
  <c r="AK227" i="1"/>
  <c r="AL227" i="1" s="1"/>
  <c r="AJ227" i="1"/>
  <c r="AI227" i="1"/>
  <c r="AG227" i="1"/>
  <c r="AH227" i="1" s="1"/>
  <c r="AF227" i="1"/>
  <c r="AC227" i="1"/>
  <c r="AD227" i="1" s="1"/>
  <c r="X227" i="1"/>
  <c r="Y227" i="1" s="1"/>
  <c r="V227" i="1"/>
  <c r="W227" i="1" s="1"/>
  <c r="T227" i="1"/>
  <c r="U227" i="1" s="1"/>
  <c r="R227" i="1"/>
  <c r="S227" i="1" s="1"/>
  <c r="P227" i="1"/>
  <c r="Q227" i="1" s="1"/>
  <c r="N227" i="1"/>
  <c r="O227" i="1" s="1"/>
  <c r="M227" i="1"/>
  <c r="J227" i="1"/>
  <c r="AA227" i="1" s="1"/>
  <c r="AB227" i="1" s="1"/>
  <c r="BH226" i="1"/>
  <c r="BG226" i="1"/>
  <c r="BE226" i="1"/>
  <c r="AW226" i="1"/>
  <c r="AR226" i="1"/>
  <c r="AN226" i="1"/>
  <c r="AO226" i="1" s="1"/>
  <c r="AK226" i="1"/>
  <c r="AL226" i="1" s="1"/>
  <c r="AJ226" i="1"/>
  <c r="AI226" i="1"/>
  <c r="AG226" i="1"/>
  <c r="AH226" i="1" s="1"/>
  <c r="AF226" i="1"/>
  <c r="AC226" i="1"/>
  <c r="AD226" i="1" s="1"/>
  <c r="X226" i="1"/>
  <c r="Y226" i="1" s="1"/>
  <c r="V226" i="1"/>
  <c r="W226" i="1" s="1"/>
  <c r="T226" i="1"/>
  <c r="U226" i="1" s="1"/>
  <c r="R226" i="1"/>
  <c r="S226" i="1" s="1"/>
  <c r="P226" i="1"/>
  <c r="Q226" i="1" s="1"/>
  <c r="N226" i="1"/>
  <c r="O226" i="1" s="1"/>
  <c r="M226" i="1"/>
  <c r="J226" i="1"/>
  <c r="AA226" i="1" s="1"/>
  <c r="AB226" i="1" s="1"/>
  <c r="BH225" i="1"/>
  <c r="BG225" i="1"/>
  <c r="BE225" i="1"/>
  <c r="AW225" i="1"/>
  <c r="AR225" i="1"/>
  <c r="AN225" i="1"/>
  <c r="AO225" i="1" s="1"/>
  <c r="AK225" i="1"/>
  <c r="AL225" i="1" s="1"/>
  <c r="AJ225" i="1"/>
  <c r="AI225" i="1"/>
  <c r="AG225" i="1"/>
  <c r="AH225" i="1" s="1"/>
  <c r="AF225" i="1"/>
  <c r="AC225" i="1"/>
  <c r="AD225" i="1" s="1"/>
  <c r="X225" i="1"/>
  <c r="Y225" i="1" s="1"/>
  <c r="V225" i="1"/>
  <c r="W225" i="1" s="1"/>
  <c r="T225" i="1"/>
  <c r="U225" i="1" s="1"/>
  <c r="S225" i="1"/>
  <c r="R225" i="1"/>
  <c r="P225" i="1"/>
  <c r="Q225" i="1" s="1"/>
  <c r="N225" i="1"/>
  <c r="O225" i="1" s="1"/>
  <c r="M225" i="1"/>
  <c r="J225" i="1"/>
  <c r="K225" i="1" s="1"/>
  <c r="BH224" i="1"/>
  <c r="BG224" i="1"/>
  <c r="BE224" i="1"/>
  <c r="AW224" i="1"/>
  <c r="AR224" i="1"/>
  <c r="AN224" i="1"/>
  <c r="AO224" i="1" s="1"/>
  <c r="AK224" i="1"/>
  <c r="AL224" i="1" s="1"/>
  <c r="AJ224" i="1"/>
  <c r="AI224" i="1"/>
  <c r="AG224" i="1"/>
  <c r="AH224" i="1" s="1"/>
  <c r="AF224" i="1"/>
  <c r="AC224" i="1"/>
  <c r="AD224" i="1" s="1"/>
  <c r="X224" i="1"/>
  <c r="Y224" i="1" s="1"/>
  <c r="V224" i="1"/>
  <c r="W224" i="1" s="1"/>
  <c r="T224" i="1"/>
  <c r="U224" i="1" s="1"/>
  <c r="R224" i="1"/>
  <c r="S224" i="1" s="1"/>
  <c r="P224" i="1"/>
  <c r="Q224" i="1" s="1"/>
  <c r="N224" i="1"/>
  <c r="O224" i="1" s="1"/>
  <c r="M224" i="1"/>
  <c r="J224" i="1"/>
  <c r="AA224" i="1" s="1"/>
  <c r="AB224" i="1" s="1"/>
  <c r="BH223" i="1"/>
  <c r="BG223" i="1"/>
  <c r="BE223" i="1"/>
  <c r="AW223" i="1"/>
  <c r="AR223" i="1"/>
  <c r="AN223" i="1"/>
  <c r="AO223" i="1" s="1"/>
  <c r="AK223" i="1"/>
  <c r="AL223" i="1" s="1"/>
  <c r="AJ223" i="1"/>
  <c r="AI223" i="1"/>
  <c r="AG223" i="1"/>
  <c r="AH223" i="1" s="1"/>
  <c r="AF223" i="1"/>
  <c r="AC223" i="1"/>
  <c r="AD223" i="1" s="1"/>
  <c r="X223" i="1"/>
  <c r="Y223" i="1" s="1"/>
  <c r="V223" i="1"/>
  <c r="W223" i="1" s="1"/>
  <c r="T223" i="1"/>
  <c r="U223" i="1" s="1"/>
  <c r="R223" i="1"/>
  <c r="S223" i="1" s="1"/>
  <c r="P223" i="1"/>
  <c r="Q223" i="1" s="1"/>
  <c r="N223" i="1"/>
  <c r="O223" i="1" s="1"/>
  <c r="M223" i="1"/>
  <c r="J223" i="1"/>
  <c r="AA223" i="1" s="1"/>
  <c r="AB223" i="1" s="1"/>
  <c r="BH222" i="1"/>
  <c r="BG222" i="1"/>
  <c r="BE222" i="1"/>
  <c r="AW222" i="1"/>
  <c r="AR222" i="1"/>
  <c r="AN222" i="1"/>
  <c r="AO222" i="1" s="1"/>
  <c r="AK222" i="1"/>
  <c r="AL222" i="1" s="1"/>
  <c r="AJ222" i="1"/>
  <c r="AI222" i="1"/>
  <c r="AG222" i="1"/>
  <c r="AH222" i="1" s="1"/>
  <c r="AF222" i="1"/>
  <c r="AC222" i="1"/>
  <c r="AD222" i="1" s="1"/>
  <c r="X222" i="1"/>
  <c r="Y222" i="1" s="1"/>
  <c r="V222" i="1"/>
  <c r="W222" i="1" s="1"/>
  <c r="T222" i="1"/>
  <c r="U222" i="1" s="1"/>
  <c r="R222" i="1"/>
  <c r="S222" i="1" s="1"/>
  <c r="P222" i="1"/>
  <c r="Q222" i="1" s="1"/>
  <c r="N222" i="1"/>
  <c r="O222" i="1" s="1"/>
  <c r="M222" i="1"/>
  <c r="J222" i="1"/>
  <c r="K222" i="1" s="1"/>
  <c r="BH221" i="1"/>
  <c r="BG221" i="1"/>
  <c r="BE221" i="1"/>
  <c r="AW221" i="1"/>
  <c r="AR221" i="1"/>
  <c r="AN221" i="1"/>
  <c r="AO221" i="1" s="1"/>
  <c r="AK221" i="1"/>
  <c r="AL221" i="1" s="1"/>
  <c r="AJ221" i="1"/>
  <c r="AI221" i="1"/>
  <c r="AG221" i="1"/>
  <c r="AH221" i="1" s="1"/>
  <c r="AF221" i="1"/>
  <c r="AC221" i="1"/>
  <c r="AD221" i="1" s="1"/>
  <c r="X221" i="1"/>
  <c r="Y221" i="1" s="1"/>
  <c r="V221" i="1"/>
  <c r="W221" i="1" s="1"/>
  <c r="T221" i="1"/>
  <c r="U221" i="1" s="1"/>
  <c r="R221" i="1"/>
  <c r="S221" i="1" s="1"/>
  <c r="P221" i="1"/>
  <c r="Q221" i="1" s="1"/>
  <c r="N221" i="1"/>
  <c r="O221" i="1" s="1"/>
  <c r="M221" i="1"/>
  <c r="J221" i="1"/>
  <c r="AA221" i="1" s="1"/>
  <c r="AB221" i="1" s="1"/>
  <c r="BH220" i="1"/>
  <c r="BG220" i="1"/>
  <c r="BE220" i="1"/>
  <c r="AW220" i="1"/>
  <c r="AR220" i="1"/>
  <c r="AN220" i="1"/>
  <c r="AO220" i="1" s="1"/>
  <c r="AK220" i="1"/>
  <c r="AL220" i="1" s="1"/>
  <c r="AJ220" i="1"/>
  <c r="AI220" i="1"/>
  <c r="AG220" i="1"/>
  <c r="AH220" i="1" s="1"/>
  <c r="AF220" i="1"/>
  <c r="AC220" i="1"/>
  <c r="AD220" i="1" s="1"/>
  <c r="X220" i="1"/>
  <c r="Y220" i="1" s="1"/>
  <c r="V220" i="1"/>
  <c r="W220" i="1" s="1"/>
  <c r="T220" i="1"/>
  <c r="U220" i="1" s="1"/>
  <c r="R220" i="1"/>
  <c r="S220" i="1" s="1"/>
  <c r="P220" i="1"/>
  <c r="Q220" i="1" s="1"/>
  <c r="N220" i="1"/>
  <c r="O220" i="1" s="1"/>
  <c r="M220" i="1"/>
  <c r="J220" i="1"/>
  <c r="AA220" i="1" s="1"/>
  <c r="AB220" i="1" s="1"/>
  <c r="BH219" i="1"/>
  <c r="BG219" i="1"/>
  <c r="BE219" i="1"/>
  <c r="AW219" i="1"/>
  <c r="AR219" i="1"/>
  <c r="AN219" i="1"/>
  <c r="AO219" i="1" s="1"/>
  <c r="AK219" i="1"/>
  <c r="AL219" i="1" s="1"/>
  <c r="AJ219" i="1"/>
  <c r="AI219" i="1"/>
  <c r="AG219" i="1"/>
  <c r="AH219" i="1" s="1"/>
  <c r="AF219" i="1"/>
  <c r="AC219" i="1"/>
  <c r="AD219" i="1" s="1"/>
  <c r="X219" i="1"/>
  <c r="Y219" i="1" s="1"/>
  <c r="V219" i="1"/>
  <c r="W219" i="1" s="1"/>
  <c r="T219" i="1"/>
  <c r="U219" i="1" s="1"/>
  <c r="R219" i="1"/>
  <c r="S219" i="1" s="1"/>
  <c r="P219" i="1"/>
  <c r="Q219" i="1" s="1"/>
  <c r="N219" i="1"/>
  <c r="O219" i="1" s="1"/>
  <c r="M219" i="1"/>
  <c r="J219" i="1"/>
  <c r="K219" i="1" s="1"/>
  <c r="BH218" i="1"/>
  <c r="BG218" i="1"/>
  <c r="BE218" i="1"/>
  <c r="AW218" i="1"/>
  <c r="AR218" i="1"/>
  <c r="AN218" i="1"/>
  <c r="AO218" i="1" s="1"/>
  <c r="AK218" i="1"/>
  <c r="AL218" i="1" s="1"/>
  <c r="AJ218" i="1"/>
  <c r="AI218" i="1"/>
  <c r="AG218" i="1"/>
  <c r="AH218" i="1" s="1"/>
  <c r="AF218" i="1"/>
  <c r="AC218" i="1"/>
  <c r="AD218" i="1" s="1"/>
  <c r="X218" i="1"/>
  <c r="Y218" i="1" s="1"/>
  <c r="V218" i="1"/>
  <c r="W218" i="1" s="1"/>
  <c r="T218" i="1"/>
  <c r="U218" i="1" s="1"/>
  <c r="R218" i="1"/>
  <c r="S218" i="1" s="1"/>
  <c r="P218" i="1"/>
  <c r="Q218" i="1" s="1"/>
  <c r="N218" i="1"/>
  <c r="O218" i="1" s="1"/>
  <c r="M218" i="1"/>
  <c r="J218" i="1"/>
  <c r="K218" i="1" s="1"/>
  <c r="BH217" i="1"/>
  <c r="BG217" i="1"/>
  <c r="BE217" i="1"/>
  <c r="AW217" i="1"/>
  <c r="AR217" i="1"/>
  <c r="AN217" i="1"/>
  <c r="AO217" i="1" s="1"/>
  <c r="AK217" i="1"/>
  <c r="AL217" i="1" s="1"/>
  <c r="AJ217" i="1"/>
  <c r="AI217" i="1"/>
  <c r="AG217" i="1"/>
  <c r="AH217" i="1" s="1"/>
  <c r="AF217" i="1"/>
  <c r="AC217" i="1"/>
  <c r="AD217" i="1" s="1"/>
  <c r="X217" i="1"/>
  <c r="Y217" i="1" s="1"/>
  <c r="V217" i="1"/>
  <c r="W217" i="1" s="1"/>
  <c r="T217" i="1"/>
  <c r="U217" i="1" s="1"/>
  <c r="R217" i="1"/>
  <c r="S217" i="1" s="1"/>
  <c r="P217" i="1"/>
  <c r="Q217" i="1" s="1"/>
  <c r="N217" i="1"/>
  <c r="O217" i="1" s="1"/>
  <c r="M217" i="1"/>
  <c r="J217" i="1"/>
  <c r="AA217" i="1" s="1"/>
  <c r="AB217" i="1" s="1"/>
  <c r="BH216" i="1"/>
  <c r="BG216" i="1"/>
  <c r="BE216" i="1"/>
  <c r="AW216" i="1"/>
  <c r="AR216" i="1"/>
  <c r="AN216" i="1"/>
  <c r="AO216" i="1" s="1"/>
  <c r="AK216" i="1"/>
  <c r="AL216" i="1" s="1"/>
  <c r="AJ216" i="1"/>
  <c r="AI216" i="1"/>
  <c r="AG216" i="1"/>
  <c r="AH216" i="1" s="1"/>
  <c r="AF216" i="1"/>
  <c r="AC216" i="1"/>
  <c r="AD216" i="1" s="1"/>
  <c r="X216" i="1"/>
  <c r="Y216" i="1" s="1"/>
  <c r="V216" i="1"/>
  <c r="W216" i="1" s="1"/>
  <c r="T216" i="1"/>
  <c r="U216" i="1" s="1"/>
  <c r="R216" i="1"/>
  <c r="S216" i="1" s="1"/>
  <c r="P216" i="1"/>
  <c r="Q216" i="1" s="1"/>
  <c r="N216" i="1"/>
  <c r="O216" i="1" s="1"/>
  <c r="M216" i="1"/>
  <c r="J216" i="1"/>
  <c r="K216" i="1" s="1"/>
  <c r="BH215" i="1"/>
  <c r="BG215" i="1"/>
  <c r="BE215" i="1"/>
  <c r="AW215" i="1"/>
  <c r="AR215" i="1"/>
  <c r="AN215" i="1"/>
  <c r="AO215" i="1" s="1"/>
  <c r="AK215" i="1"/>
  <c r="AL215" i="1" s="1"/>
  <c r="AJ215" i="1"/>
  <c r="AI215" i="1"/>
  <c r="AG215" i="1"/>
  <c r="AH215" i="1" s="1"/>
  <c r="AF215" i="1"/>
  <c r="AC215" i="1"/>
  <c r="AD215" i="1" s="1"/>
  <c r="X215" i="1"/>
  <c r="Y215" i="1" s="1"/>
  <c r="V215" i="1"/>
  <c r="W215" i="1" s="1"/>
  <c r="T215" i="1"/>
  <c r="U215" i="1" s="1"/>
  <c r="R215" i="1"/>
  <c r="S215" i="1" s="1"/>
  <c r="P215" i="1"/>
  <c r="Q215" i="1" s="1"/>
  <c r="N215" i="1"/>
  <c r="O215" i="1" s="1"/>
  <c r="M215" i="1"/>
  <c r="J215" i="1"/>
  <c r="K215" i="1" s="1"/>
  <c r="BH214" i="1"/>
  <c r="BG214" i="1"/>
  <c r="BE214" i="1"/>
  <c r="AW214" i="1"/>
  <c r="AR214" i="1"/>
  <c r="AN214" i="1"/>
  <c r="AO214" i="1" s="1"/>
  <c r="AK214" i="1"/>
  <c r="AL214" i="1" s="1"/>
  <c r="AJ214" i="1"/>
  <c r="AI214" i="1"/>
  <c r="AG214" i="1"/>
  <c r="AH214" i="1" s="1"/>
  <c r="AF214" i="1"/>
  <c r="AC214" i="1"/>
  <c r="AD214" i="1" s="1"/>
  <c r="X214" i="1"/>
  <c r="Y214" i="1" s="1"/>
  <c r="V214" i="1"/>
  <c r="W214" i="1" s="1"/>
  <c r="T214" i="1"/>
  <c r="U214" i="1" s="1"/>
  <c r="R214" i="1"/>
  <c r="S214" i="1" s="1"/>
  <c r="P214" i="1"/>
  <c r="Q214" i="1" s="1"/>
  <c r="N214" i="1"/>
  <c r="O214" i="1" s="1"/>
  <c r="M214" i="1"/>
  <c r="J214" i="1"/>
  <c r="K214" i="1" s="1"/>
  <c r="BH213" i="1"/>
  <c r="BG213" i="1"/>
  <c r="BE213" i="1"/>
  <c r="AW213" i="1"/>
  <c r="AR213" i="1"/>
  <c r="AN213" i="1"/>
  <c r="AO213" i="1" s="1"/>
  <c r="AK213" i="1"/>
  <c r="AL213" i="1" s="1"/>
  <c r="AJ213" i="1"/>
  <c r="AI213" i="1"/>
  <c r="AG213" i="1"/>
  <c r="AH213" i="1" s="1"/>
  <c r="AF213" i="1"/>
  <c r="AC213" i="1"/>
  <c r="AD213" i="1" s="1"/>
  <c r="X213" i="1"/>
  <c r="Y213" i="1" s="1"/>
  <c r="V213" i="1"/>
  <c r="W213" i="1" s="1"/>
  <c r="T213" i="1"/>
  <c r="U213" i="1" s="1"/>
  <c r="R213" i="1"/>
  <c r="S213" i="1" s="1"/>
  <c r="P213" i="1"/>
  <c r="Q213" i="1" s="1"/>
  <c r="N213" i="1"/>
  <c r="O213" i="1" s="1"/>
  <c r="M213" i="1"/>
  <c r="J213" i="1"/>
  <c r="AA213" i="1" s="1"/>
  <c r="AB213" i="1" s="1"/>
  <c r="K233" i="1" l="1"/>
  <c r="K230" i="1"/>
  <c r="K226" i="1"/>
  <c r="AA219" i="1"/>
  <c r="AB219" i="1" s="1"/>
  <c r="K245" i="1"/>
  <c r="AA218" i="1"/>
  <c r="AB218" i="1" s="1"/>
  <c r="AS218" i="1" s="1"/>
  <c r="AT218" i="1" s="1"/>
  <c r="AX218" i="1" s="1"/>
  <c r="K236" i="1"/>
  <c r="AS236" i="1" s="1"/>
  <c r="K238" i="1"/>
  <c r="AS238" i="1" s="1"/>
  <c r="AA241" i="1"/>
  <c r="AB241" i="1" s="1"/>
  <c r="AS241" i="1" s="1"/>
  <c r="AA216" i="1"/>
  <c r="AB216" i="1" s="1"/>
  <c r="K220" i="1"/>
  <c r="AA229" i="1"/>
  <c r="AB229" i="1" s="1"/>
  <c r="AS229" i="1" s="1"/>
  <c r="BB229" i="1" s="1"/>
  <c r="AA237" i="1"/>
  <c r="AB237" i="1" s="1"/>
  <c r="K221" i="1"/>
  <c r="AA222" i="1"/>
  <c r="AB222" i="1" s="1"/>
  <c r="AS222" i="1" s="1"/>
  <c r="K217" i="1"/>
  <c r="AS233" i="1"/>
  <c r="AS237" i="1"/>
  <c r="BC237" i="1" s="1"/>
  <c r="AA215" i="1"/>
  <c r="AB215" i="1" s="1"/>
  <c r="AS215" i="1" s="1"/>
  <c r="AA214" i="1"/>
  <c r="AB214" i="1" s="1"/>
  <c r="AS214" i="1" s="1"/>
  <c r="AS219" i="1"/>
  <c r="AA234" i="1"/>
  <c r="AB234" i="1" s="1"/>
  <c r="AA244" i="1"/>
  <c r="AB244" i="1" s="1"/>
  <c r="AS244" i="1" s="1"/>
  <c r="AS221" i="1"/>
  <c r="BB221" i="1" s="1"/>
  <c r="K223" i="1"/>
  <c r="AS223" i="1" s="1"/>
  <c r="AA228" i="1"/>
  <c r="AB228" i="1" s="1"/>
  <c r="AA235" i="1"/>
  <c r="AB235" i="1" s="1"/>
  <c r="AS235" i="1" s="1"/>
  <c r="AA239" i="1"/>
  <c r="AB239" i="1" s="1"/>
  <c r="AS239" i="1" s="1"/>
  <c r="K246" i="1"/>
  <c r="AS246" i="1" s="1"/>
  <c r="BB246" i="1" s="1"/>
  <c r="AA248" i="1"/>
  <c r="AB248" i="1" s="1"/>
  <c r="AS248" i="1" s="1"/>
  <c r="AA225" i="1"/>
  <c r="AB225" i="1" s="1"/>
  <c r="K242" i="1"/>
  <c r="K227" i="1"/>
  <c r="AS227" i="1" s="1"/>
  <c r="K224" i="1"/>
  <c r="AS224" i="1" s="1"/>
  <c r="AS216" i="1"/>
  <c r="BC219" i="1"/>
  <c r="BB219" i="1"/>
  <c r="AT219" i="1"/>
  <c r="AX219" i="1" s="1"/>
  <c r="AS220" i="1"/>
  <c r="AS226" i="1"/>
  <c r="BC233" i="1"/>
  <c r="BB233" i="1"/>
  <c r="AT233" i="1"/>
  <c r="AX233" i="1" s="1"/>
  <c r="AS217" i="1"/>
  <c r="AS228" i="1"/>
  <c r="K213" i="1"/>
  <c r="AS213" i="1" s="1"/>
  <c r="AS225" i="1"/>
  <c r="AA232" i="1"/>
  <c r="AB232" i="1" s="1"/>
  <c r="K232" i="1"/>
  <c r="AS245" i="1"/>
  <c r="AS230" i="1"/>
  <c r="AS240" i="1"/>
  <c r="AS242" i="1"/>
  <c r="K231" i="1"/>
  <c r="AA231" i="1"/>
  <c r="AB231" i="1" s="1"/>
  <c r="AS234" i="1"/>
  <c r="AA243" i="1"/>
  <c r="AB243" i="1" s="1"/>
  <c r="AS243" i="1" s="1"/>
  <c r="AA247" i="1"/>
  <c r="AB247" i="1" s="1"/>
  <c r="AS247" i="1" s="1"/>
  <c r="K249" i="1"/>
  <c r="AS249" i="1" s="1"/>
  <c r="BC246" i="1" l="1"/>
  <c r="BC229" i="1"/>
  <c r="AT229" i="1"/>
  <c r="AX229" i="1" s="1"/>
  <c r="AT246" i="1"/>
  <c r="AX246" i="1" s="1"/>
  <c r="AT237" i="1"/>
  <c r="AX237" i="1" s="1"/>
  <c r="BB237" i="1"/>
  <c r="BC221" i="1"/>
  <c r="AS232" i="1"/>
  <c r="BC232" i="1" s="1"/>
  <c r="BC238" i="1"/>
  <c r="BB238" i="1"/>
  <c r="AT238" i="1"/>
  <c r="AX238" i="1" s="1"/>
  <c r="BB218" i="1"/>
  <c r="BB224" i="1"/>
  <c r="BC224" i="1"/>
  <c r="AT224" i="1"/>
  <c r="AX224" i="1" s="1"/>
  <c r="BC222" i="1"/>
  <c r="BB222" i="1"/>
  <c r="AT222" i="1"/>
  <c r="AX222" i="1" s="1"/>
  <c r="AY222" i="1" s="1"/>
  <c r="AZ222" i="1" s="1"/>
  <c r="BA222" i="1" s="1"/>
  <c r="BC218" i="1"/>
  <c r="BB235" i="1"/>
  <c r="AT235" i="1"/>
  <c r="AX235" i="1" s="1"/>
  <c r="BC235" i="1"/>
  <c r="BB215" i="1"/>
  <c r="AT215" i="1"/>
  <c r="AX215" i="1" s="1"/>
  <c r="AY215" i="1" s="1"/>
  <c r="AZ215" i="1" s="1"/>
  <c r="BA215" i="1" s="1"/>
  <c r="BC215" i="1"/>
  <c r="BC227" i="1"/>
  <c r="BB227" i="1"/>
  <c r="AT227" i="1"/>
  <c r="AX227" i="1" s="1"/>
  <c r="AY227" i="1" s="1"/>
  <c r="AZ227" i="1" s="1"/>
  <c r="BA227" i="1" s="1"/>
  <c r="AT239" i="1"/>
  <c r="AX239" i="1" s="1"/>
  <c r="BC239" i="1"/>
  <c r="BB239" i="1"/>
  <c r="AT221" i="1"/>
  <c r="AX221" i="1" s="1"/>
  <c r="AY221" i="1" s="1"/>
  <c r="AZ221" i="1" s="1"/>
  <c r="BA221" i="1" s="1"/>
  <c r="BC247" i="1"/>
  <c r="BB247" i="1"/>
  <c r="AT247" i="1"/>
  <c r="AX247" i="1" s="1"/>
  <c r="AY239" i="1"/>
  <c r="AZ239" i="1" s="1"/>
  <c r="BA239" i="1" s="1"/>
  <c r="AT217" i="1"/>
  <c r="AX217" i="1" s="1"/>
  <c r="BC217" i="1"/>
  <c r="BB217" i="1"/>
  <c r="BC236" i="1"/>
  <c r="BB236" i="1"/>
  <c r="AT236" i="1"/>
  <c r="AX236" i="1" s="1"/>
  <c r="AY237" i="1"/>
  <c r="AZ237" i="1" s="1"/>
  <c r="BA237" i="1" s="1"/>
  <c r="BD237" i="1" s="1"/>
  <c r="BF237" i="1" s="1"/>
  <c r="BI237" i="1" s="1"/>
  <c r="AY218" i="1"/>
  <c r="AZ218" i="1" s="1"/>
  <c r="BA218" i="1" s="1"/>
  <c r="BC249" i="1"/>
  <c r="BB249" i="1"/>
  <c r="AT249" i="1"/>
  <c r="AX249" i="1" s="1"/>
  <c r="AS231" i="1"/>
  <c r="BB244" i="1"/>
  <c r="AT244" i="1"/>
  <c r="AX244" i="1" s="1"/>
  <c r="BC244" i="1"/>
  <c r="BC225" i="1"/>
  <c r="BB225" i="1"/>
  <c r="AT225" i="1"/>
  <c r="AX225" i="1" s="1"/>
  <c r="BC241" i="1"/>
  <c r="BB241" i="1"/>
  <c r="AT241" i="1"/>
  <c r="AX241" i="1" s="1"/>
  <c r="BB226" i="1"/>
  <c r="AT226" i="1"/>
  <c r="AX226" i="1" s="1"/>
  <c r="BC226" i="1"/>
  <c r="AY219" i="1"/>
  <c r="AZ219" i="1" s="1"/>
  <c r="BA219" i="1" s="1"/>
  <c r="BD219" i="1" s="1"/>
  <c r="BF219" i="1" s="1"/>
  <c r="BI219" i="1" s="1"/>
  <c r="AT230" i="1"/>
  <c r="AX230" i="1" s="1"/>
  <c r="BC230" i="1"/>
  <c r="BB230" i="1"/>
  <c r="AY238" i="1"/>
  <c r="AZ238" i="1" s="1"/>
  <c r="BA238" i="1" s="1"/>
  <c r="BD238" i="1" s="1"/>
  <c r="BF238" i="1" s="1"/>
  <c r="BI238" i="1" s="1"/>
  <c r="BC243" i="1"/>
  <c r="BB243" i="1"/>
  <c r="AT243" i="1"/>
  <c r="AX243" i="1" s="1"/>
  <c r="BB214" i="1"/>
  <c r="BC214" i="1"/>
  <c r="AT214" i="1"/>
  <c r="AX214" i="1" s="1"/>
  <c r="BB245" i="1"/>
  <c r="AT245" i="1"/>
  <c r="AX245" i="1" s="1"/>
  <c r="BC245" i="1"/>
  <c r="AY233" i="1"/>
  <c r="AZ233" i="1" s="1"/>
  <c r="BA233" i="1" s="1"/>
  <c r="BD233" i="1" s="1"/>
  <c r="BF233" i="1" s="1"/>
  <c r="BI233" i="1" s="1"/>
  <c r="BB223" i="1"/>
  <c r="AT223" i="1"/>
  <c r="AX223" i="1" s="1"/>
  <c r="BC223" i="1"/>
  <c r="AY246" i="1"/>
  <c r="AZ246" i="1" s="1"/>
  <c r="BA246" i="1" s="1"/>
  <c r="BD246" i="1" s="1"/>
  <c r="BF246" i="1" s="1"/>
  <c r="BI246" i="1" s="1"/>
  <c r="BC234" i="1"/>
  <c r="BB234" i="1"/>
  <c r="AT234" i="1"/>
  <c r="AX234" i="1" s="1"/>
  <c r="BC228" i="1"/>
  <c r="BB228" i="1"/>
  <c r="AT228" i="1"/>
  <c r="AX228" i="1" s="1"/>
  <c r="AY229" i="1"/>
  <c r="AZ229" i="1" s="1"/>
  <c r="BA229" i="1" s="1"/>
  <c r="BD229" i="1" s="1"/>
  <c r="BF229" i="1" s="1"/>
  <c r="BI229" i="1" s="1"/>
  <c r="BC242" i="1"/>
  <c r="BB242" i="1"/>
  <c r="AT242" i="1"/>
  <c r="AX242" i="1" s="1"/>
  <c r="BC248" i="1"/>
  <c r="BB248" i="1"/>
  <c r="AT248" i="1"/>
  <c r="AX248" i="1" s="1"/>
  <c r="BB240" i="1"/>
  <c r="AT240" i="1"/>
  <c r="AX240" i="1" s="1"/>
  <c r="BC240" i="1"/>
  <c r="BC213" i="1"/>
  <c r="BB213" i="1"/>
  <c r="AT213" i="1"/>
  <c r="AX213" i="1" s="1"/>
  <c r="BB220" i="1"/>
  <c r="AT220" i="1"/>
  <c r="AX220" i="1" s="1"/>
  <c r="BC220" i="1"/>
  <c r="AY235" i="1"/>
  <c r="AZ235" i="1" s="1"/>
  <c r="BA235" i="1" s="1"/>
  <c r="BD235" i="1" s="1"/>
  <c r="BF235" i="1" s="1"/>
  <c r="BI235" i="1" s="1"/>
  <c r="AY224" i="1"/>
  <c r="AZ224" i="1" s="1"/>
  <c r="BA224" i="1" s="1"/>
  <c r="BC216" i="1"/>
  <c r="BB216" i="1"/>
  <c r="AT216" i="1"/>
  <c r="AX216" i="1" s="1"/>
  <c r="BD218" i="1" l="1"/>
  <c r="BF218" i="1" s="1"/>
  <c r="BI218" i="1" s="1"/>
  <c r="BD221" i="1"/>
  <c r="BF221" i="1" s="1"/>
  <c r="BI221" i="1" s="1"/>
  <c r="AT232" i="1"/>
  <c r="AX232" i="1" s="1"/>
  <c r="BB232" i="1"/>
  <c r="BD224" i="1"/>
  <c r="BF224" i="1" s="1"/>
  <c r="BI224" i="1" s="1"/>
  <c r="BD222" i="1"/>
  <c r="BF222" i="1" s="1"/>
  <c r="BI222" i="1" s="1"/>
  <c r="BD215" i="1"/>
  <c r="BF215" i="1" s="1"/>
  <c r="BI215" i="1" s="1"/>
  <c r="BD227" i="1"/>
  <c r="BF227" i="1" s="1"/>
  <c r="BI227" i="1" s="1"/>
  <c r="BD239" i="1"/>
  <c r="BF239" i="1" s="1"/>
  <c r="BI239" i="1" s="1"/>
  <c r="AY248" i="1"/>
  <c r="AZ248" i="1" s="1"/>
  <c r="BA248" i="1" s="1"/>
  <c r="BD248" i="1" s="1"/>
  <c r="BF248" i="1" s="1"/>
  <c r="BI248" i="1" s="1"/>
  <c r="AY242" i="1"/>
  <c r="AZ242" i="1" s="1"/>
  <c r="BA242" i="1" s="1"/>
  <c r="BD242" i="1" s="1"/>
  <c r="BF242" i="1" s="1"/>
  <c r="BI242" i="1" s="1"/>
  <c r="AY228" i="1"/>
  <c r="AZ228" i="1" s="1"/>
  <c r="BA228" i="1" s="1"/>
  <c r="BD228" i="1" s="1"/>
  <c r="BF228" i="1" s="1"/>
  <c r="BI228" i="1" s="1"/>
  <c r="AY223" i="1"/>
  <c r="AZ223" i="1" s="1"/>
  <c r="BA223" i="1" s="1"/>
  <c r="BD223" i="1" s="1"/>
  <c r="BF223" i="1" s="1"/>
  <c r="BI223" i="1" s="1"/>
  <c r="AY245" i="1"/>
  <c r="AZ245" i="1" s="1"/>
  <c r="BA245" i="1" s="1"/>
  <c r="BD245" i="1" s="1"/>
  <c r="BF245" i="1" s="1"/>
  <c r="BI245" i="1" s="1"/>
  <c r="AY241" i="1"/>
  <c r="AZ241" i="1" s="1"/>
  <c r="BA241" i="1" s="1"/>
  <c r="BD241" i="1" s="1"/>
  <c r="BF241" i="1" s="1"/>
  <c r="BI241" i="1" s="1"/>
  <c r="BC231" i="1"/>
  <c r="AT231" i="1"/>
  <c r="AX231" i="1" s="1"/>
  <c r="BB231" i="1"/>
  <c r="AY232" i="1"/>
  <c r="AZ232" i="1" s="1"/>
  <c r="BA232" i="1" s="1"/>
  <c r="BD232" i="1" s="1"/>
  <c r="BF232" i="1" s="1"/>
  <c r="BI232" i="1" s="1"/>
  <c r="AY243" i="1"/>
  <c r="AZ243" i="1" s="1"/>
  <c r="BA243" i="1" s="1"/>
  <c r="BD243" i="1" s="1"/>
  <c r="BF243" i="1" s="1"/>
  <c r="BI243" i="1" s="1"/>
  <c r="AY249" i="1"/>
  <c r="AZ249" i="1" s="1"/>
  <c r="BA249" i="1" s="1"/>
  <c r="BD249" i="1" s="1"/>
  <c r="BF249" i="1" s="1"/>
  <c r="BI249" i="1" s="1"/>
  <c r="AY247" i="1"/>
  <c r="AZ247" i="1" s="1"/>
  <c r="BA247" i="1" s="1"/>
  <c r="BD247" i="1" s="1"/>
  <c r="BF247" i="1" s="1"/>
  <c r="BI247" i="1" s="1"/>
  <c r="AY214" i="1"/>
  <c r="AZ214" i="1" s="1"/>
  <c r="BA214" i="1" s="1"/>
  <c r="BD214" i="1" s="1"/>
  <c r="BF214" i="1" s="1"/>
  <c r="BI214" i="1" s="1"/>
  <c r="AY216" i="1"/>
  <c r="AZ216" i="1" s="1"/>
  <c r="BA216" i="1" s="1"/>
  <c r="BD216" i="1" s="1"/>
  <c r="BF216" i="1" s="1"/>
  <c r="BI216" i="1" s="1"/>
  <c r="AY236" i="1"/>
  <c r="AZ236" i="1" s="1"/>
  <c r="BA236" i="1" s="1"/>
  <c r="BD236" i="1" s="1"/>
  <c r="BF236" i="1" s="1"/>
  <c r="BI236" i="1" s="1"/>
  <c r="AY217" i="1"/>
  <c r="AZ217" i="1" s="1"/>
  <c r="BA217" i="1" s="1"/>
  <c r="BD217" i="1" s="1"/>
  <c r="BF217" i="1" s="1"/>
  <c r="BI217" i="1" s="1"/>
  <c r="AY220" i="1"/>
  <c r="AZ220" i="1" s="1"/>
  <c r="BA220" i="1" s="1"/>
  <c r="BD220" i="1" s="1"/>
  <c r="BF220" i="1" s="1"/>
  <c r="BI220" i="1" s="1"/>
  <c r="AY230" i="1"/>
  <c r="AZ230" i="1" s="1"/>
  <c r="BA230" i="1" s="1"/>
  <c r="BD230" i="1" s="1"/>
  <c r="BF230" i="1" s="1"/>
  <c r="BI230" i="1" s="1"/>
  <c r="AY213" i="1"/>
  <c r="AZ213" i="1" s="1"/>
  <c r="BA213" i="1" s="1"/>
  <c r="BD213" i="1" s="1"/>
  <c r="BF213" i="1" s="1"/>
  <c r="BI213" i="1" s="1"/>
  <c r="AY240" i="1"/>
  <c r="AZ240" i="1" s="1"/>
  <c r="BA240" i="1" s="1"/>
  <c r="BD240" i="1" s="1"/>
  <c r="BF240" i="1" s="1"/>
  <c r="BI240" i="1" s="1"/>
  <c r="AY234" i="1"/>
  <c r="AZ234" i="1" s="1"/>
  <c r="BA234" i="1" s="1"/>
  <c r="BD234" i="1" s="1"/>
  <c r="BF234" i="1" s="1"/>
  <c r="BI234" i="1" s="1"/>
  <c r="AY226" i="1"/>
  <c r="AZ226" i="1" s="1"/>
  <c r="BA226" i="1" s="1"/>
  <c r="BD226" i="1" s="1"/>
  <c r="BF226" i="1" s="1"/>
  <c r="BI226" i="1" s="1"/>
  <c r="AY225" i="1"/>
  <c r="AZ225" i="1" s="1"/>
  <c r="BA225" i="1" s="1"/>
  <c r="BD225" i="1" s="1"/>
  <c r="BF225" i="1" s="1"/>
  <c r="BI225" i="1" s="1"/>
  <c r="AY244" i="1"/>
  <c r="AZ244" i="1" s="1"/>
  <c r="BA244" i="1" s="1"/>
  <c r="BD244" i="1" s="1"/>
  <c r="BF244" i="1" s="1"/>
  <c r="BI244" i="1" s="1"/>
  <c r="AY231" i="1" l="1"/>
  <c r="AZ231" i="1" s="1"/>
  <c r="BA231" i="1" s="1"/>
  <c r="BD231" i="1" s="1"/>
  <c r="BF231" i="1" s="1"/>
  <c r="BI231" i="1" s="1"/>
  <c r="AW212" i="1" l="1"/>
  <c r="AN212" i="1"/>
  <c r="AO212" i="1" s="1"/>
  <c r="AK212" i="1"/>
  <c r="AL212" i="1" s="1"/>
  <c r="AJ212" i="1"/>
  <c r="AI212" i="1"/>
  <c r="AG212" i="1"/>
  <c r="AH212" i="1" s="1"/>
  <c r="AF212" i="1"/>
  <c r="AD212" i="1"/>
  <c r="AC212" i="1"/>
  <c r="X212" i="1"/>
  <c r="Y212" i="1" s="1"/>
  <c r="V212" i="1"/>
  <c r="W212" i="1" s="1"/>
  <c r="T212" i="1"/>
  <c r="U212" i="1" s="1"/>
  <c r="R212" i="1"/>
  <c r="S212" i="1" s="1"/>
  <c r="P212" i="1"/>
  <c r="Q212" i="1" s="1"/>
  <c r="N212" i="1"/>
  <c r="O212" i="1" s="1"/>
  <c r="M212" i="1"/>
  <c r="J212" i="1"/>
  <c r="AA212" i="1" s="1"/>
  <c r="AB212" i="1" s="1"/>
  <c r="AW211" i="1"/>
  <c r="AN211" i="1"/>
  <c r="AO211" i="1" s="1"/>
  <c r="AK211" i="1"/>
  <c r="AL211" i="1" s="1"/>
  <c r="AJ211" i="1"/>
  <c r="AI211" i="1"/>
  <c r="AG211" i="1"/>
  <c r="AH211" i="1" s="1"/>
  <c r="AF211" i="1"/>
  <c r="AC211" i="1"/>
  <c r="AD211" i="1" s="1"/>
  <c r="X211" i="1"/>
  <c r="Y211" i="1" s="1"/>
  <c r="V211" i="1"/>
  <c r="W211" i="1" s="1"/>
  <c r="T211" i="1"/>
  <c r="U211" i="1" s="1"/>
  <c r="R211" i="1"/>
  <c r="S211" i="1" s="1"/>
  <c r="P211" i="1"/>
  <c r="Q211" i="1" s="1"/>
  <c r="N211" i="1"/>
  <c r="O211" i="1" s="1"/>
  <c r="M211" i="1"/>
  <c r="J211" i="1"/>
  <c r="AA211" i="1" s="1"/>
  <c r="AB211" i="1" s="1"/>
  <c r="AW210" i="1"/>
  <c r="AN210" i="1"/>
  <c r="AO210" i="1" s="1"/>
  <c r="AK210" i="1"/>
  <c r="AL210" i="1" s="1"/>
  <c r="AJ210" i="1"/>
  <c r="AI210" i="1"/>
  <c r="AG210" i="1"/>
  <c r="AH210" i="1" s="1"/>
  <c r="AF210" i="1"/>
  <c r="AC210" i="1"/>
  <c r="AD210" i="1" s="1"/>
  <c r="X210" i="1"/>
  <c r="Y210" i="1" s="1"/>
  <c r="V210" i="1"/>
  <c r="W210" i="1" s="1"/>
  <c r="T210" i="1"/>
  <c r="U210" i="1" s="1"/>
  <c r="R210" i="1"/>
  <c r="S210" i="1" s="1"/>
  <c r="P210" i="1"/>
  <c r="Q210" i="1" s="1"/>
  <c r="N210" i="1"/>
  <c r="O210" i="1" s="1"/>
  <c r="M210" i="1"/>
  <c r="J210" i="1"/>
  <c r="AW209" i="1"/>
  <c r="AN209" i="1"/>
  <c r="AO209" i="1" s="1"/>
  <c r="AK209" i="1"/>
  <c r="AL209" i="1" s="1"/>
  <c r="AJ209" i="1"/>
  <c r="AI209" i="1"/>
  <c r="AG209" i="1"/>
  <c r="AH209" i="1" s="1"/>
  <c r="AF209" i="1"/>
  <c r="AC209" i="1"/>
  <c r="AD209" i="1" s="1"/>
  <c r="X209" i="1"/>
  <c r="Y209" i="1" s="1"/>
  <c r="V209" i="1"/>
  <c r="W209" i="1" s="1"/>
  <c r="T209" i="1"/>
  <c r="U209" i="1" s="1"/>
  <c r="R209" i="1"/>
  <c r="S209" i="1" s="1"/>
  <c r="P209" i="1"/>
  <c r="Q209" i="1" s="1"/>
  <c r="N209" i="1"/>
  <c r="O209" i="1" s="1"/>
  <c r="M209" i="1"/>
  <c r="J209" i="1"/>
  <c r="K209" i="1" s="1"/>
  <c r="AW208" i="1"/>
  <c r="AN208" i="1"/>
  <c r="AO208" i="1" s="1"/>
  <c r="AK208" i="1"/>
  <c r="AL208" i="1" s="1"/>
  <c r="AJ208" i="1"/>
  <c r="AI208" i="1"/>
  <c r="AG208" i="1"/>
  <c r="AH208" i="1" s="1"/>
  <c r="AF208" i="1"/>
  <c r="AC208" i="1"/>
  <c r="AD208" i="1" s="1"/>
  <c r="X208" i="1"/>
  <c r="Y208" i="1" s="1"/>
  <c r="V208" i="1"/>
  <c r="W208" i="1" s="1"/>
  <c r="T208" i="1"/>
  <c r="U208" i="1" s="1"/>
  <c r="R208" i="1"/>
  <c r="S208" i="1" s="1"/>
  <c r="P208" i="1"/>
  <c r="Q208" i="1" s="1"/>
  <c r="N208" i="1"/>
  <c r="O208" i="1" s="1"/>
  <c r="M208" i="1"/>
  <c r="J208" i="1"/>
  <c r="K208" i="1" s="1"/>
  <c r="AW207" i="1"/>
  <c r="AN207" i="1"/>
  <c r="AO207" i="1" s="1"/>
  <c r="AK207" i="1"/>
  <c r="AL207" i="1" s="1"/>
  <c r="AJ207" i="1"/>
  <c r="AI207" i="1"/>
  <c r="AG207" i="1"/>
  <c r="AH207" i="1" s="1"/>
  <c r="AF207" i="1"/>
  <c r="AC207" i="1"/>
  <c r="AD207" i="1" s="1"/>
  <c r="X207" i="1"/>
  <c r="Y207" i="1" s="1"/>
  <c r="V207" i="1"/>
  <c r="W207" i="1" s="1"/>
  <c r="T207" i="1"/>
  <c r="U207" i="1" s="1"/>
  <c r="R207" i="1"/>
  <c r="S207" i="1" s="1"/>
  <c r="P207" i="1"/>
  <c r="Q207" i="1" s="1"/>
  <c r="N207" i="1"/>
  <c r="O207" i="1" s="1"/>
  <c r="M207" i="1"/>
  <c r="J207" i="1"/>
  <c r="AW206" i="1"/>
  <c r="AN206" i="1"/>
  <c r="AO206" i="1" s="1"/>
  <c r="AK206" i="1"/>
  <c r="AL206" i="1" s="1"/>
  <c r="AJ206" i="1"/>
  <c r="AI206" i="1"/>
  <c r="AG206" i="1"/>
  <c r="AH206" i="1" s="1"/>
  <c r="AF206" i="1"/>
  <c r="AC206" i="1"/>
  <c r="AD206" i="1" s="1"/>
  <c r="X206" i="1"/>
  <c r="Y206" i="1" s="1"/>
  <c r="V206" i="1"/>
  <c r="W206" i="1" s="1"/>
  <c r="T206" i="1"/>
  <c r="U206" i="1" s="1"/>
  <c r="R206" i="1"/>
  <c r="S206" i="1" s="1"/>
  <c r="P206" i="1"/>
  <c r="Q206" i="1" s="1"/>
  <c r="N206" i="1"/>
  <c r="O206" i="1" s="1"/>
  <c r="M206" i="1"/>
  <c r="J206" i="1"/>
  <c r="AA206" i="1" s="1"/>
  <c r="AB206" i="1" s="1"/>
  <c r="AW205" i="1"/>
  <c r="AN205" i="1"/>
  <c r="AO205" i="1" s="1"/>
  <c r="AK205" i="1"/>
  <c r="AL205" i="1" s="1"/>
  <c r="AJ205" i="1"/>
  <c r="AI205" i="1"/>
  <c r="AG205" i="1"/>
  <c r="AH205" i="1" s="1"/>
  <c r="AF205" i="1"/>
  <c r="AC205" i="1"/>
  <c r="AD205" i="1" s="1"/>
  <c r="X205" i="1"/>
  <c r="Y205" i="1" s="1"/>
  <c r="V205" i="1"/>
  <c r="W205" i="1" s="1"/>
  <c r="T205" i="1"/>
  <c r="U205" i="1" s="1"/>
  <c r="R205" i="1"/>
  <c r="S205" i="1" s="1"/>
  <c r="P205" i="1"/>
  <c r="Q205" i="1" s="1"/>
  <c r="N205" i="1"/>
  <c r="O205" i="1" s="1"/>
  <c r="M205" i="1"/>
  <c r="J205" i="1"/>
  <c r="K205" i="1" s="1"/>
  <c r="AW204" i="1"/>
  <c r="AN204" i="1"/>
  <c r="AO204" i="1" s="1"/>
  <c r="AK204" i="1"/>
  <c r="AL204" i="1" s="1"/>
  <c r="AJ204" i="1"/>
  <c r="AI204" i="1"/>
  <c r="AG204" i="1"/>
  <c r="AH204" i="1" s="1"/>
  <c r="AF204" i="1"/>
  <c r="AC204" i="1"/>
  <c r="AD204" i="1" s="1"/>
  <c r="X204" i="1"/>
  <c r="Y204" i="1" s="1"/>
  <c r="V204" i="1"/>
  <c r="W204" i="1" s="1"/>
  <c r="T204" i="1"/>
  <c r="U204" i="1" s="1"/>
  <c r="R204" i="1"/>
  <c r="S204" i="1" s="1"/>
  <c r="P204" i="1"/>
  <c r="Q204" i="1" s="1"/>
  <c r="N204" i="1"/>
  <c r="O204" i="1" s="1"/>
  <c r="M204" i="1"/>
  <c r="J204" i="1"/>
  <c r="K204" i="1" s="1"/>
  <c r="AW203" i="1"/>
  <c r="AN203" i="1"/>
  <c r="AO203" i="1" s="1"/>
  <c r="AK203" i="1"/>
  <c r="AL203" i="1" s="1"/>
  <c r="AJ203" i="1"/>
  <c r="AI203" i="1"/>
  <c r="AG203" i="1"/>
  <c r="AH203" i="1" s="1"/>
  <c r="AF203" i="1"/>
  <c r="AC203" i="1"/>
  <c r="AD203" i="1" s="1"/>
  <c r="X203" i="1"/>
  <c r="Y203" i="1" s="1"/>
  <c r="V203" i="1"/>
  <c r="W203" i="1" s="1"/>
  <c r="T203" i="1"/>
  <c r="U203" i="1" s="1"/>
  <c r="R203" i="1"/>
  <c r="S203" i="1" s="1"/>
  <c r="P203" i="1"/>
  <c r="Q203" i="1" s="1"/>
  <c r="N203" i="1"/>
  <c r="O203" i="1" s="1"/>
  <c r="M203" i="1"/>
  <c r="J203" i="1"/>
  <c r="AA203" i="1" s="1"/>
  <c r="AB203" i="1" s="1"/>
  <c r="AW202" i="1"/>
  <c r="AN202" i="1"/>
  <c r="AO202" i="1" s="1"/>
  <c r="AK202" i="1"/>
  <c r="AL202" i="1" s="1"/>
  <c r="AJ202" i="1"/>
  <c r="AI202" i="1"/>
  <c r="AG202" i="1"/>
  <c r="AH202" i="1" s="1"/>
  <c r="AF202" i="1"/>
  <c r="AC202" i="1"/>
  <c r="AD202" i="1" s="1"/>
  <c r="X202" i="1"/>
  <c r="Y202" i="1" s="1"/>
  <c r="V202" i="1"/>
  <c r="W202" i="1" s="1"/>
  <c r="T202" i="1"/>
  <c r="U202" i="1" s="1"/>
  <c r="R202" i="1"/>
  <c r="S202" i="1" s="1"/>
  <c r="P202" i="1"/>
  <c r="Q202" i="1" s="1"/>
  <c r="N202" i="1"/>
  <c r="O202" i="1" s="1"/>
  <c r="M202" i="1"/>
  <c r="J202" i="1"/>
  <c r="K202" i="1" s="1"/>
  <c r="AW201" i="1"/>
  <c r="AN201" i="1"/>
  <c r="AO201" i="1" s="1"/>
  <c r="AK201" i="1"/>
  <c r="AL201" i="1" s="1"/>
  <c r="AJ201" i="1"/>
  <c r="AI201" i="1"/>
  <c r="AG201" i="1"/>
  <c r="AH201" i="1" s="1"/>
  <c r="AF201" i="1"/>
  <c r="AC201" i="1"/>
  <c r="AD201" i="1" s="1"/>
  <c r="X201" i="1"/>
  <c r="Y201" i="1" s="1"/>
  <c r="V201" i="1"/>
  <c r="W201" i="1" s="1"/>
  <c r="T201" i="1"/>
  <c r="U201" i="1" s="1"/>
  <c r="R201" i="1"/>
  <c r="S201" i="1" s="1"/>
  <c r="P201" i="1"/>
  <c r="Q201" i="1" s="1"/>
  <c r="N201" i="1"/>
  <c r="O201" i="1" s="1"/>
  <c r="M201" i="1"/>
  <c r="J201" i="1"/>
  <c r="K201" i="1" s="1"/>
  <c r="AW200" i="1"/>
  <c r="AN200" i="1"/>
  <c r="AO200" i="1" s="1"/>
  <c r="AK200" i="1"/>
  <c r="AL200" i="1" s="1"/>
  <c r="AJ200" i="1"/>
  <c r="AI200" i="1"/>
  <c r="AG200" i="1"/>
  <c r="AH200" i="1" s="1"/>
  <c r="AF200" i="1"/>
  <c r="AC200" i="1"/>
  <c r="AD200" i="1" s="1"/>
  <c r="X200" i="1"/>
  <c r="Y200" i="1" s="1"/>
  <c r="V200" i="1"/>
  <c r="W200" i="1" s="1"/>
  <c r="T200" i="1"/>
  <c r="U200" i="1" s="1"/>
  <c r="R200" i="1"/>
  <c r="S200" i="1" s="1"/>
  <c r="P200" i="1"/>
  <c r="Q200" i="1" s="1"/>
  <c r="N200" i="1"/>
  <c r="O200" i="1" s="1"/>
  <c r="M200" i="1"/>
  <c r="J200" i="1"/>
  <c r="K200" i="1" s="1"/>
  <c r="AW199" i="1"/>
  <c r="AN199" i="1"/>
  <c r="AO199" i="1" s="1"/>
  <c r="AK199" i="1"/>
  <c r="AL199" i="1" s="1"/>
  <c r="AJ199" i="1"/>
  <c r="AI199" i="1"/>
  <c r="AG199" i="1"/>
  <c r="AH199" i="1" s="1"/>
  <c r="AF199" i="1"/>
  <c r="AC199" i="1"/>
  <c r="AD199" i="1" s="1"/>
  <c r="X199" i="1"/>
  <c r="Y199" i="1" s="1"/>
  <c r="V199" i="1"/>
  <c r="W199" i="1" s="1"/>
  <c r="T199" i="1"/>
  <c r="U199" i="1" s="1"/>
  <c r="R199" i="1"/>
  <c r="S199" i="1" s="1"/>
  <c r="P199" i="1"/>
  <c r="Q199" i="1" s="1"/>
  <c r="N199" i="1"/>
  <c r="O199" i="1" s="1"/>
  <c r="M199" i="1"/>
  <c r="J199" i="1"/>
  <c r="K199" i="1" s="1"/>
  <c r="AW198" i="1"/>
  <c r="AN198" i="1"/>
  <c r="AO198" i="1" s="1"/>
  <c r="AK198" i="1"/>
  <c r="AL198" i="1" s="1"/>
  <c r="AJ198" i="1"/>
  <c r="AI198" i="1"/>
  <c r="AG198" i="1"/>
  <c r="AH198" i="1" s="1"/>
  <c r="AF198" i="1"/>
  <c r="AC198" i="1"/>
  <c r="AD198" i="1" s="1"/>
  <c r="X198" i="1"/>
  <c r="Y198" i="1" s="1"/>
  <c r="V198" i="1"/>
  <c r="W198" i="1" s="1"/>
  <c r="T198" i="1"/>
  <c r="U198" i="1" s="1"/>
  <c r="R198" i="1"/>
  <c r="S198" i="1" s="1"/>
  <c r="P198" i="1"/>
  <c r="Q198" i="1" s="1"/>
  <c r="N198" i="1"/>
  <c r="O198" i="1" s="1"/>
  <c r="M198" i="1"/>
  <c r="J198" i="1"/>
  <c r="K198" i="1" s="1"/>
  <c r="BE197" i="1"/>
  <c r="AW197" i="1"/>
  <c r="AN197" i="1"/>
  <c r="AO197" i="1" s="1"/>
  <c r="AK197" i="1"/>
  <c r="AL197" i="1" s="1"/>
  <c r="AJ197" i="1"/>
  <c r="AI197" i="1"/>
  <c r="AG197" i="1"/>
  <c r="AH197" i="1" s="1"/>
  <c r="AF197" i="1"/>
  <c r="AC197" i="1"/>
  <c r="AD197" i="1" s="1"/>
  <c r="X197" i="1"/>
  <c r="Y197" i="1" s="1"/>
  <c r="V197" i="1"/>
  <c r="W197" i="1" s="1"/>
  <c r="T197" i="1"/>
  <c r="U197" i="1" s="1"/>
  <c r="R197" i="1"/>
  <c r="S197" i="1" s="1"/>
  <c r="P197" i="1"/>
  <c r="Q197" i="1" s="1"/>
  <c r="N197" i="1"/>
  <c r="O197" i="1" s="1"/>
  <c r="M197" i="1"/>
  <c r="J197" i="1"/>
  <c r="AA197" i="1" s="1"/>
  <c r="AB197" i="1" s="1"/>
  <c r="BE196" i="1"/>
  <c r="AW196" i="1"/>
  <c r="AN196" i="1"/>
  <c r="AO196" i="1" s="1"/>
  <c r="AK196" i="1"/>
  <c r="AL196" i="1" s="1"/>
  <c r="AJ196" i="1"/>
  <c r="AI196" i="1"/>
  <c r="AG196" i="1"/>
  <c r="AH196" i="1" s="1"/>
  <c r="AF196" i="1"/>
  <c r="AC196" i="1"/>
  <c r="AD196" i="1" s="1"/>
  <c r="X196" i="1"/>
  <c r="Y196" i="1" s="1"/>
  <c r="V196" i="1"/>
  <c r="W196" i="1" s="1"/>
  <c r="T196" i="1"/>
  <c r="U196" i="1" s="1"/>
  <c r="R196" i="1"/>
  <c r="S196" i="1" s="1"/>
  <c r="P196" i="1"/>
  <c r="Q196" i="1" s="1"/>
  <c r="N196" i="1"/>
  <c r="O196" i="1" s="1"/>
  <c r="M196" i="1"/>
  <c r="J196" i="1"/>
  <c r="AA196" i="1" s="1"/>
  <c r="AB196" i="1" s="1"/>
  <c r="BE195" i="1"/>
  <c r="AW195" i="1"/>
  <c r="AN195" i="1"/>
  <c r="AO195" i="1" s="1"/>
  <c r="AK195" i="1"/>
  <c r="AL195" i="1" s="1"/>
  <c r="AJ195" i="1"/>
  <c r="AI195" i="1"/>
  <c r="AG195" i="1"/>
  <c r="AH195" i="1" s="1"/>
  <c r="AF195" i="1"/>
  <c r="AC195" i="1"/>
  <c r="AD195" i="1" s="1"/>
  <c r="X195" i="1"/>
  <c r="Y195" i="1" s="1"/>
  <c r="V195" i="1"/>
  <c r="W195" i="1" s="1"/>
  <c r="T195" i="1"/>
  <c r="U195" i="1" s="1"/>
  <c r="R195" i="1"/>
  <c r="S195" i="1" s="1"/>
  <c r="P195" i="1"/>
  <c r="Q195" i="1" s="1"/>
  <c r="N195" i="1"/>
  <c r="O195" i="1" s="1"/>
  <c r="M195" i="1"/>
  <c r="J195" i="1"/>
  <c r="K195" i="1" s="1"/>
  <c r="BE194" i="1"/>
  <c r="AW194" i="1"/>
  <c r="AN194" i="1"/>
  <c r="AO194" i="1" s="1"/>
  <c r="AK194" i="1"/>
  <c r="AL194" i="1" s="1"/>
  <c r="AJ194" i="1"/>
  <c r="AI194" i="1"/>
  <c r="AG194" i="1"/>
  <c r="AH194" i="1" s="1"/>
  <c r="AF194" i="1"/>
  <c r="AC194" i="1"/>
  <c r="AD194" i="1" s="1"/>
  <c r="X194" i="1"/>
  <c r="Y194" i="1" s="1"/>
  <c r="V194" i="1"/>
  <c r="W194" i="1" s="1"/>
  <c r="T194" i="1"/>
  <c r="U194" i="1" s="1"/>
  <c r="R194" i="1"/>
  <c r="S194" i="1" s="1"/>
  <c r="P194" i="1"/>
  <c r="Q194" i="1" s="1"/>
  <c r="N194" i="1"/>
  <c r="O194" i="1" s="1"/>
  <c r="M194" i="1"/>
  <c r="J194" i="1"/>
  <c r="AA194" i="1" s="1"/>
  <c r="AB194" i="1" s="1"/>
  <c r="BE193" i="1"/>
  <c r="AW193" i="1"/>
  <c r="AN193" i="1"/>
  <c r="AO193" i="1" s="1"/>
  <c r="AK193" i="1"/>
  <c r="AL193" i="1" s="1"/>
  <c r="AJ193" i="1"/>
  <c r="AI193" i="1"/>
  <c r="AG193" i="1"/>
  <c r="AH193" i="1" s="1"/>
  <c r="AF193" i="1"/>
  <c r="AC193" i="1"/>
  <c r="AD193" i="1" s="1"/>
  <c r="X193" i="1"/>
  <c r="Y193" i="1" s="1"/>
  <c r="V193" i="1"/>
  <c r="W193" i="1" s="1"/>
  <c r="T193" i="1"/>
  <c r="U193" i="1" s="1"/>
  <c r="R193" i="1"/>
  <c r="S193" i="1" s="1"/>
  <c r="P193" i="1"/>
  <c r="Q193" i="1" s="1"/>
  <c r="N193" i="1"/>
  <c r="O193" i="1" s="1"/>
  <c r="M193" i="1"/>
  <c r="J193" i="1"/>
  <c r="K193" i="1" s="1"/>
  <c r="BE192" i="1"/>
  <c r="AW192" i="1"/>
  <c r="AN192" i="1"/>
  <c r="AO192" i="1" s="1"/>
  <c r="AK192" i="1"/>
  <c r="AL192" i="1" s="1"/>
  <c r="AJ192" i="1"/>
  <c r="AI192" i="1"/>
  <c r="AG192" i="1"/>
  <c r="AH192" i="1" s="1"/>
  <c r="AF192" i="1"/>
  <c r="AC192" i="1"/>
  <c r="AD192" i="1" s="1"/>
  <c r="X192" i="1"/>
  <c r="Y192" i="1" s="1"/>
  <c r="V192" i="1"/>
  <c r="W192" i="1" s="1"/>
  <c r="T192" i="1"/>
  <c r="U192" i="1" s="1"/>
  <c r="R192" i="1"/>
  <c r="S192" i="1" s="1"/>
  <c r="P192" i="1"/>
  <c r="Q192" i="1" s="1"/>
  <c r="N192" i="1"/>
  <c r="O192" i="1" s="1"/>
  <c r="M192" i="1"/>
  <c r="J192" i="1"/>
  <c r="AA192" i="1" s="1"/>
  <c r="AB192" i="1" s="1"/>
  <c r="BE191" i="1"/>
  <c r="AW191" i="1"/>
  <c r="AN191" i="1"/>
  <c r="AO191" i="1" s="1"/>
  <c r="AK191" i="1"/>
  <c r="AL191" i="1" s="1"/>
  <c r="AJ191" i="1"/>
  <c r="AI191" i="1"/>
  <c r="AG191" i="1"/>
  <c r="AH191" i="1" s="1"/>
  <c r="AF191" i="1"/>
  <c r="AC191" i="1"/>
  <c r="AD191" i="1" s="1"/>
  <c r="X191" i="1"/>
  <c r="Y191" i="1" s="1"/>
  <c r="V191" i="1"/>
  <c r="W191" i="1" s="1"/>
  <c r="T191" i="1"/>
  <c r="U191" i="1" s="1"/>
  <c r="R191" i="1"/>
  <c r="S191" i="1" s="1"/>
  <c r="P191" i="1"/>
  <c r="Q191" i="1" s="1"/>
  <c r="N191" i="1"/>
  <c r="O191" i="1" s="1"/>
  <c r="M191" i="1"/>
  <c r="J191" i="1"/>
  <c r="K191" i="1" s="1"/>
  <c r="BE190" i="1"/>
  <c r="AW190" i="1"/>
  <c r="AN190" i="1"/>
  <c r="AO190" i="1" s="1"/>
  <c r="AK190" i="1"/>
  <c r="AL190" i="1" s="1"/>
  <c r="AJ190" i="1"/>
  <c r="AI190" i="1"/>
  <c r="AG190" i="1"/>
  <c r="AH190" i="1" s="1"/>
  <c r="AF190" i="1"/>
  <c r="AC190" i="1"/>
  <c r="AD190" i="1" s="1"/>
  <c r="X190" i="1"/>
  <c r="Y190" i="1" s="1"/>
  <c r="V190" i="1"/>
  <c r="W190" i="1" s="1"/>
  <c r="T190" i="1"/>
  <c r="U190" i="1" s="1"/>
  <c r="R190" i="1"/>
  <c r="S190" i="1" s="1"/>
  <c r="P190" i="1"/>
  <c r="Q190" i="1" s="1"/>
  <c r="N190" i="1"/>
  <c r="O190" i="1" s="1"/>
  <c r="M190" i="1"/>
  <c r="J190" i="1"/>
  <c r="K190" i="1" s="1"/>
  <c r="BE189" i="1"/>
  <c r="AW189" i="1"/>
  <c r="AR189" i="1"/>
  <c r="AN189" i="1"/>
  <c r="AO189" i="1" s="1"/>
  <c r="AK189" i="1"/>
  <c r="AL189" i="1" s="1"/>
  <c r="AJ189" i="1"/>
  <c r="AI189" i="1"/>
  <c r="AG189" i="1"/>
  <c r="AH189" i="1" s="1"/>
  <c r="AF189" i="1"/>
  <c r="AC189" i="1"/>
  <c r="AD189" i="1" s="1"/>
  <c r="X189" i="1"/>
  <c r="Y189" i="1" s="1"/>
  <c r="V189" i="1"/>
  <c r="W189" i="1" s="1"/>
  <c r="T189" i="1"/>
  <c r="U189" i="1" s="1"/>
  <c r="R189" i="1"/>
  <c r="S189" i="1" s="1"/>
  <c r="P189" i="1"/>
  <c r="Q189" i="1" s="1"/>
  <c r="N189" i="1"/>
  <c r="O189" i="1" s="1"/>
  <c r="M189" i="1"/>
  <c r="J189" i="1"/>
  <c r="K189" i="1" s="1"/>
  <c r="BE188" i="1"/>
  <c r="AW188" i="1"/>
  <c r="AR188" i="1"/>
  <c r="AN188" i="1"/>
  <c r="AO188" i="1" s="1"/>
  <c r="AK188" i="1"/>
  <c r="AL188" i="1" s="1"/>
  <c r="AJ188" i="1"/>
  <c r="AI188" i="1"/>
  <c r="AG188" i="1"/>
  <c r="AH188" i="1" s="1"/>
  <c r="AF188" i="1"/>
  <c r="AC188" i="1"/>
  <c r="AD188" i="1" s="1"/>
  <c r="X188" i="1"/>
  <c r="Y188" i="1" s="1"/>
  <c r="V188" i="1"/>
  <c r="W188" i="1" s="1"/>
  <c r="T188" i="1"/>
  <c r="U188" i="1" s="1"/>
  <c r="R188" i="1"/>
  <c r="S188" i="1" s="1"/>
  <c r="P188" i="1"/>
  <c r="Q188" i="1" s="1"/>
  <c r="N188" i="1"/>
  <c r="O188" i="1" s="1"/>
  <c r="M188" i="1"/>
  <c r="J188" i="1"/>
  <c r="AA188" i="1" s="1"/>
  <c r="AB188" i="1" s="1"/>
  <c r="BE187" i="1"/>
  <c r="AW187" i="1"/>
  <c r="AR187" i="1"/>
  <c r="AN187" i="1"/>
  <c r="AO187" i="1" s="1"/>
  <c r="AK187" i="1"/>
  <c r="AL187" i="1" s="1"/>
  <c r="AJ187" i="1"/>
  <c r="AI187" i="1"/>
  <c r="AG187" i="1"/>
  <c r="AH187" i="1" s="1"/>
  <c r="AF187" i="1"/>
  <c r="AC187" i="1"/>
  <c r="AD187" i="1" s="1"/>
  <c r="X187" i="1"/>
  <c r="Y187" i="1" s="1"/>
  <c r="V187" i="1"/>
  <c r="W187" i="1" s="1"/>
  <c r="T187" i="1"/>
  <c r="U187" i="1" s="1"/>
  <c r="R187" i="1"/>
  <c r="S187" i="1" s="1"/>
  <c r="P187" i="1"/>
  <c r="Q187" i="1" s="1"/>
  <c r="N187" i="1"/>
  <c r="O187" i="1" s="1"/>
  <c r="M187" i="1"/>
  <c r="J187" i="1"/>
  <c r="AA187" i="1" s="1"/>
  <c r="AB187" i="1" s="1"/>
  <c r="BE186" i="1"/>
  <c r="AW186" i="1"/>
  <c r="AR186" i="1"/>
  <c r="AN186" i="1"/>
  <c r="AO186" i="1" s="1"/>
  <c r="AK186" i="1"/>
  <c r="AL186" i="1" s="1"/>
  <c r="AJ186" i="1"/>
  <c r="AI186" i="1"/>
  <c r="AG186" i="1"/>
  <c r="AH186" i="1" s="1"/>
  <c r="AF186" i="1"/>
  <c r="AC186" i="1"/>
  <c r="AD186" i="1" s="1"/>
  <c r="X186" i="1"/>
  <c r="Y186" i="1" s="1"/>
  <c r="V186" i="1"/>
  <c r="W186" i="1" s="1"/>
  <c r="T186" i="1"/>
  <c r="U186" i="1" s="1"/>
  <c r="R186" i="1"/>
  <c r="S186" i="1" s="1"/>
  <c r="P186" i="1"/>
  <c r="Q186" i="1" s="1"/>
  <c r="N186" i="1"/>
  <c r="O186" i="1" s="1"/>
  <c r="M186" i="1"/>
  <c r="J186" i="1"/>
  <c r="AA186" i="1" s="1"/>
  <c r="AB186" i="1" s="1"/>
  <c r="BE185" i="1"/>
  <c r="AW185" i="1"/>
  <c r="AR185" i="1"/>
  <c r="AN185" i="1"/>
  <c r="AO185" i="1" s="1"/>
  <c r="AK185" i="1"/>
  <c r="AL185" i="1" s="1"/>
  <c r="AJ185" i="1"/>
  <c r="AI185" i="1"/>
  <c r="AG185" i="1"/>
  <c r="AH185" i="1" s="1"/>
  <c r="AF185" i="1"/>
  <c r="AC185" i="1"/>
  <c r="AD185" i="1" s="1"/>
  <c r="X185" i="1"/>
  <c r="Y185" i="1" s="1"/>
  <c r="V185" i="1"/>
  <c r="W185" i="1" s="1"/>
  <c r="T185" i="1"/>
  <c r="U185" i="1" s="1"/>
  <c r="R185" i="1"/>
  <c r="S185" i="1" s="1"/>
  <c r="P185" i="1"/>
  <c r="Q185" i="1" s="1"/>
  <c r="N185" i="1"/>
  <c r="O185" i="1" s="1"/>
  <c r="M185" i="1"/>
  <c r="J185" i="1"/>
  <c r="AA185" i="1" s="1"/>
  <c r="AB185" i="1" s="1"/>
  <c r="BE184" i="1"/>
  <c r="AW184" i="1"/>
  <c r="AR184" i="1"/>
  <c r="AN184" i="1"/>
  <c r="AO184" i="1" s="1"/>
  <c r="AK184" i="1"/>
  <c r="AL184" i="1" s="1"/>
  <c r="AJ184" i="1"/>
  <c r="AI184" i="1"/>
  <c r="AG184" i="1"/>
  <c r="AH184" i="1" s="1"/>
  <c r="AF184" i="1"/>
  <c r="AC184" i="1"/>
  <c r="AD184" i="1" s="1"/>
  <c r="X184" i="1"/>
  <c r="Y184" i="1" s="1"/>
  <c r="V184" i="1"/>
  <c r="W184" i="1" s="1"/>
  <c r="T184" i="1"/>
  <c r="U184" i="1" s="1"/>
  <c r="R184" i="1"/>
  <c r="S184" i="1" s="1"/>
  <c r="P184" i="1"/>
  <c r="Q184" i="1" s="1"/>
  <c r="N184" i="1"/>
  <c r="O184" i="1" s="1"/>
  <c r="M184" i="1"/>
  <c r="J184" i="1"/>
  <c r="AA184" i="1" s="1"/>
  <c r="AB184" i="1" s="1"/>
  <c r="BE183" i="1"/>
  <c r="AW183" i="1"/>
  <c r="AR183" i="1"/>
  <c r="AN183" i="1"/>
  <c r="AO183" i="1" s="1"/>
  <c r="AK183" i="1"/>
  <c r="AL183" i="1" s="1"/>
  <c r="AJ183" i="1"/>
  <c r="AI183" i="1"/>
  <c r="AG183" i="1"/>
  <c r="AH183" i="1" s="1"/>
  <c r="AF183" i="1"/>
  <c r="AC183" i="1"/>
  <c r="AD183" i="1" s="1"/>
  <c r="X183" i="1"/>
  <c r="Y183" i="1" s="1"/>
  <c r="V183" i="1"/>
  <c r="W183" i="1" s="1"/>
  <c r="T183" i="1"/>
  <c r="U183" i="1" s="1"/>
  <c r="R183" i="1"/>
  <c r="S183" i="1" s="1"/>
  <c r="P183" i="1"/>
  <c r="Q183" i="1" s="1"/>
  <c r="N183" i="1"/>
  <c r="O183" i="1" s="1"/>
  <c r="M183" i="1"/>
  <c r="J183" i="1"/>
  <c r="AA183" i="1" s="1"/>
  <c r="AB183" i="1" s="1"/>
  <c r="BE182" i="1"/>
  <c r="AW182" i="1"/>
  <c r="AR182" i="1"/>
  <c r="AN182" i="1"/>
  <c r="AO182" i="1" s="1"/>
  <c r="AK182" i="1"/>
  <c r="AL182" i="1" s="1"/>
  <c r="AJ182" i="1"/>
  <c r="AI182" i="1"/>
  <c r="AG182" i="1"/>
  <c r="AH182" i="1" s="1"/>
  <c r="AF182" i="1"/>
  <c r="AC182" i="1"/>
  <c r="AD182" i="1" s="1"/>
  <c r="X182" i="1"/>
  <c r="Y182" i="1" s="1"/>
  <c r="V182" i="1"/>
  <c r="W182" i="1" s="1"/>
  <c r="T182" i="1"/>
  <c r="U182" i="1" s="1"/>
  <c r="R182" i="1"/>
  <c r="S182" i="1" s="1"/>
  <c r="P182" i="1"/>
  <c r="Q182" i="1" s="1"/>
  <c r="N182" i="1"/>
  <c r="O182" i="1" s="1"/>
  <c r="M182" i="1"/>
  <c r="J182" i="1"/>
  <c r="AA182" i="1" s="1"/>
  <c r="AB182" i="1" s="1"/>
  <c r="BE181" i="1"/>
  <c r="AW181" i="1"/>
  <c r="AR181" i="1"/>
  <c r="AN181" i="1"/>
  <c r="AO181" i="1" s="1"/>
  <c r="AK181" i="1"/>
  <c r="AL181" i="1" s="1"/>
  <c r="AJ181" i="1"/>
  <c r="AI181" i="1"/>
  <c r="AG181" i="1"/>
  <c r="AH181" i="1" s="1"/>
  <c r="AF181" i="1"/>
  <c r="AC181" i="1"/>
  <c r="AD181" i="1" s="1"/>
  <c r="X181" i="1"/>
  <c r="Y181" i="1" s="1"/>
  <c r="V181" i="1"/>
  <c r="W181" i="1" s="1"/>
  <c r="T181" i="1"/>
  <c r="U181" i="1" s="1"/>
  <c r="R181" i="1"/>
  <c r="S181" i="1" s="1"/>
  <c r="P181" i="1"/>
  <c r="Q181" i="1" s="1"/>
  <c r="N181" i="1"/>
  <c r="O181" i="1" s="1"/>
  <c r="M181" i="1"/>
  <c r="J181" i="1"/>
  <c r="AA181" i="1" s="1"/>
  <c r="AB181" i="1" s="1"/>
  <c r="BE180" i="1"/>
  <c r="AW180" i="1"/>
  <c r="AR180" i="1"/>
  <c r="AN180" i="1"/>
  <c r="AO180" i="1" s="1"/>
  <c r="AK180" i="1"/>
  <c r="AL180" i="1" s="1"/>
  <c r="AJ180" i="1"/>
  <c r="AI180" i="1"/>
  <c r="AG180" i="1"/>
  <c r="AH180" i="1" s="1"/>
  <c r="AF180" i="1"/>
  <c r="AC180" i="1"/>
  <c r="AD180" i="1" s="1"/>
  <c r="X180" i="1"/>
  <c r="Y180" i="1" s="1"/>
  <c r="V180" i="1"/>
  <c r="W180" i="1" s="1"/>
  <c r="T180" i="1"/>
  <c r="U180" i="1" s="1"/>
  <c r="R180" i="1"/>
  <c r="S180" i="1" s="1"/>
  <c r="P180" i="1"/>
  <c r="Q180" i="1" s="1"/>
  <c r="N180" i="1"/>
  <c r="O180" i="1" s="1"/>
  <c r="M180" i="1"/>
  <c r="J180" i="1"/>
  <c r="AA180" i="1" s="1"/>
  <c r="AB180" i="1" s="1"/>
  <c r="BE179" i="1"/>
  <c r="AW179" i="1"/>
  <c r="AR179" i="1"/>
  <c r="AN179" i="1"/>
  <c r="AO179" i="1" s="1"/>
  <c r="AK179" i="1"/>
  <c r="AL179" i="1" s="1"/>
  <c r="AJ179" i="1"/>
  <c r="AI179" i="1"/>
  <c r="AG179" i="1"/>
  <c r="AH179" i="1" s="1"/>
  <c r="AF179" i="1"/>
  <c r="AC179" i="1"/>
  <c r="AD179" i="1" s="1"/>
  <c r="X179" i="1"/>
  <c r="Y179" i="1" s="1"/>
  <c r="V179" i="1"/>
  <c r="W179" i="1" s="1"/>
  <c r="T179" i="1"/>
  <c r="U179" i="1" s="1"/>
  <c r="R179" i="1"/>
  <c r="S179" i="1" s="1"/>
  <c r="P179" i="1"/>
  <c r="Q179" i="1" s="1"/>
  <c r="N179" i="1"/>
  <c r="O179" i="1" s="1"/>
  <c r="M179" i="1"/>
  <c r="J179" i="1"/>
  <c r="K179" i="1" s="1"/>
  <c r="BE178" i="1"/>
  <c r="AW178" i="1"/>
  <c r="AR178" i="1"/>
  <c r="AN178" i="1"/>
  <c r="AO178" i="1" s="1"/>
  <c r="AK178" i="1"/>
  <c r="AL178" i="1" s="1"/>
  <c r="AJ178" i="1"/>
  <c r="AI178" i="1"/>
  <c r="AG178" i="1"/>
  <c r="AH178" i="1" s="1"/>
  <c r="AF178" i="1"/>
  <c r="AC178" i="1"/>
  <c r="AD178" i="1" s="1"/>
  <c r="X178" i="1"/>
  <c r="Y178" i="1" s="1"/>
  <c r="V178" i="1"/>
  <c r="W178" i="1" s="1"/>
  <c r="T178" i="1"/>
  <c r="U178" i="1" s="1"/>
  <c r="R178" i="1"/>
  <c r="S178" i="1" s="1"/>
  <c r="P178" i="1"/>
  <c r="Q178" i="1" s="1"/>
  <c r="N178" i="1"/>
  <c r="O178" i="1" s="1"/>
  <c r="M178" i="1"/>
  <c r="J178" i="1"/>
  <c r="AA178" i="1" s="1"/>
  <c r="AB178" i="1" s="1"/>
  <c r="BE177" i="1"/>
  <c r="AW177" i="1"/>
  <c r="AR177" i="1"/>
  <c r="AN177" i="1"/>
  <c r="AO177" i="1" s="1"/>
  <c r="AK177" i="1"/>
  <c r="AL177" i="1" s="1"/>
  <c r="AJ177" i="1"/>
  <c r="AI177" i="1"/>
  <c r="AG177" i="1"/>
  <c r="AH177" i="1" s="1"/>
  <c r="AF177" i="1"/>
  <c r="AC177" i="1"/>
  <c r="AD177" i="1" s="1"/>
  <c r="X177" i="1"/>
  <c r="Y177" i="1" s="1"/>
  <c r="V177" i="1"/>
  <c r="W177" i="1" s="1"/>
  <c r="T177" i="1"/>
  <c r="U177" i="1" s="1"/>
  <c r="R177" i="1"/>
  <c r="S177" i="1" s="1"/>
  <c r="P177" i="1"/>
  <c r="Q177" i="1" s="1"/>
  <c r="N177" i="1"/>
  <c r="O177" i="1" s="1"/>
  <c r="M177" i="1"/>
  <c r="J177" i="1"/>
  <c r="AA177" i="1" s="1"/>
  <c r="AB177" i="1" s="1"/>
  <c r="BE176" i="1"/>
  <c r="AW176" i="1"/>
  <c r="AR176" i="1"/>
  <c r="AN176" i="1"/>
  <c r="AO176" i="1" s="1"/>
  <c r="AK176" i="1"/>
  <c r="AL176" i="1" s="1"/>
  <c r="AJ176" i="1"/>
  <c r="AI176" i="1"/>
  <c r="AG176" i="1"/>
  <c r="AH176" i="1" s="1"/>
  <c r="AF176" i="1"/>
  <c r="AC176" i="1"/>
  <c r="AD176" i="1" s="1"/>
  <c r="X176" i="1"/>
  <c r="Y176" i="1" s="1"/>
  <c r="V176" i="1"/>
  <c r="W176" i="1" s="1"/>
  <c r="T176" i="1"/>
  <c r="U176" i="1" s="1"/>
  <c r="R176" i="1"/>
  <c r="S176" i="1" s="1"/>
  <c r="P176" i="1"/>
  <c r="Q176" i="1" s="1"/>
  <c r="N176" i="1"/>
  <c r="O176" i="1" s="1"/>
  <c r="M176" i="1"/>
  <c r="J176" i="1"/>
  <c r="AA176" i="1" s="1"/>
  <c r="AB176" i="1" s="1"/>
  <c r="BE175" i="1"/>
  <c r="AW175" i="1"/>
  <c r="AR175" i="1"/>
  <c r="AN175" i="1"/>
  <c r="AO175" i="1" s="1"/>
  <c r="AK175" i="1"/>
  <c r="AL175" i="1" s="1"/>
  <c r="AJ175" i="1"/>
  <c r="AI175" i="1"/>
  <c r="AG175" i="1"/>
  <c r="AH175" i="1" s="1"/>
  <c r="AF175" i="1"/>
  <c r="AC175" i="1"/>
  <c r="AD175" i="1" s="1"/>
  <c r="X175" i="1"/>
  <c r="Y175" i="1" s="1"/>
  <c r="V175" i="1"/>
  <c r="W175" i="1" s="1"/>
  <c r="T175" i="1"/>
  <c r="U175" i="1" s="1"/>
  <c r="R175" i="1"/>
  <c r="S175" i="1" s="1"/>
  <c r="P175" i="1"/>
  <c r="Q175" i="1" s="1"/>
  <c r="N175" i="1"/>
  <c r="O175" i="1" s="1"/>
  <c r="M175" i="1"/>
  <c r="J175" i="1"/>
  <c r="K175" i="1" s="1"/>
  <c r="BE174" i="1"/>
  <c r="AW174" i="1"/>
  <c r="AR174" i="1"/>
  <c r="AN174" i="1"/>
  <c r="AO174" i="1" s="1"/>
  <c r="AK174" i="1"/>
  <c r="AL174" i="1" s="1"/>
  <c r="AJ174" i="1"/>
  <c r="AI174" i="1"/>
  <c r="AG174" i="1"/>
  <c r="AH174" i="1" s="1"/>
  <c r="AF174" i="1"/>
  <c r="AC174" i="1"/>
  <c r="AD174" i="1" s="1"/>
  <c r="X174" i="1"/>
  <c r="Y174" i="1" s="1"/>
  <c r="V174" i="1"/>
  <c r="W174" i="1" s="1"/>
  <c r="T174" i="1"/>
  <c r="U174" i="1" s="1"/>
  <c r="R174" i="1"/>
  <c r="S174" i="1" s="1"/>
  <c r="P174" i="1"/>
  <c r="Q174" i="1" s="1"/>
  <c r="N174" i="1"/>
  <c r="O174" i="1" s="1"/>
  <c r="M174" i="1"/>
  <c r="J174" i="1"/>
  <c r="AA174" i="1" s="1"/>
  <c r="AB174" i="1" s="1"/>
  <c r="BE173" i="1"/>
  <c r="AW173" i="1"/>
  <c r="AR173" i="1"/>
  <c r="AN173" i="1"/>
  <c r="AO173" i="1" s="1"/>
  <c r="AK173" i="1"/>
  <c r="AL173" i="1" s="1"/>
  <c r="AJ173" i="1"/>
  <c r="AI173" i="1"/>
  <c r="AG173" i="1"/>
  <c r="AH173" i="1" s="1"/>
  <c r="AF173" i="1"/>
  <c r="AC173" i="1"/>
  <c r="AD173" i="1" s="1"/>
  <c r="X173" i="1"/>
  <c r="Y173" i="1" s="1"/>
  <c r="V173" i="1"/>
  <c r="W173" i="1" s="1"/>
  <c r="T173" i="1"/>
  <c r="U173" i="1" s="1"/>
  <c r="R173" i="1"/>
  <c r="S173" i="1" s="1"/>
  <c r="P173" i="1"/>
  <c r="Q173" i="1" s="1"/>
  <c r="N173" i="1"/>
  <c r="O173" i="1" s="1"/>
  <c r="M173" i="1"/>
  <c r="J173" i="1"/>
  <c r="K173" i="1" s="1"/>
  <c r="BE172" i="1"/>
  <c r="AW172" i="1"/>
  <c r="AR172" i="1"/>
  <c r="AN172" i="1"/>
  <c r="AO172" i="1" s="1"/>
  <c r="AK172" i="1"/>
  <c r="AL172" i="1" s="1"/>
  <c r="AJ172" i="1"/>
  <c r="AI172" i="1"/>
  <c r="AG172" i="1"/>
  <c r="AH172" i="1" s="1"/>
  <c r="AF172" i="1"/>
  <c r="AC172" i="1"/>
  <c r="AD172" i="1" s="1"/>
  <c r="X172" i="1"/>
  <c r="Y172" i="1" s="1"/>
  <c r="V172" i="1"/>
  <c r="W172" i="1" s="1"/>
  <c r="T172" i="1"/>
  <c r="U172" i="1" s="1"/>
  <c r="R172" i="1"/>
  <c r="S172" i="1" s="1"/>
  <c r="P172" i="1"/>
  <c r="Q172" i="1" s="1"/>
  <c r="N172" i="1"/>
  <c r="O172" i="1" s="1"/>
  <c r="M172" i="1"/>
  <c r="J172" i="1"/>
  <c r="AA172" i="1" s="1"/>
  <c r="AB172" i="1" s="1"/>
  <c r="BE171" i="1"/>
  <c r="AW171" i="1"/>
  <c r="AR171" i="1"/>
  <c r="AN171" i="1"/>
  <c r="AO171" i="1" s="1"/>
  <c r="AK171" i="1"/>
  <c r="AL171" i="1" s="1"/>
  <c r="AJ171" i="1"/>
  <c r="AI171" i="1"/>
  <c r="AG171" i="1"/>
  <c r="AH171" i="1" s="1"/>
  <c r="AF171" i="1"/>
  <c r="AC171" i="1"/>
  <c r="AD171" i="1" s="1"/>
  <c r="X171" i="1"/>
  <c r="Y171" i="1" s="1"/>
  <c r="V171" i="1"/>
  <c r="W171" i="1" s="1"/>
  <c r="T171" i="1"/>
  <c r="U171" i="1" s="1"/>
  <c r="R171" i="1"/>
  <c r="S171" i="1" s="1"/>
  <c r="P171" i="1"/>
  <c r="Q171" i="1" s="1"/>
  <c r="N171" i="1"/>
  <c r="O171" i="1" s="1"/>
  <c r="M171" i="1"/>
  <c r="J171" i="1"/>
  <c r="AA171" i="1" s="1"/>
  <c r="AB171" i="1" s="1"/>
  <c r="BE170" i="1"/>
  <c r="AW170" i="1"/>
  <c r="AR170" i="1"/>
  <c r="AN170" i="1"/>
  <c r="AO170" i="1" s="1"/>
  <c r="AK170" i="1"/>
  <c r="AL170" i="1" s="1"/>
  <c r="AJ170" i="1"/>
  <c r="AI170" i="1"/>
  <c r="AG170" i="1"/>
  <c r="AH170" i="1" s="1"/>
  <c r="AF170" i="1"/>
  <c r="AC170" i="1"/>
  <c r="AD170" i="1" s="1"/>
  <c r="X170" i="1"/>
  <c r="Y170" i="1" s="1"/>
  <c r="V170" i="1"/>
  <c r="W170" i="1" s="1"/>
  <c r="T170" i="1"/>
  <c r="U170" i="1" s="1"/>
  <c r="R170" i="1"/>
  <c r="S170" i="1" s="1"/>
  <c r="P170" i="1"/>
  <c r="Q170" i="1" s="1"/>
  <c r="N170" i="1"/>
  <c r="O170" i="1" s="1"/>
  <c r="M170" i="1"/>
  <c r="J170" i="1"/>
  <c r="AA170" i="1" s="1"/>
  <c r="AB170" i="1" s="1"/>
  <c r="BE169" i="1"/>
  <c r="AW169" i="1"/>
  <c r="AR169" i="1"/>
  <c r="AN169" i="1"/>
  <c r="AO169" i="1" s="1"/>
  <c r="AK169" i="1"/>
  <c r="AL169" i="1" s="1"/>
  <c r="AJ169" i="1"/>
  <c r="AI169" i="1"/>
  <c r="AG169" i="1"/>
  <c r="AH169" i="1" s="1"/>
  <c r="AF169" i="1"/>
  <c r="AC169" i="1"/>
  <c r="AD169" i="1" s="1"/>
  <c r="X169" i="1"/>
  <c r="Y169" i="1" s="1"/>
  <c r="V169" i="1"/>
  <c r="W169" i="1" s="1"/>
  <c r="T169" i="1"/>
  <c r="U169" i="1" s="1"/>
  <c r="R169" i="1"/>
  <c r="S169" i="1" s="1"/>
  <c r="P169" i="1"/>
  <c r="Q169" i="1" s="1"/>
  <c r="N169" i="1"/>
  <c r="O169" i="1" s="1"/>
  <c r="M169" i="1"/>
  <c r="J169" i="1"/>
  <c r="AA169" i="1" s="1"/>
  <c r="AB169" i="1" s="1"/>
  <c r="BE168" i="1"/>
  <c r="AW168" i="1"/>
  <c r="AR168" i="1"/>
  <c r="AN168" i="1"/>
  <c r="AO168" i="1" s="1"/>
  <c r="AK168" i="1"/>
  <c r="AL168" i="1" s="1"/>
  <c r="AJ168" i="1"/>
  <c r="AI168" i="1"/>
  <c r="AG168" i="1"/>
  <c r="AH168" i="1" s="1"/>
  <c r="AF168" i="1"/>
  <c r="AC168" i="1"/>
  <c r="AD168" i="1" s="1"/>
  <c r="X168" i="1"/>
  <c r="Y168" i="1" s="1"/>
  <c r="V168" i="1"/>
  <c r="W168" i="1" s="1"/>
  <c r="T168" i="1"/>
  <c r="U168" i="1" s="1"/>
  <c r="R168" i="1"/>
  <c r="S168" i="1" s="1"/>
  <c r="P168" i="1"/>
  <c r="Q168" i="1" s="1"/>
  <c r="N168" i="1"/>
  <c r="O168" i="1" s="1"/>
  <c r="M168" i="1"/>
  <c r="J168" i="1"/>
  <c r="K168" i="1" s="1"/>
  <c r="BE167" i="1"/>
  <c r="AW167" i="1"/>
  <c r="AR167" i="1"/>
  <c r="AN167" i="1"/>
  <c r="AO167" i="1" s="1"/>
  <c r="AK167" i="1"/>
  <c r="AL167" i="1" s="1"/>
  <c r="AJ167" i="1"/>
  <c r="AI167" i="1"/>
  <c r="AG167" i="1"/>
  <c r="AH167" i="1" s="1"/>
  <c r="AF167" i="1"/>
  <c r="AC167" i="1"/>
  <c r="AD167" i="1" s="1"/>
  <c r="X167" i="1"/>
  <c r="Y167" i="1" s="1"/>
  <c r="V167" i="1"/>
  <c r="W167" i="1" s="1"/>
  <c r="T167" i="1"/>
  <c r="U167" i="1" s="1"/>
  <c r="R167" i="1"/>
  <c r="S167" i="1" s="1"/>
  <c r="P167" i="1"/>
  <c r="Q167" i="1" s="1"/>
  <c r="N167" i="1"/>
  <c r="O167" i="1" s="1"/>
  <c r="M167" i="1"/>
  <c r="J167" i="1"/>
  <c r="AA167" i="1" s="1"/>
  <c r="AB167" i="1" s="1"/>
  <c r="BE166" i="1"/>
  <c r="AW166" i="1"/>
  <c r="AR166" i="1"/>
  <c r="AN166" i="1"/>
  <c r="AO166" i="1" s="1"/>
  <c r="AK166" i="1"/>
  <c r="AL166" i="1" s="1"/>
  <c r="AJ166" i="1"/>
  <c r="AI166" i="1"/>
  <c r="AG166" i="1"/>
  <c r="AH166" i="1" s="1"/>
  <c r="AF166" i="1"/>
  <c r="AC166" i="1"/>
  <c r="AD166" i="1" s="1"/>
  <c r="X166" i="1"/>
  <c r="Y166" i="1" s="1"/>
  <c r="V166" i="1"/>
  <c r="W166" i="1" s="1"/>
  <c r="T166" i="1"/>
  <c r="U166" i="1" s="1"/>
  <c r="R166" i="1"/>
  <c r="S166" i="1" s="1"/>
  <c r="P166" i="1"/>
  <c r="Q166" i="1" s="1"/>
  <c r="N166" i="1"/>
  <c r="O166" i="1" s="1"/>
  <c r="M166" i="1"/>
  <c r="J166" i="1"/>
  <c r="AA166" i="1" s="1"/>
  <c r="AB166" i="1" s="1"/>
  <c r="BE165" i="1"/>
  <c r="AW165" i="1"/>
  <c r="AR165" i="1"/>
  <c r="AN165" i="1"/>
  <c r="AO165" i="1" s="1"/>
  <c r="AK165" i="1"/>
  <c r="AL165" i="1" s="1"/>
  <c r="AJ165" i="1"/>
  <c r="AI165" i="1"/>
  <c r="AG165" i="1"/>
  <c r="AH165" i="1" s="1"/>
  <c r="AF165" i="1"/>
  <c r="AC165" i="1"/>
  <c r="AD165" i="1" s="1"/>
  <c r="X165" i="1"/>
  <c r="Y165" i="1" s="1"/>
  <c r="V165" i="1"/>
  <c r="W165" i="1" s="1"/>
  <c r="T165" i="1"/>
  <c r="U165" i="1" s="1"/>
  <c r="R165" i="1"/>
  <c r="S165" i="1" s="1"/>
  <c r="P165" i="1"/>
  <c r="Q165" i="1" s="1"/>
  <c r="N165" i="1"/>
  <c r="O165" i="1" s="1"/>
  <c r="M165" i="1"/>
  <c r="J165" i="1"/>
  <c r="AA165" i="1" s="1"/>
  <c r="AB165" i="1" s="1"/>
  <c r="BE164" i="1"/>
  <c r="AW164" i="1"/>
  <c r="AR164" i="1"/>
  <c r="AN164" i="1"/>
  <c r="AO164" i="1" s="1"/>
  <c r="AK164" i="1"/>
  <c r="AL164" i="1" s="1"/>
  <c r="AJ164" i="1"/>
  <c r="AI164" i="1"/>
  <c r="AG164" i="1"/>
  <c r="AH164" i="1" s="1"/>
  <c r="AF164" i="1"/>
  <c r="AC164" i="1"/>
  <c r="AD164" i="1" s="1"/>
  <c r="X164" i="1"/>
  <c r="Y164" i="1" s="1"/>
  <c r="V164" i="1"/>
  <c r="W164" i="1" s="1"/>
  <c r="T164" i="1"/>
  <c r="U164" i="1" s="1"/>
  <c r="R164" i="1"/>
  <c r="S164" i="1" s="1"/>
  <c r="P164" i="1"/>
  <c r="Q164" i="1" s="1"/>
  <c r="N164" i="1"/>
  <c r="O164" i="1" s="1"/>
  <c r="M164" i="1"/>
  <c r="J164" i="1"/>
  <c r="AA164" i="1" s="1"/>
  <c r="AB164" i="1" s="1"/>
  <c r="BE163" i="1"/>
  <c r="AW163" i="1"/>
  <c r="AR163" i="1"/>
  <c r="AN163" i="1"/>
  <c r="AO163" i="1" s="1"/>
  <c r="AK163" i="1"/>
  <c r="AL163" i="1" s="1"/>
  <c r="AJ163" i="1"/>
  <c r="AI163" i="1"/>
  <c r="AG163" i="1"/>
  <c r="AH163" i="1" s="1"/>
  <c r="AF163" i="1"/>
  <c r="AC163" i="1"/>
  <c r="AD163" i="1" s="1"/>
  <c r="X163" i="1"/>
  <c r="Y163" i="1" s="1"/>
  <c r="V163" i="1"/>
  <c r="W163" i="1" s="1"/>
  <c r="T163" i="1"/>
  <c r="U163" i="1" s="1"/>
  <c r="R163" i="1"/>
  <c r="S163" i="1" s="1"/>
  <c r="P163" i="1"/>
  <c r="Q163" i="1" s="1"/>
  <c r="N163" i="1"/>
  <c r="O163" i="1" s="1"/>
  <c r="M163" i="1"/>
  <c r="J163" i="1"/>
  <c r="AA163" i="1" s="1"/>
  <c r="AB163" i="1" s="1"/>
  <c r="BE162" i="1"/>
  <c r="AW162" i="1"/>
  <c r="AR162" i="1"/>
  <c r="AN162" i="1"/>
  <c r="AO162" i="1" s="1"/>
  <c r="AK162" i="1"/>
  <c r="AL162" i="1" s="1"/>
  <c r="AJ162" i="1"/>
  <c r="AI162" i="1"/>
  <c r="AG162" i="1"/>
  <c r="AH162" i="1" s="1"/>
  <c r="AF162" i="1"/>
  <c r="AC162" i="1"/>
  <c r="AD162" i="1" s="1"/>
  <c r="X162" i="1"/>
  <c r="Y162" i="1" s="1"/>
  <c r="V162" i="1"/>
  <c r="W162" i="1" s="1"/>
  <c r="T162" i="1"/>
  <c r="U162" i="1" s="1"/>
  <c r="R162" i="1"/>
  <c r="S162" i="1" s="1"/>
  <c r="P162" i="1"/>
  <c r="Q162" i="1" s="1"/>
  <c r="N162" i="1"/>
  <c r="O162" i="1" s="1"/>
  <c r="M162" i="1"/>
  <c r="J162" i="1"/>
  <c r="BE161" i="1"/>
  <c r="AW161" i="1"/>
  <c r="AR161" i="1"/>
  <c r="AN161" i="1"/>
  <c r="AO161" i="1" s="1"/>
  <c r="AK161" i="1"/>
  <c r="AL161" i="1" s="1"/>
  <c r="AJ161" i="1"/>
  <c r="AI161" i="1"/>
  <c r="AG161" i="1"/>
  <c r="AH161" i="1" s="1"/>
  <c r="AF161" i="1"/>
  <c r="AC161" i="1"/>
  <c r="AD161" i="1" s="1"/>
  <c r="X161" i="1"/>
  <c r="Y161" i="1" s="1"/>
  <c r="V161" i="1"/>
  <c r="W161" i="1" s="1"/>
  <c r="T161" i="1"/>
  <c r="U161" i="1" s="1"/>
  <c r="R161" i="1"/>
  <c r="S161" i="1" s="1"/>
  <c r="P161" i="1"/>
  <c r="Q161" i="1" s="1"/>
  <c r="N161" i="1"/>
  <c r="O161" i="1" s="1"/>
  <c r="M161" i="1"/>
  <c r="J161" i="1"/>
  <c r="AA161" i="1" s="1"/>
  <c r="AB161" i="1" s="1"/>
  <c r="BE160" i="1"/>
  <c r="AW160" i="1"/>
  <c r="AR160" i="1"/>
  <c r="AN160" i="1"/>
  <c r="AO160" i="1" s="1"/>
  <c r="AK160" i="1"/>
  <c r="AL160" i="1" s="1"/>
  <c r="AJ160" i="1"/>
  <c r="AI160" i="1"/>
  <c r="AG160" i="1"/>
  <c r="AH160" i="1" s="1"/>
  <c r="AF160" i="1"/>
  <c r="AC160" i="1"/>
  <c r="AD160" i="1" s="1"/>
  <c r="X160" i="1"/>
  <c r="Y160" i="1" s="1"/>
  <c r="V160" i="1"/>
  <c r="W160" i="1" s="1"/>
  <c r="T160" i="1"/>
  <c r="U160" i="1" s="1"/>
  <c r="R160" i="1"/>
  <c r="S160" i="1" s="1"/>
  <c r="P160" i="1"/>
  <c r="Q160" i="1" s="1"/>
  <c r="N160" i="1"/>
  <c r="O160" i="1" s="1"/>
  <c r="M160" i="1"/>
  <c r="J160" i="1"/>
  <c r="K160" i="1" s="1"/>
  <c r="BE159" i="1"/>
  <c r="AW159" i="1"/>
  <c r="AR159" i="1"/>
  <c r="AN159" i="1"/>
  <c r="AO159" i="1" s="1"/>
  <c r="AK159" i="1"/>
  <c r="AL159" i="1" s="1"/>
  <c r="AJ159" i="1"/>
  <c r="AI159" i="1"/>
  <c r="AG159" i="1"/>
  <c r="AH159" i="1" s="1"/>
  <c r="AF159" i="1"/>
  <c r="AC159" i="1"/>
  <c r="AD159" i="1" s="1"/>
  <c r="X159" i="1"/>
  <c r="Y159" i="1" s="1"/>
  <c r="V159" i="1"/>
  <c r="W159" i="1" s="1"/>
  <c r="T159" i="1"/>
  <c r="U159" i="1" s="1"/>
  <c r="R159" i="1"/>
  <c r="S159" i="1" s="1"/>
  <c r="P159" i="1"/>
  <c r="Q159" i="1" s="1"/>
  <c r="N159" i="1"/>
  <c r="O159" i="1" s="1"/>
  <c r="M159" i="1"/>
  <c r="J159" i="1"/>
  <c r="AA159" i="1" s="1"/>
  <c r="AB159" i="1" s="1"/>
  <c r="BE158" i="1"/>
  <c r="AW158" i="1"/>
  <c r="AR158" i="1"/>
  <c r="AN158" i="1"/>
  <c r="AO158" i="1" s="1"/>
  <c r="AK158" i="1"/>
  <c r="AL158" i="1" s="1"/>
  <c r="AJ158" i="1"/>
  <c r="AI158" i="1"/>
  <c r="AG158" i="1"/>
  <c r="AH158" i="1" s="1"/>
  <c r="AF158" i="1"/>
  <c r="AC158" i="1"/>
  <c r="AD158" i="1" s="1"/>
  <c r="X158" i="1"/>
  <c r="Y158" i="1" s="1"/>
  <c r="V158" i="1"/>
  <c r="W158" i="1" s="1"/>
  <c r="T158" i="1"/>
  <c r="U158" i="1" s="1"/>
  <c r="R158" i="1"/>
  <c r="S158" i="1" s="1"/>
  <c r="P158" i="1"/>
  <c r="Q158" i="1" s="1"/>
  <c r="N158" i="1"/>
  <c r="O158" i="1" s="1"/>
  <c r="M158" i="1"/>
  <c r="J158" i="1"/>
  <c r="AA158" i="1" s="1"/>
  <c r="AB158" i="1" s="1"/>
  <c r="BE157" i="1"/>
  <c r="AW157" i="1"/>
  <c r="AR157" i="1"/>
  <c r="AN157" i="1"/>
  <c r="AO157" i="1" s="1"/>
  <c r="AK157" i="1"/>
  <c r="AL157" i="1" s="1"/>
  <c r="AJ157" i="1"/>
  <c r="AI157" i="1"/>
  <c r="AG157" i="1"/>
  <c r="AH157" i="1" s="1"/>
  <c r="AF157" i="1"/>
  <c r="AC157" i="1"/>
  <c r="AD157" i="1" s="1"/>
  <c r="X157" i="1"/>
  <c r="Y157" i="1" s="1"/>
  <c r="V157" i="1"/>
  <c r="W157" i="1" s="1"/>
  <c r="T157" i="1"/>
  <c r="U157" i="1" s="1"/>
  <c r="R157" i="1"/>
  <c r="S157" i="1" s="1"/>
  <c r="P157" i="1"/>
  <c r="Q157" i="1" s="1"/>
  <c r="N157" i="1"/>
  <c r="O157" i="1" s="1"/>
  <c r="M157" i="1"/>
  <c r="J157" i="1"/>
  <c r="K157" i="1" s="1"/>
  <c r="BE156" i="1"/>
  <c r="AW156" i="1"/>
  <c r="AR156" i="1"/>
  <c r="AN156" i="1"/>
  <c r="AO156" i="1" s="1"/>
  <c r="AK156" i="1"/>
  <c r="AL156" i="1" s="1"/>
  <c r="AJ156" i="1"/>
  <c r="AI156" i="1"/>
  <c r="AG156" i="1"/>
  <c r="AH156" i="1" s="1"/>
  <c r="AF156" i="1"/>
  <c r="AC156" i="1"/>
  <c r="AD156" i="1" s="1"/>
  <c r="X156" i="1"/>
  <c r="Y156" i="1" s="1"/>
  <c r="V156" i="1"/>
  <c r="W156" i="1" s="1"/>
  <c r="T156" i="1"/>
  <c r="U156" i="1" s="1"/>
  <c r="R156" i="1"/>
  <c r="S156" i="1" s="1"/>
  <c r="P156" i="1"/>
  <c r="Q156" i="1" s="1"/>
  <c r="N156" i="1"/>
  <c r="O156" i="1" s="1"/>
  <c r="M156" i="1"/>
  <c r="J156" i="1"/>
  <c r="AA156" i="1" s="1"/>
  <c r="AB156" i="1" s="1"/>
  <c r="BE155" i="1"/>
  <c r="AW155" i="1"/>
  <c r="AR155" i="1"/>
  <c r="AN155" i="1"/>
  <c r="AO155" i="1" s="1"/>
  <c r="AK155" i="1"/>
  <c r="AL155" i="1" s="1"/>
  <c r="AJ155" i="1"/>
  <c r="AI155" i="1"/>
  <c r="AG155" i="1"/>
  <c r="AH155" i="1" s="1"/>
  <c r="AF155" i="1"/>
  <c r="AC155" i="1"/>
  <c r="AD155" i="1" s="1"/>
  <c r="X155" i="1"/>
  <c r="Y155" i="1" s="1"/>
  <c r="V155" i="1"/>
  <c r="W155" i="1" s="1"/>
  <c r="T155" i="1"/>
  <c r="U155" i="1" s="1"/>
  <c r="R155" i="1"/>
  <c r="S155" i="1" s="1"/>
  <c r="P155" i="1"/>
  <c r="Q155" i="1" s="1"/>
  <c r="N155" i="1"/>
  <c r="O155" i="1" s="1"/>
  <c r="M155" i="1"/>
  <c r="J155" i="1"/>
  <c r="AA155" i="1" s="1"/>
  <c r="AB155" i="1" s="1"/>
  <c r="BE154" i="1"/>
  <c r="AW154" i="1"/>
  <c r="AR154" i="1"/>
  <c r="AN154" i="1"/>
  <c r="AO154" i="1" s="1"/>
  <c r="AK154" i="1"/>
  <c r="AL154" i="1" s="1"/>
  <c r="AJ154" i="1"/>
  <c r="AI154" i="1"/>
  <c r="AG154" i="1"/>
  <c r="AH154" i="1" s="1"/>
  <c r="AF154" i="1"/>
  <c r="AC154" i="1"/>
  <c r="AD154" i="1" s="1"/>
  <c r="X154" i="1"/>
  <c r="Y154" i="1" s="1"/>
  <c r="V154" i="1"/>
  <c r="W154" i="1" s="1"/>
  <c r="T154" i="1"/>
  <c r="U154" i="1" s="1"/>
  <c r="R154" i="1"/>
  <c r="S154" i="1" s="1"/>
  <c r="P154" i="1"/>
  <c r="Q154" i="1" s="1"/>
  <c r="N154" i="1"/>
  <c r="O154" i="1" s="1"/>
  <c r="M154" i="1"/>
  <c r="J154" i="1"/>
  <c r="K154" i="1" s="1"/>
  <c r="BE153" i="1"/>
  <c r="AW153" i="1"/>
  <c r="AR153" i="1"/>
  <c r="AN153" i="1"/>
  <c r="AO153" i="1" s="1"/>
  <c r="AK153" i="1"/>
  <c r="AL153" i="1" s="1"/>
  <c r="AJ153" i="1"/>
  <c r="AI153" i="1"/>
  <c r="AG153" i="1"/>
  <c r="AH153" i="1" s="1"/>
  <c r="AF153" i="1"/>
  <c r="AC153" i="1"/>
  <c r="AD153" i="1" s="1"/>
  <c r="X153" i="1"/>
  <c r="Y153" i="1" s="1"/>
  <c r="V153" i="1"/>
  <c r="W153" i="1" s="1"/>
  <c r="T153" i="1"/>
  <c r="U153" i="1" s="1"/>
  <c r="R153" i="1"/>
  <c r="S153" i="1" s="1"/>
  <c r="P153" i="1"/>
  <c r="Q153" i="1" s="1"/>
  <c r="N153" i="1"/>
  <c r="O153" i="1" s="1"/>
  <c r="M153" i="1"/>
  <c r="J153" i="1"/>
  <c r="AA153" i="1" s="1"/>
  <c r="AB153" i="1" s="1"/>
  <c r="BE152" i="1"/>
  <c r="AW152" i="1"/>
  <c r="AR152" i="1"/>
  <c r="AN152" i="1"/>
  <c r="AO152" i="1" s="1"/>
  <c r="AK152" i="1"/>
  <c r="AL152" i="1" s="1"/>
  <c r="AJ152" i="1"/>
  <c r="AI152" i="1"/>
  <c r="AG152" i="1"/>
  <c r="AH152" i="1" s="1"/>
  <c r="AF152" i="1"/>
  <c r="AC152" i="1"/>
  <c r="AD152" i="1" s="1"/>
  <c r="X152" i="1"/>
  <c r="Y152" i="1" s="1"/>
  <c r="V152" i="1"/>
  <c r="W152" i="1" s="1"/>
  <c r="T152" i="1"/>
  <c r="U152" i="1" s="1"/>
  <c r="R152" i="1"/>
  <c r="S152" i="1" s="1"/>
  <c r="P152" i="1"/>
  <c r="Q152" i="1" s="1"/>
  <c r="N152" i="1"/>
  <c r="O152" i="1" s="1"/>
  <c r="M152" i="1"/>
  <c r="J152" i="1"/>
  <c r="K152" i="1" s="1"/>
  <c r="BH151" i="1"/>
  <c r="BG151" i="1"/>
  <c r="BE151" i="1"/>
  <c r="AV151" i="1"/>
  <c r="AU151" i="1"/>
  <c r="AR151" i="1"/>
  <c r="AN151" i="1"/>
  <c r="AO151" i="1" s="1"/>
  <c r="AK151" i="1"/>
  <c r="AL151" i="1" s="1"/>
  <c r="AJ151" i="1"/>
  <c r="AI151" i="1"/>
  <c r="AG151" i="1"/>
  <c r="AH151" i="1" s="1"/>
  <c r="AF151" i="1"/>
  <c r="AC151" i="1"/>
  <c r="AD151" i="1" s="1"/>
  <c r="X151" i="1"/>
  <c r="Y151" i="1" s="1"/>
  <c r="V151" i="1"/>
  <c r="W151" i="1" s="1"/>
  <c r="T151" i="1"/>
  <c r="U151" i="1" s="1"/>
  <c r="R151" i="1"/>
  <c r="S151" i="1" s="1"/>
  <c r="P151" i="1"/>
  <c r="Q151" i="1" s="1"/>
  <c r="N151" i="1"/>
  <c r="O151" i="1" s="1"/>
  <c r="M151" i="1"/>
  <c r="J151" i="1"/>
  <c r="G151" i="1"/>
  <c r="BH150" i="1"/>
  <c r="BG150" i="1"/>
  <c r="BE150" i="1"/>
  <c r="AV150" i="1"/>
  <c r="AU150" i="1"/>
  <c r="AR150" i="1"/>
  <c r="AN150" i="1"/>
  <c r="AO150" i="1" s="1"/>
  <c r="AK150" i="1"/>
  <c r="AL150" i="1" s="1"/>
  <c r="AJ150" i="1"/>
  <c r="AI150" i="1"/>
  <c r="AG150" i="1"/>
  <c r="AH150" i="1" s="1"/>
  <c r="AF150" i="1"/>
  <c r="AC150" i="1"/>
  <c r="AD150" i="1" s="1"/>
  <c r="X150" i="1"/>
  <c r="Y150" i="1" s="1"/>
  <c r="V150" i="1"/>
  <c r="W150" i="1" s="1"/>
  <c r="T150" i="1"/>
  <c r="U150" i="1" s="1"/>
  <c r="R150" i="1"/>
  <c r="S150" i="1" s="1"/>
  <c r="P150" i="1"/>
  <c r="Q150" i="1" s="1"/>
  <c r="N150" i="1"/>
  <c r="O150" i="1" s="1"/>
  <c r="M150" i="1"/>
  <c r="J150" i="1"/>
  <c r="G150" i="1"/>
  <c r="BH149" i="1"/>
  <c r="BG149" i="1"/>
  <c r="BE149" i="1"/>
  <c r="AV149" i="1"/>
  <c r="AU149" i="1"/>
  <c r="AR149" i="1"/>
  <c r="AN149" i="1"/>
  <c r="AO149" i="1" s="1"/>
  <c r="AK149" i="1"/>
  <c r="AL149" i="1" s="1"/>
  <c r="AJ149" i="1"/>
  <c r="AI149" i="1"/>
  <c r="AG149" i="1"/>
  <c r="AH149" i="1" s="1"/>
  <c r="AF149" i="1"/>
  <c r="AC149" i="1"/>
  <c r="AD149" i="1" s="1"/>
  <c r="X149" i="1"/>
  <c r="Y149" i="1" s="1"/>
  <c r="V149" i="1"/>
  <c r="W149" i="1" s="1"/>
  <c r="T149" i="1"/>
  <c r="U149" i="1" s="1"/>
  <c r="R149" i="1"/>
  <c r="S149" i="1" s="1"/>
  <c r="P149" i="1"/>
  <c r="Q149" i="1" s="1"/>
  <c r="N149" i="1"/>
  <c r="O149" i="1" s="1"/>
  <c r="M149" i="1"/>
  <c r="J149" i="1"/>
  <c r="K149" i="1" s="1"/>
  <c r="G149" i="1"/>
  <c r="BH148" i="1"/>
  <c r="BG148" i="1"/>
  <c r="BE148" i="1"/>
  <c r="AV148" i="1"/>
  <c r="AU148" i="1"/>
  <c r="AR148" i="1"/>
  <c r="AN148" i="1"/>
  <c r="AO148" i="1" s="1"/>
  <c r="AK148" i="1"/>
  <c r="AL148" i="1" s="1"/>
  <c r="AJ148" i="1"/>
  <c r="AI148" i="1"/>
  <c r="AG148" i="1"/>
  <c r="AH148" i="1" s="1"/>
  <c r="AF148" i="1"/>
  <c r="AC148" i="1"/>
  <c r="AD148" i="1" s="1"/>
  <c r="X148" i="1"/>
  <c r="Y148" i="1" s="1"/>
  <c r="V148" i="1"/>
  <c r="W148" i="1" s="1"/>
  <c r="T148" i="1"/>
  <c r="U148" i="1" s="1"/>
  <c r="R148" i="1"/>
  <c r="S148" i="1" s="1"/>
  <c r="P148" i="1"/>
  <c r="Q148" i="1" s="1"/>
  <c r="N148" i="1"/>
  <c r="O148" i="1" s="1"/>
  <c r="M148" i="1"/>
  <c r="J148" i="1"/>
  <c r="AA148" i="1" s="1"/>
  <c r="AB148" i="1" s="1"/>
  <c r="G148" i="1"/>
  <c r="BH147" i="1"/>
  <c r="BG147" i="1"/>
  <c r="BE147" i="1"/>
  <c r="AV147" i="1"/>
  <c r="AU147" i="1"/>
  <c r="AR147" i="1"/>
  <c r="AN147" i="1"/>
  <c r="AO147" i="1" s="1"/>
  <c r="AK147" i="1"/>
  <c r="AL147" i="1" s="1"/>
  <c r="AJ147" i="1"/>
  <c r="AI147" i="1"/>
  <c r="AG147" i="1"/>
  <c r="AH147" i="1" s="1"/>
  <c r="AF147" i="1"/>
  <c r="AC147" i="1"/>
  <c r="AD147" i="1" s="1"/>
  <c r="X147" i="1"/>
  <c r="Y147" i="1" s="1"/>
  <c r="V147" i="1"/>
  <c r="W147" i="1" s="1"/>
  <c r="T147" i="1"/>
  <c r="U147" i="1" s="1"/>
  <c r="R147" i="1"/>
  <c r="S147" i="1" s="1"/>
  <c r="P147" i="1"/>
  <c r="Q147" i="1" s="1"/>
  <c r="N147" i="1"/>
  <c r="O147" i="1" s="1"/>
  <c r="M147" i="1"/>
  <c r="J147" i="1"/>
  <c r="AA147" i="1" s="1"/>
  <c r="AB147" i="1" s="1"/>
  <c r="G147" i="1"/>
  <c r="BH146" i="1"/>
  <c r="BG146" i="1"/>
  <c r="BE146" i="1"/>
  <c r="AV146" i="1"/>
  <c r="AU146" i="1"/>
  <c r="AR146" i="1"/>
  <c r="AN146" i="1"/>
  <c r="AO146" i="1" s="1"/>
  <c r="AK146" i="1"/>
  <c r="AL146" i="1" s="1"/>
  <c r="AJ146" i="1"/>
  <c r="AI146" i="1"/>
  <c r="AG146" i="1"/>
  <c r="AH146" i="1" s="1"/>
  <c r="AF146" i="1"/>
  <c r="AC146" i="1"/>
  <c r="AD146" i="1" s="1"/>
  <c r="X146" i="1"/>
  <c r="Y146" i="1" s="1"/>
  <c r="V146" i="1"/>
  <c r="W146" i="1" s="1"/>
  <c r="T146" i="1"/>
  <c r="U146" i="1" s="1"/>
  <c r="R146" i="1"/>
  <c r="S146" i="1" s="1"/>
  <c r="P146" i="1"/>
  <c r="Q146" i="1" s="1"/>
  <c r="N146" i="1"/>
  <c r="O146" i="1" s="1"/>
  <c r="M146" i="1"/>
  <c r="J146" i="1"/>
  <c r="K146" i="1" s="1"/>
  <c r="G146" i="1"/>
  <c r="BH145" i="1"/>
  <c r="BG145" i="1"/>
  <c r="BE145" i="1"/>
  <c r="AV145" i="1"/>
  <c r="AU145" i="1"/>
  <c r="AR145" i="1"/>
  <c r="AN145" i="1"/>
  <c r="AO145" i="1" s="1"/>
  <c r="AK145" i="1"/>
  <c r="AL145" i="1" s="1"/>
  <c r="AJ145" i="1"/>
  <c r="AI145" i="1"/>
  <c r="AG145" i="1"/>
  <c r="AH145" i="1" s="1"/>
  <c r="AF145" i="1"/>
  <c r="AC145" i="1"/>
  <c r="AD145" i="1" s="1"/>
  <c r="X145" i="1"/>
  <c r="Y145" i="1" s="1"/>
  <c r="V145" i="1"/>
  <c r="W145" i="1" s="1"/>
  <c r="T145" i="1"/>
  <c r="U145" i="1" s="1"/>
  <c r="R145" i="1"/>
  <c r="S145" i="1" s="1"/>
  <c r="P145" i="1"/>
  <c r="Q145" i="1" s="1"/>
  <c r="N145" i="1"/>
  <c r="O145" i="1" s="1"/>
  <c r="M145" i="1"/>
  <c r="J145" i="1"/>
  <c r="AA145" i="1" s="1"/>
  <c r="AB145" i="1" s="1"/>
  <c r="G145" i="1"/>
  <c r="BH144" i="1"/>
  <c r="BG144" i="1"/>
  <c r="BE144" i="1"/>
  <c r="AW144" i="1"/>
  <c r="AR144" i="1"/>
  <c r="AN144" i="1"/>
  <c r="AO144" i="1" s="1"/>
  <c r="AK144" i="1"/>
  <c r="AL144" i="1" s="1"/>
  <c r="AJ144" i="1"/>
  <c r="AI144" i="1"/>
  <c r="AG144" i="1"/>
  <c r="AH144" i="1" s="1"/>
  <c r="AF144" i="1"/>
  <c r="AC144" i="1"/>
  <c r="AD144" i="1" s="1"/>
  <c r="X144" i="1"/>
  <c r="Y144" i="1" s="1"/>
  <c r="V144" i="1"/>
  <c r="W144" i="1" s="1"/>
  <c r="T144" i="1"/>
  <c r="U144" i="1" s="1"/>
  <c r="R144" i="1"/>
  <c r="S144" i="1" s="1"/>
  <c r="P144" i="1"/>
  <c r="Q144" i="1" s="1"/>
  <c r="N144" i="1"/>
  <c r="O144" i="1" s="1"/>
  <c r="M144" i="1"/>
  <c r="J144" i="1"/>
  <c r="AA144" i="1" s="1"/>
  <c r="AB144" i="1" s="1"/>
  <c r="G144" i="1"/>
  <c r="BH143" i="1"/>
  <c r="BG143" i="1"/>
  <c r="BE143" i="1"/>
  <c r="AV143" i="1"/>
  <c r="AU143" i="1"/>
  <c r="AR143" i="1"/>
  <c r="AN143" i="1"/>
  <c r="AO143" i="1" s="1"/>
  <c r="AK143" i="1"/>
  <c r="AL143" i="1" s="1"/>
  <c r="AJ143" i="1"/>
  <c r="AI143" i="1"/>
  <c r="AG143" i="1"/>
  <c r="AH143" i="1" s="1"/>
  <c r="AF143" i="1"/>
  <c r="AC143" i="1"/>
  <c r="AD143" i="1" s="1"/>
  <c r="X143" i="1"/>
  <c r="Y143" i="1" s="1"/>
  <c r="V143" i="1"/>
  <c r="W143" i="1" s="1"/>
  <c r="T143" i="1"/>
  <c r="U143" i="1" s="1"/>
  <c r="R143" i="1"/>
  <c r="S143" i="1" s="1"/>
  <c r="P143" i="1"/>
  <c r="Q143" i="1" s="1"/>
  <c r="N143" i="1"/>
  <c r="O143" i="1" s="1"/>
  <c r="M143" i="1"/>
  <c r="J143" i="1"/>
  <c r="K143" i="1" s="1"/>
  <c r="G143" i="1"/>
  <c r="BH142" i="1"/>
  <c r="BG142" i="1"/>
  <c r="BE142" i="1"/>
  <c r="AV142" i="1"/>
  <c r="AU142" i="1"/>
  <c r="AR142" i="1"/>
  <c r="AN142" i="1"/>
  <c r="AO142" i="1" s="1"/>
  <c r="AK142" i="1"/>
  <c r="AL142" i="1" s="1"/>
  <c r="AJ142" i="1"/>
  <c r="AI142" i="1"/>
  <c r="AG142" i="1"/>
  <c r="AH142" i="1" s="1"/>
  <c r="AF142" i="1"/>
  <c r="AC142" i="1"/>
  <c r="AD142" i="1" s="1"/>
  <c r="X142" i="1"/>
  <c r="Y142" i="1" s="1"/>
  <c r="V142" i="1"/>
  <c r="W142" i="1" s="1"/>
  <c r="T142" i="1"/>
  <c r="U142" i="1" s="1"/>
  <c r="R142" i="1"/>
  <c r="S142" i="1" s="1"/>
  <c r="P142" i="1"/>
  <c r="Q142" i="1" s="1"/>
  <c r="N142" i="1"/>
  <c r="O142" i="1" s="1"/>
  <c r="M142" i="1"/>
  <c r="J142" i="1"/>
  <c r="K142" i="1" s="1"/>
  <c r="G142" i="1"/>
  <c r="BH141" i="1"/>
  <c r="BG141" i="1"/>
  <c r="BE141" i="1"/>
  <c r="AV141" i="1"/>
  <c r="AU141" i="1"/>
  <c r="AR141" i="1"/>
  <c r="AN141" i="1"/>
  <c r="AO141" i="1" s="1"/>
  <c r="AK141" i="1"/>
  <c r="AL141" i="1" s="1"/>
  <c r="AJ141" i="1"/>
  <c r="AI141" i="1"/>
  <c r="AG141" i="1"/>
  <c r="AH141" i="1" s="1"/>
  <c r="AF141" i="1"/>
  <c r="AC141" i="1"/>
  <c r="AD141" i="1" s="1"/>
  <c r="X141" i="1"/>
  <c r="Y141" i="1" s="1"/>
  <c r="V141" i="1"/>
  <c r="W141" i="1" s="1"/>
  <c r="T141" i="1"/>
  <c r="U141" i="1" s="1"/>
  <c r="R141" i="1"/>
  <c r="S141" i="1" s="1"/>
  <c r="P141" i="1"/>
  <c r="Q141" i="1" s="1"/>
  <c r="N141" i="1"/>
  <c r="O141" i="1" s="1"/>
  <c r="M141" i="1"/>
  <c r="J141" i="1"/>
  <c r="AA141" i="1" s="1"/>
  <c r="AB141" i="1" s="1"/>
  <c r="G141" i="1"/>
  <c r="BH140" i="1"/>
  <c r="BG140" i="1"/>
  <c r="BE140" i="1"/>
  <c r="AV140" i="1"/>
  <c r="AU140" i="1"/>
  <c r="AR140" i="1"/>
  <c r="AN140" i="1"/>
  <c r="AO140" i="1" s="1"/>
  <c r="AK140" i="1"/>
  <c r="AL140" i="1" s="1"/>
  <c r="AJ140" i="1"/>
  <c r="AI140" i="1"/>
  <c r="AG140" i="1"/>
  <c r="AH140" i="1" s="1"/>
  <c r="AF140" i="1"/>
  <c r="AC140" i="1"/>
  <c r="AD140" i="1" s="1"/>
  <c r="X140" i="1"/>
  <c r="Y140" i="1" s="1"/>
  <c r="V140" i="1"/>
  <c r="W140" i="1" s="1"/>
  <c r="T140" i="1"/>
  <c r="U140" i="1" s="1"/>
  <c r="R140" i="1"/>
  <c r="S140" i="1" s="1"/>
  <c r="P140" i="1"/>
  <c r="Q140" i="1" s="1"/>
  <c r="N140" i="1"/>
  <c r="O140" i="1" s="1"/>
  <c r="M140" i="1"/>
  <c r="J140" i="1"/>
  <c r="AA140" i="1" s="1"/>
  <c r="AB140" i="1" s="1"/>
  <c r="G140" i="1"/>
  <c r="BH139" i="1"/>
  <c r="BG139" i="1"/>
  <c r="BE139" i="1"/>
  <c r="AV139" i="1"/>
  <c r="AU139" i="1"/>
  <c r="AR139" i="1"/>
  <c r="AN139" i="1"/>
  <c r="AO139" i="1" s="1"/>
  <c r="AK139" i="1"/>
  <c r="AL139" i="1" s="1"/>
  <c r="AJ139" i="1"/>
  <c r="AI139" i="1"/>
  <c r="AG139" i="1"/>
  <c r="AH139" i="1" s="1"/>
  <c r="AF139" i="1"/>
  <c r="AC139" i="1"/>
  <c r="AD139" i="1" s="1"/>
  <c r="X139" i="1"/>
  <c r="Y139" i="1" s="1"/>
  <c r="V139" i="1"/>
  <c r="W139" i="1" s="1"/>
  <c r="T139" i="1"/>
  <c r="U139" i="1" s="1"/>
  <c r="R139" i="1"/>
  <c r="S139" i="1" s="1"/>
  <c r="P139" i="1"/>
  <c r="Q139" i="1" s="1"/>
  <c r="N139" i="1"/>
  <c r="O139" i="1" s="1"/>
  <c r="M139" i="1"/>
  <c r="J139" i="1"/>
  <c r="K139" i="1" s="1"/>
  <c r="G139" i="1"/>
  <c r="BH138" i="1"/>
  <c r="BG138" i="1"/>
  <c r="BE138" i="1"/>
  <c r="AV138" i="1"/>
  <c r="AU138" i="1"/>
  <c r="AR138" i="1"/>
  <c r="AN138" i="1"/>
  <c r="AO138" i="1" s="1"/>
  <c r="AK138" i="1"/>
  <c r="AL138" i="1" s="1"/>
  <c r="AJ138" i="1"/>
  <c r="AI138" i="1"/>
  <c r="AG138" i="1"/>
  <c r="AH138" i="1" s="1"/>
  <c r="AF138" i="1"/>
  <c r="AC138" i="1"/>
  <c r="AD138" i="1" s="1"/>
  <c r="X138" i="1"/>
  <c r="Y138" i="1" s="1"/>
  <c r="V138" i="1"/>
  <c r="W138" i="1" s="1"/>
  <c r="T138" i="1"/>
  <c r="U138" i="1" s="1"/>
  <c r="R138" i="1"/>
  <c r="S138" i="1" s="1"/>
  <c r="P138" i="1"/>
  <c r="Q138" i="1" s="1"/>
  <c r="N138" i="1"/>
  <c r="O138" i="1" s="1"/>
  <c r="M138" i="1"/>
  <c r="J138" i="1"/>
  <c r="AA138" i="1" s="1"/>
  <c r="AB138" i="1" s="1"/>
  <c r="G138" i="1"/>
  <c r="BH137" i="1"/>
  <c r="BG137" i="1"/>
  <c r="BE137" i="1"/>
  <c r="AV137" i="1"/>
  <c r="AU137" i="1"/>
  <c r="AR137" i="1"/>
  <c r="AN137" i="1"/>
  <c r="AO137" i="1" s="1"/>
  <c r="AK137" i="1"/>
  <c r="AL137" i="1" s="1"/>
  <c r="AJ137" i="1"/>
  <c r="AI137" i="1"/>
  <c r="AG137" i="1"/>
  <c r="AH137" i="1" s="1"/>
  <c r="AF137" i="1"/>
  <c r="AC137" i="1"/>
  <c r="AD137" i="1" s="1"/>
  <c r="X137" i="1"/>
  <c r="Y137" i="1" s="1"/>
  <c r="V137" i="1"/>
  <c r="W137" i="1" s="1"/>
  <c r="T137" i="1"/>
  <c r="U137" i="1" s="1"/>
  <c r="R137" i="1"/>
  <c r="S137" i="1" s="1"/>
  <c r="P137" i="1"/>
  <c r="Q137" i="1" s="1"/>
  <c r="N137" i="1"/>
  <c r="O137" i="1" s="1"/>
  <c r="M137" i="1"/>
  <c r="J137" i="1"/>
  <c r="K137" i="1" s="1"/>
  <c r="G137" i="1"/>
  <c r="BH136" i="1"/>
  <c r="BG136" i="1"/>
  <c r="BE136" i="1"/>
  <c r="AV136" i="1"/>
  <c r="AU136" i="1"/>
  <c r="AR136" i="1"/>
  <c r="AN136" i="1"/>
  <c r="AO136" i="1" s="1"/>
  <c r="AK136" i="1"/>
  <c r="AL136" i="1" s="1"/>
  <c r="AJ136" i="1"/>
  <c r="AI136" i="1"/>
  <c r="AG136" i="1"/>
  <c r="AH136" i="1" s="1"/>
  <c r="AF136" i="1"/>
  <c r="AC136" i="1"/>
  <c r="AD136" i="1" s="1"/>
  <c r="X136" i="1"/>
  <c r="Y136" i="1" s="1"/>
  <c r="V136" i="1"/>
  <c r="W136" i="1" s="1"/>
  <c r="T136" i="1"/>
  <c r="U136" i="1" s="1"/>
  <c r="R136" i="1"/>
  <c r="S136" i="1" s="1"/>
  <c r="P136" i="1"/>
  <c r="Q136" i="1" s="1"/>
  <c r="N136" i="1"/>
  <c r="O136" i="1" s="1"/>
  <c r="M136" i="1"/>
  <c r="J136" i="1"/>
  <c r="K136" i="1" s="1"/>
  <c r="BH135" i="1"/>
  <c r="BG135" i="1"/>
  <c r="BE135" i="1"/>
  <c r="AV135" i="1"/>
  <c r="AU135" i="1"/>
  <c r="AR135" i="1"/>
  <c r="AN135" i="1"/>
  <c r="AO135" i="1" s="1"/>
  <c r="AK135" i="1"/>
  <c r="AL135" i="1" s="1"/>
  <c r="AJ135" i="1"/>
  <c r="AI135" i="1"/>
  <c r="AG135" i="1"/>
  <c r="AH135" i="1" s="1"/>
  <c r="AF135" i="1"/>
  <c r="AC135" i="1"/>
  <c r="AD135" i="1" s="1"/>
  <c r="X135" i="1"/>
  <c r="Y135" i="1" s="1"/>
  <c r="V135" i="1"/>
  <c r="W135" i="1" s="1"/>
  <c r="T135" i="1"/>
  <c r="U135" i="1" s="1"/>
  <c r="R135" i="1"/>
  <c r="S135" i="1" s="1"/>
  <c r="P135" i="1"/>
  <c r="Q135" i="1" s="1"/>
  <c r="N135" i="1"/>
  <c r="O135" i="1" s="1"/>
  <c r="M135" i="1"/>
  <c r="J135" i="1"/>
  <c r="AA135" i="1" s="1"/>
  <c r="AB135" i="1" s="1"/>
  <c r="BH134" i="1"/>
  <c r="BG134" i="1"/>
  <c r="BE134" i="1"/>
  <c r="AV134" i="1"/>
  <c r="AU134" i="1"/>
  <c r="AR134" i="1"/>
  <c r="AN134" i="1"/>
  <c r="AO134" i="1" s="1"/>
  <c r="AK134" i="1"/>
  <c r="AL134" i="1" s="1"/>
  <c r="AJ134" i="1"/>
  <c r="AI134" i="1"/>
  <c r="AG134" i="1"/>
  <c r="AH134" i="1" s="1"/>
  <c r="AF134" i="1"/>
  <c r="AC134" i="1"/>
  <c r="AD134" i="1" s="1"/>
  <c r="X134" i="1"/>
  <c r="Y134" i="1" s="1"/>
  <c r="V134" i="1"/>
  <c r="W134" i="1" s="1"/>
  <c r="T134" i="1"/>
  <c r="U134" i="1" s="1"/>
  <c r="R134" i="1"/>
  <c r="S134" i="1" s="1"/>
  <c r="P134" i="1"/>
  <c r="Q134" i="1" s="1"/>
  <c r="N134" i="1"/>
  <c r="O134" i="1" s="1"/>
  <c r="M134" i="1"/>
  <c r="J134" i="1"/>
  <c r="AA134" i="1" s="1"/>
  <c r="AB134" i="1" s="1"/>
  <c r="G134" i="1"/>
  <c r="BH133" i="1"/>
  <c r="BG133" i="1"/>
  <c r="BE133" i="1"/>
  <c r="AV133" i="1"/>
  <c r="AU133" i="1"/>
  <c r="AR133" i="1"/>
  <c r="AN133" i="1"/>
  <c r="AO133" i="1" s="1"/>
  <c r="AK133" i="1"/>
  <c r="AL133" i="1" s="1"/>
  <c r="AJ133" i="1"/>
  <c r="AI133" i="1"/>
  <c r="AG133" i="1"/>
  <c r="AH133" i="1" s="1"/>
  <c r="AF133" i="1"/>
  <c r="AC133" i="1"/>
  <c r="AD133" i="1" s="1"/>
  <c r="X133" i="1"/>
  <c r="Y133" i="1" s="1"/>
  <c r="V133" i="1"/>
  <c r="W133" i="1" s="1"/>
  <c r="T133" i="1"/>
  <c r="U133" i="1" s="1"/>
  <c r="R133" i="1"/>
  <c r="S133" i="1" s="1"/>
  <c r="P133" i="1"/>
  <c r="Q133" i="1" s="1"/>
  <c r="N133" i="1"/>
  <c r="O133" i="1" s="1"/>
  <c r="M133" i="1"/>
  <c r="J133" i="1"/>
  <c r="K133" i="1" s="1"/>
  <c r="G133" i="1"/>
  <c r="BH132" i="1"/>
  <c r="BG132" i="1"/>
  <c r="BE132" i="1"/>
  <c r="AV132" i="1"/>
  <c r="AU132" i="1"/>
  <c r="AR132" i="1"/>
  <c r="AN132" i="1"/>
  <c r="AO132" i="1" s="1"/>
  <c r="AK132" i="1"/>
  <c r="AL132" i="1" s="1"/>
  <c r="AJ132" i="1"/>
  <c r="AI132" i="1"/>
  <c r="AG132" i="1"/>
  <c r="AH132" i="1" s="1"/>
  <c r="AF132" i="1"/>
  <c r="AC132" i="1"/>
  <c r="AD132" i="1" s="1"/>
  <c r="X132" i="1"/>
  <c r="Y132" i="1" s="1"/>
  <c r="V132" i="1"/>
  <c r="W132" i="1" s="1"/>
  <c r="T132" i="1"/>
  <c r="U132" i="1" s="1"/>
  <c r="R132" i="1"/>
  <c r="S132" i="1" s="1"/>
  <c r="P132" i="1"/>
  <c r="Q132" i="1" s="1"/>
  <c r="N132" i="1"/>
  <c r="O132" i="1" s="1"/>
  <c r="M132" i="1"/>
  <c r="J132" i="1"/>
  <c r="K132" i="1" s="1"/>
  <c r="G132" i="1"/>
  <c r="BH131" i="1"/>
  <c r="BG131" i="1"/>
  <c r="BE131" i="1"/>
  <c r="AV131" i="1"/>
  <c r="AU131" i="1"/>
  <c r="AR131" i="1"/>
  <c r="AN131" i="1"/>
  <c r="AO131" i="1" s="1"/>
  <c r="AK131" i="1"/>
  <c r="AL131" i="1" s="1"/>
  <c r="AJ131" i="1"/>
  <c r="AI131" i="1"/>
  <c r="AG131" i="1"/>
  <c r="AH131" i="1" s="1"/>
  <c r="AF131" i="1"/>
  <c r="AC131" i="1"/>
  <c r="AD131" i="1" s="1"/>
  <c r="X131" i="1"/>
  <c r="Y131" i="1" s="1"/>
  <c r="V131" i="1"/>
  <c r="W131" i="1" s="1"/>
  <c r="T131" i="1"/>
  <c r="U131" i="1" s="1"/>
  <c r="R131" i="1"/>
  <c r="S131" i="1" s="1"/>
  <c r="P131" i="1"/>
  <c r="Q131" i="1" s="1"/>
  <c r="N131" i="1"/>
  <c r="O131" i="1" s="1"/>
  <c r="M131" i="1"/>
  <c r="J131" i="1"/>
  <c r="G131" i="1"/>
  <c r="BH130" i="1"/>
  <c r="BG130" i="1"/>
  <c r="BE130" i="1"/>
  <c r="AV130" i="1"/>
  <c r="AU130" i="1"/>
  <c r="AR130" i="1"/>
  <c r="AN130" i="1"/>
  <c r="AO130" i="1" s="1"/>
  <c r="AK130" i="1"/>
  <c r="AL130" i="1" s="1"/>
  <c r="AJ130" i="1"/>
  <c r="AI130" i="1"/>
  <c r="AG130" i="1"/>
  <c r="AH130" i="1" s="1"/>
  <c r="AF130" i="1"/>
  <c r="AC130" i="1"/>
  <c r="AD130" i="1" s="1"/>
  <c r="X130" i="1"/>
  <c r="Y130" i="1" s="1"/>
  <c r="V130" i="1"/>
  <c r="W130" i="1" s="1"/>
  <c r="T130" i="1"/>
  <c r="U130" i="1" s="1"/>
  <c r="R130" i="1"/>
  <c r="S130" i="1" s="1"/>
  <c r="P130" i="1"/>
  <c r="Q130" i="1" s="1"/>
  <c r="N130" i="1"/>
  <c r="O130" i="1" s="1"/>
  <c r="M130" i="1"/>
  <c r="J130" i="1"/>
  <c r="K130" i="1" s="1"/>
  <c r="G130" i="1"/>
  <c r="BH129" i="1"/>
  <c r="AP129" i="1" s="1"/>
  <c r="BG129" i="1"/>
  <c r="BE129" i="1"/>
  <c r="AV129" i="1"/>
  <c r="AU129" i="1"/>
  <c r="AR129" i="1"/>
  <c r="AN129" i="1"/>
  <c r="AO129" i="1" s="1"/>
  <c r="AK129" i="1"/>
  <c r="AL129" i="1" s="1"/>
  <c r="AJ129" i="1"/>
  <c r="AI129" i="1"/>
  <c r="AG129" i="1"/>
  <c r="AH129" i="1" s="1"/>
  <c r="AF129" i="1"/>
  <c r="AC129" i="1"/>
  <c r="AD129" i="1" s="1"/>
  <c r="X129" i="1"/>
  <c r="Y129" i="1" s="1"/>
  <c r="V129" i="1"/>
  <c r="W129" i="1" s="1"/>
  <c r="T129" i="1"/>
  <c r="U129" i="1" s="1"/>
  <c r="R129" i="1"/>
  <c r="S129" i="1" s="1"/>
  <c r="P129" i="1"/>
  <c r="Q129" i="1" s="1"/>
  <c r="N129" i="1"/>
  <c r="O129" i="1" s="1"/>
  <c r="M129" i="1"/>
  <c r="J129" i="1"/>
  <c r="AA129" i="1" s="1"/>
  <c r="AB129" i="1" s="1"/>
  <c r="G129" i="1"/>
  <c r="BH128" i="1"/>
  <c r="AP128" i="1" s="1"/>
  <c r="BG128" i="1"/>
  <c r="BE128" i="1"/>
  <c r="AV128" i="1"/>
  <c r="AU128" i="1"/>
  <c r="AR128" i="1"/>
  <c r="AN128" i="1"/>
  <c r="AO128" i="1" s="1"/>
  <c r="AK128" i="1"/>
  <c r="AL128" i="1" s="1"/>
  <c r="AJ128" i="1"/>
  <c r="AI128" i="1"/>
  <c r="AG128" i="1"/>
  <c r="AH128" i="1" s="1"/>
  <c r="AF128" i="1"/>
  <c r="AC128" i="1"/>
  <c r="AD128" i="1" s="1"/>
  <c r="X128" i="1"/>
  <c r="Y128" i="1" s="1"/>
  <c r="V128" i="1"/>
  <c r="W128" i="1" s="1"/>
  <c r="T128" i="1"/>
  <c r="U128" i="1" s="1"/>
  <c r="R128" i="1"/>
  <c r="S128" i="1" s="1"/>
  <c r="P128" i="1"/>
  <c r="Q128" i="1" s="1"/>
  <c r="N128" i="1"/>
  <c r="O128" i="1" s="1"/>
  <c r="M128" i="1"/>
  <c r="J128" i="1"/>
  <c r="AA128" i="1" s="1"/>
  <c r="AB128" i="1" s="1"/>
  <c r="G128" i="1"/>
  <c r="BH127" i="1"/>
  <c r="AP127" i="1" s="1"/>
  <c r="BG127" i="1"/>
  <c r="BE127" i="1"/>
  <c r="AV127" i="1"/>
  <c r="AU127" i="1"/>
  <c r="AR127" i="1"/>
  <c r="AN127" i="1"/>
  <c r="AO127" i="1" s="1"/>
  <c r="AK127" i="1"/>
  <c r="AL127" i="1" s="1"/>
  <c r="AJ127" i="1"/>
  <c r="AI127" i="1"/>
  <c r="AG127" i="1"/>
  <c r="AH127" i="1" s="1"/>
  <c r="AF127" i="1"/>
  <c r="AC127" i="1"/>
  <c r="AD127" i="1" s="1"/>
  <c r="X127" i="1"/>
  <c r="Y127" i="1" s="1"/>
  <c r="V127" i="1"/>
  <c r="W127" i="1" s="1"/>
  <c r="T127" i="1"/>
  <c r="U127" i="1" s="1"/>
  <c r="R127" i="1"/>
  <c r="S127" i="1" s="1"/>
  <c r="P127" i="1"/>
  <c r="Q127" i="1" s="1"/>
  <c r="N127" i="1"/>
  <c r="O127" i="1" s="1"/>
  <c r="M127" i="1"/>
  <c r="J127" i="1"/>
  <c r="AA127" i="1" s="1"/>
  <c r="AB127" i="1" s="1"/>
  <c r="G127" i="1"/>
  <c r="BH126" i="1"/>
  <c r="BG126" i="1"/>
  <c r="BE126" i="1"/>
  <c r="AV126" i="1"/>
  <c r="AU126" i="1"/>
  <c r="AR126" i="1"/>
  <c r="AN126" i="1"/>
  <c r="AO126" i="1" s="1"/>
  <c r="AK126" i="1"/>
  <c r="AL126" i="1" s="1"/>
  <c r="AJ126" i="1"/>
  <c r="AI126" i="1"/>
  <c r="AG126" i="1"/>
  <c r="AH126" i="1" s="1"/>
  <c r="AF126" i="1"/>
  <c r="AC126" i="1"/>
  <c r="AD126" i="1" s="1"/>
  <c r="X126" i="1"/>
  <c r="Y126" i="1" s="1"/>
  <c r="V126" i="1"/>
  <c r="W126" i="1" s="1"/>
  <c r="T126" i="1"/>
  <c r="U126" i="1" s="1"/>
  <c r="R126" i="1"/>
  <c r="S126" i="1" s="1"/>
  <c r="P126" i="1"/>
  <c r="Q126" i="1" s="1"/>
  <c r="N126" i="1"/>
  <c r="O126" i="1" s="1"/>
  <c r="M126" i="1"/>
  <c r="J126" i="1"/>
  <c r="G126" i="1"/>
  <c r="BH125" i="1"/>
  <c r="BG125" i="1"/>
  <c r="BE125" i="1"/>
  <c r="AV125" i="1"/>
  <c r="AU125" i="1"/>
  <c r="AR125" i="1"/>
  <c r="AN125" i="1"/>
  <c r="AO125" i="1" s="1"/>
  <c r="AK125" i="1"/>
  <c r="AL125" i="1" s="1"/>
  <c r="AJ125" i="1"/>
  <c r="AI125" i="1"/>
  <c r="AG125" i="1"/>
  <c r="AH125" i="1" s="1"/>
  <c r="AF125" i="1"/>
  <c r="AC125" i="1"/>
  <c r="AD125" i="1" s="1"/>
  <c r="X125" i="1"/>
  <c r="Y125" i="1" s="1"/>
  <c r="V125" i="1"/>
  <c r="W125" i="1" s="1"/>
  <c r="T125" i="1"/>
  <c r="U125" i="1" s="1"/>
  <c r="R125" i="1"/>
  <c r="S125" i="1" s="1"/>
  <c r="P125" i="1"/>
  <c r="Q125" i="1" s="1"/>
  <c r="N125" i="1"/>
  <c r="O125" i="1" s="1"/>
  <c r="M125" i="1"/>
  <c r="J125" i="1"/>
  <c r="K125" i="1" s="1"/>
  <c r="G125" i="1"/>
  <c r="BH124" i="1"/>
  <c r="BG124" i="1"/>
  <c r="BE124" i="1"/>
  <c r="AV124" i="1"/>
  <c r="AU124" i="1"/>
  <c r="AR124" i="1"/>
  <c r="AN124" i="1"/>
  <c r="AO124" i="1" s="1"/>
  <c r="AK124" i="1"/>
  <c r="AL124" i="1" s="1"/>
  <c r="AJ124" i="1"/>
  <c r="AI124" i="1"/>
  <c r="AG124" i="1"/>
  <c r="AH124" i="1" s="1"/>
  <c r="AF124" i="1"/>
  <c r="AC124" i="1"/>
  <c r="AD124" i="1" s="1"/>
  <c r="X124" i="1"/>
  <c r="Y124" i="1" s="1"/>
  <c r="V124" i="1"/>
  <c r="W124" i="1" s="1"/>
  <c r="T124" i="1"/>
  <c r="U124" i="1" s="1"/>
  <c r="R124" i="1"/>
  <c r="S124" i="1" s="1"/>
  <c r="P124" i="1"/>
  <c r="Q124" i="1" s="1"/>
  <c r="N124" i="1"/>
  <c r="O124" i="1" s="1"/>
  <c r="M124" i="1"/>
  <c r="J124" i="1"/>
  <c r="AA124" i="1" s="1"/>
  <c r="AB124" i="1" s="1"/>
  <c r="G124" i="1"/>
  <c r="BH123" i="1"/>
  <c r="AP123" i="1" s="1"/>
  <c r="BG123" i="1"/>
  <c r="BE123" i="1"/>
  <c r="AV123" i="1"/>
  <c r="AU123" i="1"/>
  <c r="AR123" i="1"/>
  <c r="AN123" i="1"/>
  <c r="AO123" i="1" s="1"/>
  <c r="AK123" i="1"/>
  <c r="AL123" i="1" s="1"/>
  <c r="AJ123" i="1"/>
  <c r="AI123" i="1"/>
  <c r="AG123" i="1"/>
  <c r="AH123" i="1" s="1"/>
  <c r="AF123" i="1"/>
  <c r="AC123" i="1"/>
  <c r="AD123" i="1" s="1"/>
  <c r="X123" i="1"/>
  <c r="Y123" i="1" s="1"/>
  <c r="V123" i="1"/>
  <c r="W123" i="1" s="1"/>
  <c r="T123" i="1"/>
  <c r="U123" i="1" s="1"/>
  <c r="R123" i="1"/>
  <c r="S123" i="1" s="1"/>
  <c r="P123" i="1"/>
  <c r="Q123" i="1" s="1"/>
  <c r="N123" i="1"/>
  <c r="O123" i="1" s="1"/>
  <c r="M123" i="1"/>
  <c r="J123" i="1"/>
  <c r="AA123" i="1" s="1"/>
  <c r="AB123" i="1" s="1"/>
  <c r="G123" i="1"/>
  <c r="BH122" i="1"/>
  <c r="BG122" i="1"/>
  <c r="BE122" i="1"/>
  <c r="AV122" i="1"/>
  <c r="AU122" i="1"/>
  <c r="AR122" i="1"/>
  <c r="AN122" i="1"/>
  <c r="AO122" i="1" s="1"/>
  <c r="AK122" i="1"/>
  <c r="AL122" i="1" s="1"/>
  <c r="AJ122" i="1"/>
  <c r="AI122" i="1"/>
  <c r="AG122" i="1"/>
  <c r="AH122" i="1" s="1"/>
  <c r="AF122" i="1"/>
  <c r="AC122" i="1"/>
  <c r="AD122" i="1" s="1"/>
  <c r="X122" i="1"/>
  <c r="Y122" i="1" s="1"/>
  <c r="V122" i="1"/>
  <c r="W122" i="1" s="1"/>
  <c r="T122" i="1"/>
  <c r="U122" i="1" s="1"/>
  <c r="R122" i="1"/>
  <c r="S122" i="1" s="1"/>
  <c r="P122" i="1"/>
  <c r="Q122" i="1" s="1"/>
  <c r="N122" i="1"/>
  <c r="O122" i="1" s="1"/>
  <c r="M122" i="1"/>
  <c r="J122" i="1"/>
  <c r="AA122" i="1" s="1"/>
  <c r="AB122" i="1" s="1"/>
  <c r="G122" i="1"/>
  <c r="BH121" i="1"/>
  <c r="BG121" i="1"/>
  <c r="BE121" i="1"/>
  <c r="AV121" i="1"/>
  <c r="AU121" i="1"/>
  <c r="AR121" i="1"/>
  <c r="AN121" i="1"/>
  <c r="AO121" i="1" s="1"/>
  <c r="AK121" i="1"/>
  <c r="AL121" i="1" s="1"/>
  <c r="AJ121" i="1"/>
  <c r="AI121" i="1"/>
  <c r="AG121" i="1"/>
  <c r="AH121" i="1" s="1"/>
  <c r="AF121" i="1"/>
  <c r="AC121" i="1"/>
  <c r="AD121" i="1" s="1"/>
  <c r="X121" i="1"/>
  <c r="Y121" i="1" s="1"/>
  <c r="V121" i="1"/>
  <c r="W121" i="1" s="1"/>
  <c r="T121" i="1"/>
  <c r="U121" i="1" s="1"/>
  <c r="R121" i="1"/>
  <c r="S121" i="1" s="1"/>
  <c r="P121" i="1"/>
  <c r="Q121" i="1" s="1"/>
  <c r="N121" i="1"/>
  <c r="O121" i="1" s="1"/>
  <c r="M121" i="1"/>
  <c r="J121" i="1"/>
  <c r="AA121" i="1" s="1"/>
  <c r="AB121" i="1" s="1"/>
  <c r="BH120" i="1"/>
  <c r="BG120" i="1"/>
  <c r="BE120" i="1"/>
  <c r="AV120" i="1"/>
  <c r="AU120" i="1"/>
  <c r="AR120" i="1"/>
  <c r="AN120" i="1"/>
  <c r="AO120" i="1" s="1"/>
  <c r="AK120" i="1"/>
  <c r="AL120" i="1" s="1"/>
  <c r="AJ120" i="1"/>
  <c r="AI120" i="1"/>
  <c r="AG120" i="1"/>
  <c r="AH120" i="1" s="1"/>
  <c r="AF120" i="1"/>
  <c r="AC120" i="1"/>
  <c r="AD120" i="1" s="1"/>
  <c r="X120" i="1"/>
  <c r="Y120" i="1" s="1"/>
  <c r="V120" i="1"/>
  <c r="W120" i="1" s="1"/>
  <c r="T120" i="1"/>
  <c r="U120" i="1" s="1"/>
  <c r="R120" i="1"/>
  <c r="S120" i="1" s="1"/>
  <c r="P120" i="1"/>
  <c r="Q120" i="1" s="1"/>
  <c r="N120" i="1"/>
  <c r="O120" i="1" s="1"/>
  <c r="M120" i="1"/>
  <c r="J120" i="1"/>
  <c r="G120" i="1"/>
  <c r="BH119" i="1"/>
  <c r="BG119" i="1"/>
  <c r="BE119" i="1"/>
  <c r="AV119" i="1"/>
  <c r="AU119" i="1"/>
  <c r="AR119" i="1"/>
  <c r="AN119" i="1"/>
  <c r="AO119" i="1" s="1"/>
  <c r="AK119" i="1"/>
  <c r="AL119" i="1" s="1"/>
  <c r="AJ119" i="1"/>
  <c r="AI119" i="1"/>
  <c r="AG119" i="1"/>
  <c r="AH119" i="1" s="1"/>
  <c r="AF119" i="1"/>
  <c r="AC119" i="1"/>
  <c r="AD119" i="1" s="1"/>
  <c r="X119" i="1"/>
  <c r="Y119" i="1" s="1"/>
  <c r="V119" i="1"/>
  <c r="W119" i="1" s="1"/>
  <c r="T119" i="1"/>
  <c r="U119" i="1" s="1"/>
  <c r="R119" i="1"/>
  <c r="S119" i="1" s="1"/>
  <c r="P119" i="1"/>
  <c r="Q119" i="1" s="1"/>
  <c r="N119" i="1"/>
  <c r="O119" i="1" s="1"/>
  <c r="M119" i="1"/>
  <c r="J119" i="1"/>
  <c r="K119" i="1" s="1"/>
  <c r="G119" i="1"/>
  <c r="BH118" i="1"/>
  <c r="BG118" i="1"/>
  <c r="BE118" i="1"/>
  <c r="AV118" i="1"/>
  <c r="AU118" i="1"/>
  <c r="AR118" i="1"/>
  <c r="AN118" i="1"/>
  <c r="AO118" i="1" s="1"/>
  <c r="AK118" i="1"/>
  <c r="AL118" i="1" s="1"/>
  <c r="AJ118" i="1"/>
  <c r="AI118" i="1"/>
  <c r="AG118" i="1"/>
  <c r="AH118" i="1" s="1"/>
  <c r="AF118" i="1"/>
  <c r="AC118" i="1"/>
  <c r="AD118" i="1" s="1"/>
  <c r="X118" i="1"/>
  <c r="Y118" i="1" s="1"/>
  <c r="V118" i="1"/>
  <c r="W118" i="1" s="1"/>
  <c r="T118" i="1"/>
  <c r="U118" i="1" s="1"/>
  <c r="R118" i="1"/>
  <c r="S118" i="1" s="1"/>
  <c r="P118" i="1"/>
  <c r="Q118" i="1" s="1"/>
  <c r="N118" i="1"/>
  <c r="O118" i="1" s="1"/>
  <c r="M118" i="1"/>
  <c r="J118" i="1"/>
  <c r="AA118" i="1" s="1"/>
  <c r="AB118" i="1" s="1"/>
  <c r="BH117" i="1"/>
  <c r="BG117" i="1"/>
  <c r="BE117" i="1"/>
  <c r="AV117" i="1"/>
  <c r="AU117" i="1"/>
  <c r="AR117" i="1"/>
  <c r="AN117" i="1"/>
  <c r="AO117" i="1" s="1"/>
  <c r="AK117" i="1"/>
  <c r="AL117" i="1" s="1"/>
  <c r="AJ117" i="1"/>
  <c r="AI117" i="1"/>
  <c r="AG117" i="1"/>
  <c r="AH117" i="1" s="1"/>
  <c r="AF117" i="1"/>
  <c r="AC117" i="1"/>
  <c r="AD117" i="1" s="1"/>
  <c r="X117" i="1"/>
  <c r="Y117" i="1" s="1"/>
  <c r="V117" i="1"/>
  <c r="W117" i="1" s="1"/>
  <c r="T117" i="1"/>
  <c r="U117" i="1" s="1"/>
  <c r="R117" i="1"/>
  <c r="S117" i="1" s="1"/>
  <c r="P117" i="1"/>
  <c r="Q117" i="1" s="1"/>
  <c r="N117" i="1"/>
  <c r="O117" i="1" s="1"/>
  <c r="M117" i="1"/>
  <c r="J117" i="1"/>
  <c r="BH116" i="1"/>
  <c r="BG116" i="1"/>
  <c r="BE116" i="1"/>
  <c r="AV116" i="1"/>
  <c r="AU116" i="1"/>
  <c r="AR116" i="1"/>
  <c r="AN116" i="1"/>
  <c r="AO116" i="1" s="1"/>
  <c r="AK116" i="1"/>
  <c r="AL116" i="1" s="1"/>
  <c r="AJ116" i="1"/>
  <c r="AI116" i="1"/>
  <c r="AG116" i="1"/>
  <c r="AH116" i="1" s="1"/>
  <c r="AF116" i="1"/>
  <c r="AC116" i="1"/>
  <c r="AD116" i="1" s="1"/>
  <c r="X116" i="1"/>
  <c r="Y116" i="1" s="1"/>
  <c r="V116" i="1"/>
  <c r="W116" i="1" s="1"/>
  <c r="T116" i="1"/>
  <c r="U116" i="1" s="1"/>
  <c r="R116" i="1"/>
  <c r="S116" i="1" s="1"/>
  <c r="P116" i="1"/>
  <c r="Q116" i="1" s="1"/>
  <c r="N116" i="1"/>
  <c r="O116" i="1" s="1"/>
  <c r="M116" i="1"/>
  <c r="J116" i="1"/>
  <c r="G116" i="1"/>
  <c r="AW151" i="1" l="1"/>
  <c r="AW133" i="1"/>
  <c r="K118" i="1"/>
  <c r="K170" i="1"/>
  <c r="AW123" i="1"/>
  <c r="AW135" i="1"/>
  <c r="K153" i="1"/>
  <c r="K156" i="1"/>
  <c r="AS156" i="1" s="1"/>
  <c r="AW125" i="1"/>
  <c r="AW128" i="1"/>
  <c r="AW116" i="1"/>
  <c r="K129" i="1"/>
  <c r="AS129" i="1" s="1"/>
  <c r="AT129" i="1" s="1"/>
  <c r="AW142" i="1"/>
  <c r="K164" i="1"/>
  <c r="AS164" i="1" s="1"/>
  <c r="AA175" i="1"/>
  <c r="AB175" i="1" s="1"/>
  <c r="K141" i="1"/>
  <c r="AS141" i="1" s="1"/>
  <c r="AT141" i="1" s="1"/>
  <c r="K177" i="1"/>
  <c r="AA143" i="1"/>
  <c r="AB143" i="1" s="1"/>
  <c r="AS143" i="1" s="1"/>
  <c r="BB143" i="1" s="1"/>
  <c r="AW137" i="1"/>
  <c r="AW149" i="1"/>
  <c r="K134" i="1"/>
  <c r="AS134" i="1" s="1"/>
  <c r="AT134" i="1" s="1"/>
  <c r="AW136" i="1"/>
  <c r="K174" i="1"/>
  <c r="K169" i="1"/>
  <c r="K172" i="1"/>
  <c r="AS172" i="1" s="1"/>
  <c r="K194" i="1"/>
  <c r="AW120" i="1"/>
  <c r="AA125" i="1"/>
  <c r="AB125" i="1" s="1"/>
  <c r="AS125" i="1" s="1"/>
  <c r="BB125" i="1" s="1"/>
  <c r="AW138" i="1"/>
  <c r="AW119" i="1"/>
  <c r="AW129" i="1"/>
  <c r="K135" i="1"/>
  <c r="AS135" i="1" s="1"/>
  <c r="AW146" i="1"/>
  <c r="K161" i="1"/>
  <c r="AS161" i="1" s="1"/>
  <c r="K167" i="1"/>
  <c r="AS167" i="1" s="1"/>
  <c r="AW126" i="1"/>
  <c r="K127" i="1"/>
  <c r="AS127" i="1" s="1"/>
  <c r="AW118" i="1"/>
  <c r="K176" i="1"/>
  <c r="AS176" i="1" s="1"/>
  <c r="K182" i="1"/>
  <c r="AS182" i="1" s="1"/>
  <c r="BC182" i="1" s="1"/>
  <c r="K184" i="1"/>
  <c r="AS184" i="1" s="1"/>
  <c r="AA199" i="1"/>
  <c r="AB199" i="1" s="1"/>
  <c r="AS199" i="1" s="1"/>
  <c r="K203" i="1"/>
  <c r="AS203" i="1" s="1"/>
  <c r="AW124" i="1"/>
  <c r="K155" i="1"/>
  <c r="AS155" i="1" s="1"/>
  <c r="K166" i="1"/>
  <c r="AS166" i="1" s="1"/>
  <c r="AA168" i="1"/>
  <c r="AB168" i="1" s="1"/>
  <c r="AS168" i="1" s="1"/>
  <c r="AA173" i="1"/>
  <c r="AB173" i="1" s="1"/>
  <c r="AS173" i="1" s="1"/>
  <c r="AT173" i="1" s="1"/>
  <c r="AX173" i="1" s="1"/>
  <c r="K180" i="1"/>
  <c r="AS180" i="1" s="1"/>
  <c r="K122" i="1"/>
  <c r="AS122" i="1" s="1"/>
  <c r="AW132" i="1"/>
  <c r="K138" i="1"/>
  <c r="AS138" i="1" s="1"/>
  <c r="AW143" i="1"/>
  <c r="K145" i="1"/>
  <c r="AS145" i="1" s="1"/>
  <c r="BC145" i="1" s="1"/>
  <c r="K148" i="1"/>
  <c r="AS148" i="1" s="1"/>
  <c r="AW150" i="1"/>
  <c r="K178" i="1"/>
  <c r="AS178" i="1" s="1"/>
  <c r="K183" i="1"/>
  <c r="AS183" i="1" s="1"/>
  <c r="K163" i="1"/>
  <c r="AS163" i="1" s="1"/>
  <c r="K181" i="1"/>
  <c r="AA202" i="1"/>
  <c r="AB202" i="1" s="1"/>
  <c r="AW139" i="1"/>
  <c r="AA119" i="1"/>
  <c r="AB119" i="1" s="1"/>
  <c r="AS119" i="1" s="1"/>
  <c r="BC119" i="1" s="1"/>
  <c r="AW122" i="1"/>
  <c r="AW127" i="1"/>
  <c r="AW130" i="1"/>
  <c r="AW140" i="1"/>
  <c r="AW141" i="1"/>
  <c r="K144" i="1"/>
  <c r="AS144" i="1" s="1"/>
  <c r="BB144" i="1" s="1"/>
  <c r="K147" i="1"/>
  <c r="AS147" i="1" s="1"/>
  <c r="BB147" i="1" s="1"/>
  <c r="AW147" i="1"/>
  <c r="AA152" i="1"/>
  <c r="AB152" i="1" s="1"/>
  <c r="AS152" i="1" s="1"/>
  <c r="K165" i="1"/>
  <c r="AS165" i="1" s="1"/>
  <c r="K196" i="1"/>
  <c r="AS196" i="1" s="1"/>
  <c r="BC196" i="1" s="1"/>
  <c r="AA209" i="1"/>
  <c r="AB209" i="1" s="1"/>
  <c r="AS209" i="1" s="1"/>
  <c r="BC209" i="1" s="1"/>
  <c r="AW148" i="1"/>
  <c r="AW145" i="1"/>
  <c r="AS169" i="1"/>
  <c r="BB169" i="1" s="1"/>
  <c r="AA151" i="1"/>
  <c r="AB151" i="1" s="1"/>
  <c r="K151" i="1"/>
  <c r="AS151" i="1" s="1"/>
  <c r="AA130" i="1"/>
  <c r="AB130" i="1" s="1"/>
  <c r="AS130" i="1" s="1"/>
  <c r="BB130" i="1" s="1"/>
  <c r="AA131" i="1"/>
  <c r="AB131" i="1" s="1"/>
  <c r="K131" i="1"/>
  <c r="AA137" i="1"/>
  <c r="AB137" i="1" s="1"/>
  <c r="AS137" i="1" s="1"/>
  <c r="K123" i="1"/>
  <c r="AS123" i="1" s="1"/>
  <c r="AA117" i="1"/>
  <c r="AB117" i="1" s="1"/>
  <c r="K117" i="1"/>
  <c r="K124" i="1"/>
  <c r="AS124" i="1" s="1"/>
  <c r="AA191" i="1"/>
  <c r="AB191" i="1" s="1"/>
  <c r="AS191" i="1" s="1"/>
  <c r="AA200" i="1"/>
  <c r="AB200" i="1" s="1"/>
  <c r="AS200" i="1" s="1"/>
  <c r="K211" i="1"/>
  <c r="AS211" i="1" s="1"/>
  <c r="K158" i="1"/>
  <c r="AS158" i="1" s="1"/>
  <c r="K171" i="1"/>
  <c r="AS171" i="1" s="1"/>
  <c r="K206" i="1"/>
  <c r="AS206" i="1" s="1"/>
  <c r="K192" i="1"/>
  <c r="AS192" i="1" s="1"/>
  <c r="AA205" i="1"/>
  <c r="AB205" i="1" s="1"/>
  <c r="AS205" i="1" s="1"/>
  <c r="AA208" i="1"/>
  <c r="AB208" i="1" s="1"/>
  <c r="AS208" i="1" s="1"/>
  <c r="AA157" i="1"/>
  <c r="AB157" i="1" s="1"/>
  <c r="AS157" i="1" s="1"/>
  <c r="AA160" i="1"/>
  <c r="AB160" i="1" s="1"/>
  <c r="AS160" i="1" s="1"/>
  <c r="AA179" i="1"/>
  <c r="AB179" i="1" s="1"/>
  <c r="AS179" i="1" s="1"/>
  <c r="AA154" i="1"/>
  <c r="AB154" i="1" s="1"/>
  <c r="AS154" i="1" s="1"/>
  <c r="K159" i="1"/>
  <c r="AS159" i="1" s="1"/>
  <c r="K185" i="1"/>
  <c r="AS185" i="1" s="1"/>
  <c r="AT185" i="1" s="1"/>
  <c r="AX185" i="1" s="1"/>
  <c r="K186" i="1"/>
  <c r="AS186" i="1" s="1"/>
  <c r="K187" i="1"/>
  <c r="K188" i="1"/>
  <c r="AS188" i="1" s="1"/>
  <c r="AA133" i="1"/>
  <c r="AB133" i="1" s="1"/>
  <c r="AS133" i="1" s="1"/>
  <c r="AA150" i="1"/>
  <c r="AB150" i="1" s="1"/>
  <c r="K150" i="1"/>
  <c r="AA162" i="1"/>
  <c r="AB162" i="1" s="1"/>
  <c r="K162" i="1"/>
  <c r="K121" i="1"/>
  <c r="AS121" i="1" s="1"/>
  <c r="AW121" i="1"/>
  <c r="AS118" i="1"/>
  <c r="AA116" i="1"/>
  <c r="AB116" i="1" s="1"/>
  <c r="K116" i="1"/>
  <c r="AW134" i="1"/>
  <c r="AW117" i="1"/>
  <c r="AA120" i="1"/>
  <c r="AB120" i="1" s="1"/>
  <c r="K120" i="1"/>
  <c r="K126" i="1"/>
  <c r="AA126" i="1"/>
  <c r="AB126" i="1" s="1"/>
  <c r="K128" i="1"/>
  <c r="AS128" i="1" s="1"/>
  <c r="AA132" i="1"/>
  <c r="AB132" i="1" s="1"/>
  <c r="AS132" i="1" s="1"/>
  <c r="AA136" i="1"/>
  <c r="AB136" i="1" s="1"/>
  <c r="AS136" i="1" s="1"/>
  <c r="K140" i="1"/>
  <c r="AS140" i="1" s="1"/>
  <c r="BB140" i="1" s="1"/>
  <c r="AA146" i="1"/>
  <c r="AB146" i="1" s="1"/>
  <c r="AS146" i="1" s="1"/>
  <c r="AS170" i="1"/>
  <c r="AS174" i="1"/>
  <c r="AS153" i="1"/>
  <c r="AW131" i="1"/>
  <c r="AA139" i="1"/>
  <c r="AB139" i="1" s="1"/>
  <c r="AS139" i="1" s="1"/>
  <c r="AA142" i="1"/>
  <c r="AB142" i="1" s="1"/>
  <c r="AS142" i="1" s="1"/>
  <c r="AA149" i="1"/>
  <c r="AB149" i="1" s="1"/>
  <c r="AS149" i="1" s="1"/>
  <c r="AS175" i="1"/>
  <c r="AS177" i="1"/>
  <c r="AS181" i="1"/>
  <c r="AS187" i="1"/>
  <c r="AS194" i="1"/>
  <c r="AA210" i="1"/>
  <c r="AB210" i="1" s="1"/>
  <c r="K210" i="1"/>
  <c r="AS210" i="1" s="1"/>
  <c r="AA189" i="1"/>
  <c r="AB189" i="1" s="1"/>
  <c r="AS189" i="1" s="1"/>
  <c r="AA190" i="1"/>
  <c r="AB190" i="1" s="1"/>
  <c r="AS190" i="1" s="1"/>
  <c r="AA193" i="1"/>
  <c r="AB193" i="1" s="1"/>
  <c r="AS193" i="1" s="1"/>
  <c r="AA198" i="1"/>
  <c r="AB198" i="1" s="1"/>
  <c r="AS198" i="1" s="1"/>
  <c r="AA201" i="1"/>
  <c r="AB201" i="1" s="1"/>
  <c r="AS201" i="1" s="1"/>
  <c r="AS202" i="1"/>
  <c r="AA204" i="1"/>
  <c r="AB204" i="1" s="1"/>
  <c r="AS204" i="1" s="1"/>
  <c r="AA207" i="1"/>
  <c r="AB207" i="1" s="1"/>
  <c r="K207" i="1"/>
  <c r="AA195" i="1"/>
  <c r="AB195" i="1" s="1"/>
  <c r="AS195" i="1" s="1"/>
  <c r="K197" i="1"/>
  <c r="AS197" i="1" s="1"/>
  <c r="K212" i="1"/>
  <c r="AS212" i="1" s="1"/>
  <c r="AT138" i="1" l="1"/>
  <c r="BC138" i="1"/>
  <c r="AX129" i="1"/>
  <c r="BB182" i="1"/>
  <c r="BC164" i="1"/>
  <c r="BB164" i="1"/>
  <c r="BB134" i="1"/>
  <c r="BB141" i="1"/>
  <c r="BC125" i="1"/>
  <c r="AX138" i="1"/>
  <c r="AY138" i="1" s="1"/>
  <c r="AZ138" i="1" s="1"/>
  <c r="BA138" i="1" s="1"/>
  <c r="AT182" i="1"/>
  <c r="AX182" i="1" s="1"/>
  <c r="BC134" i="1"/>
  <c r="BB168" i="1"/>
  <c r="BC168" i="1"/>
  <c r="AT167" i="1"/>
  <c r="AX167" i="1" s="1"/>
  <c r="AY167" i="1" s="1"/>
  <c r="AZ167" i="1" s="1"/>
  <c r="BA167" i="1" s="1"/>
  <c r="BB167" i="1"/>
  <c r="BC173" i="1"/>
  <c r="AS162" i="1"/>
  <c r="AT162" i="1" s="1"/>
  <c r="AX162" i="1" s="1"/>
  <c r="AT119" i="1"/>
  <c r="AX119" i="1" s="1"/>
  <c r="BB185" i="1"/>
  <c r="AT125" i="1"/>
  <c r="AX125" i="1" s="1"/>
  <c r="BC185" i="1"/>
  <c r="BC141" i="1"/>
  <c r="AT164" i="1"/>
  <c r="AX164" i="1" s="1"/>
  <c r="AY164" i="1" s="1"/>
  <c r="AZ164" i="1" s="1"/>
  <c r="BA164" i="1" s="1"/>
  <c r="BD164" i="1" s="1"/>
  <c r="BF164" i="1" s="1"/>
  <c r="BI164" i="1" s="1"/>
  <c r="AX141" i="1"/>
  <c r="AT148" i="1"/>
  <c r="AX148" i="1" s="1"/>
  <c r="BC148" i="1"/>
  <c r="BB148" i="1"/>
  <c r="BC169" i="1"/>
  <c r="BC129" i="1"/>
  <c r="BB138" i="1"/>
  <c r="BB173" i="1"/>
  <c r="BB119" i="1"/>
  <c r="BC167" i="1"/>
  <c r="BB129" i="1"/>
  <c r="AT159" i="1"/>
  <c r="AX159" i="1" s="1"/>
  <c r="AY159" i="1" s="1"/>
  <c r="AZ159" i="1" s="1"/>
  <c r="BA159" i="1" s="1"/>
  <c r="BD159" i="1" s="1"/>
  <c r="BF159" i="1" s="1"/>
  <c r="BI159" i="1" s="1"/>
  <c r="BB159" i="1"/>
  <c r="BC171" i="1"/>
  <c r="BB171" i="1"/>
  <c r="AT171" i="1"/>
  <c r="AX171" i="1" s="1"/>
  <c r="AT206" i="1"/>
  <c r="AX206" i="1" s="1"/>
  <c r="AY206" i="1" s="1"/>
  <c r="AZ206" i="1" s="1"/>
  <c r="BA206" i="1" s="1"/>
  <c r="BC206" i="1"/>
  <c r="BB206" i="1"/>
  <c r="BB165" i="1"/>
  <c r="AT165" i="1"/>
  <c r="AX165" i="1" s="1"/>
  <c r="AY165" i="1" s="1"/>
  <c r="AZ165" i="1" s="1"/>
  <c r="BA165" i="1" s="1"/>
  <c r="BC165" i="1"/>
  <c r="BB196" i="1"/>
  <c r="AT196" i="1"/>
  <c r="AX196" i="1" s="1"/>
  <c r="AY196" i="1" s="1"/>
  <c r="AZ196" i="1" s="1"/>
  <c r="BA196" i="1" s="1"/>
  <c r="BD196" i="1" s="1"/>
  <c r="BF196" i="1" s="1"/>
  <c r="BI196" i="1" s="1"/>
  <c r="AT209" i="1"/>
  <c r="AX209" i="1" s="1"/>
  <c r="BB209" i="1"/>
  <c r="AT168" i="1"/>
  <c r="AX168" i="1" s="1"/>
  <c r="AY168" i="1" s="1"/>
  <c r="AZ168" i="1" s="1"/>
  <c r="BA168" i="1" s="1"/>
  <c r="AS116" i="1"/>
  <c r="AT169" i="1"/>
  <c r="AX169" i="1" s="1"/>
  <c r="AY169" i="1" s="1"/>
  <c r="AZ169" i="1" s="1"/>
  <c r="BA169" i="1" s="1"/>
  <c r="AS150" i="1"/>
  <c r="AT150" i="1" s="1"/>
  <c r="AX150" i="1" s="1"/>
  <c r="AS117" i="1"/>
  <c r="BB117" i="1" s="1"/>
  <c r="AX134" i="1"/>
  <c r="AY134" i="1" s="1"/>
  <c r="AZ134" i="1" s="1"/>
  <c r="BA134" i="1" s="1"/>
  <c r="AS131" i="1"/>
  <c r="BC137" i="1"/>
  <c r="AT137" i="1"/>
  <c r="AX137" i="1" s="1"/>
  <c r="AY137" i="1" s="1"/>
  <c r="AZ137" i="1" s="1"/>
  <c r="BA137" i="1" s="1"/>
  <c r="BD137" i="1" s="1"/>
  <c r="BF137" i="1" s="1"/>
  <c r="BI137" i="1" s="1"/>
  <c r="BB137" i="1"/>
  <c r="AT151" i="1"/>
  <c r="AX151" i="1" s="1"/>
  <c r="BB151" i="1"/>
  <c r="BC151" i="1"/>
  <c r="AT179" i="1"/>
  <c r="AX179" i="1" s="1"/>
  <c r="BC179" i="1"/>
  <c r="BB179" i="1"/>
  <c r="AT208" i="1"/>
  <c r="AX208" i="1" s="1"/>
  <c r="AY208" i="1" s="1"/>
  <c r="AZ208" i="1" s="1"/>
  <c r="BA208" i="1" s="1"/>
  <c r="BB208" i="1"/>
  <c r="BC208" i="1"/>
  <c r="BB160" i="1"/>
  <c r="BC160" i="1"/>
  <c r="AT160" i="1"/>
  <c r="AX160" i="1" s="1"/>
  <c r="AY160" i="1" s="1"/>
  <c r="AZ160" i="1" s="1"/>
  <c r="BA160" i="1" s="1"/>
  <c r="AS120" i="1"/>
  <c r="AT120" i="1" s="1"/>
  <c r="AX120" i="1" s="1"/>
  <c r="BC159" i="1"/>
  <c r="BC144" i="1"/>
  <c r="BB145" i="1"/>
  <c r="BC136" i="1"/>
  <c r="BB136" i="1"/>
  <c r="AT136" i="1"/>
  <c r="AX136" i="1" s="1"/>
  <c r="BC189" i="1"/>
  <c r="BB189" i="1"/>
  <c r="AT189" i="1"/>
  <c r="AX189" i="1" s="1"/>
  <c r="AT149" i="1"/>
  <c r="AX149" i="1" s="1"/>
  <c r="BC149" i="1"/>
  <c r="BB149" i="1"/>
  <c r="BC198" i="1"/>
  <c r="BB198" i="1"/>
  <c r="AT198" i="1"/>
  <c r="AX198" i="1" s="1"/>
  <c r="BB146" i="1"/>
  <c r="BC146" i="1"/>
  <c r="AT146" i="1"/>
  <c r="AX146" i="1" s="1"/>
  <c r="BC133" i="1"/>
  <c r="AT133" i="1"/>
  <c r="AX133" i="1" s="1"/>
  <c r="BB133" i="1"/>
  <c r="BB193" i="1"/>
  <c r="AT193" i="1"/>
  <c r="AX193" i="1" s="1"/>
  <c r="BC193" i="1"/>
  <c r="BC184" i="1"/>
  <c r="BB184" i="1"/>
  <c r="AT184" i="1"/>
  <c r="AX184" i="1" s="1"/>
  <c r="BB195" i="1"/>
  <c r="AT195" i="1"/>
  <c r="AX195" i="1" s="1"/>
  <c r="BC195" i="1"/>
  <c r="BC186" i="1"/>
  <c r="BB186" i="1"/>
  <c r="AT186" i="1"/>
  <c r="AX186" i="1" s="1"/>
  <c r="AY182" i="1"/>
  <c r="AZ182" i="1" s="1"/>
  <c r="BA182" i="1" s="1"/>
  <c r="BD182" i="1" s="1"/>
  <c r="BF182" i="1" s="1"/>
  <c r="BI182" i="1" s="1"/>
  <c r="BC190" i="1"/>
  <c r="BB190" i="1"/>
  <c r="AT190" i="1"/>
  <c r="AX190" i="1" s="1"/>
  <c r="BB154" i="1"/>
  <c r="AT154" i="1"/>
  <c r="AX154" i="1" s="1"/>
  <c r="BC154" i="1"/>
  <c r="BC142" i="1"/>
  <c r="AT142" i="1"/>
  <c r="AX142" i="1" s="1"/>
  <c r="BB142" i="1"/>
  <c r="BC174" i="1"/>
  <c r="BB174" i="1"/>
  <c r="AT174" i="1"/>
  <c r="AX174" i="1" s="1"/>
  <c r="BB157" i="1"/>
  <c r="AT157" i="1"/>
  <c r="AX157" i="1" s="1"/>
  <c r="BC157" i="1"/>
  <c r="AT139" i="1"/>
  <c r="AX139" i="1" s="1"/>
  <c r="BC139" i="1"/>
  <c r="BB139" i="1"/>
  <c r="AT116" i="1"/>
  <c r="AX116" i="1" s="1"/>
  <c r="AT132" i="1"/>
  <c r="AX132" i="1" s="1"/>
  <c r="AY171" i="1"/>
  <c r="AZ171" i="1" s="1"/>
  <c r="BA171" i="1" s="1"/>
  <c r="BD171" i="1" s="1"/>
  <c r="BF171" i="1" s="1"/>
  <c r="BI171" i="1" s="1"/>
  <c r="BC188" i="1"/>
  <c r="BB188" i="1"/>
  <c r="AT188" i="1"/>
  <c r="AX188" i="1" s="1"/>
  <c r="BC203" i="1"/>
  <c r="BB203" i="1"/>
  <c r="AT203" i="1"/>
  <c r="AX203" i="1" s="1"/>
  <c r="BB175" i="1"/>
  <c r="AT175" i="1"/>
  <c r="AX175" i="1" s="1"/>
  <c r="BC175" i="1"/>
  <c r="BB152" i="1"/>
  <c r="AT152" i="1"/>
  <c r="AX152" i="1" s="1"/>
  <c r="BC152" i="1"/>
  <c r="BB153" i="1"/>
  <c r="AT153" i="1"/>
  <c r="AX153" i="1" s="1"/>
  <c r="BC153" i="1"/>
  <c r="BC170" i="1"/>
  <c r="BB170" i="1"/>
  <c r="AT170" i="1"/>
  <c r="AX170" i="1" s="1"/>
  <c r="BB155" i="1"/>
  <c r="AT155" i="1"/>
  <c r="AX155" i="1" s="1"/>
  <c r="BC155" i="1"/>
  <c r="AY173" i="1"/>
  <c r="AZ173" i="1" s="1"/>
  <c r="BA173" i="1" s="1"/>
  <c r="AT118" i="1"/>
  <c r="AX118" i="1" s="1"/>
  <c r="BC118" i="1"/>
  <c r="BB118" i="1"/>
  <c r="AY151" i="1"/>
  <c r="AZ151" i="1" s="1"/>
  <c r="BA151" i="1" s="1"/>
  <c r="BB183" i="1"/>
  <c r="AT183" i="1"/>
  <c r="AX183" i="1" s="1"/>
  <c r="BC183" i="1"/>
  <c r="BB166" i="1"/>
  <c r="AT166" i="1"/>
  <c r="AX166" i="1" s="1"/>
  <c r="BC166" i="1"/>
  <c r="AT127" i="1"/>
  <c r="AX127" i="1" s="1"/>
  <c r="BC127" i="1"/>
  <c r="BB127" i="1"/>
  <c r="AY119" i="1"/>
  <c r="AZ119" i="1" s="1"/>
  <c r="BA119" i="1" s="1"/>
  <c r="BD119" i="1" s="1"/>
  <c r="BF119" i="1" s="1"/>
  <c r="BI119" i="1" s="1"/>
  <c r="BC201" i="1"/>
  <c r="BB201" i="1"/>
  <c r="AT201" i="1"/>
  <c r="AX201" i="1" s="1"/>
  <c r="BC212" i="1"/>
  <c r="BB212" i="1"/>
  <c r="AT212" i="1"/>
  <c r="AX212" i="1" s="1"/>
  <c r="BB210" i="1"/>
  <c r="AT210" i="1"/>
  <c r="AX210" i="1" s="1"/>
  <c r="BC210" i="1"/>
  <c r="BC194" i="1"/>
  <c r="BB194" i="1"/>
  <c r="AT194" i="1"/>
  <c r="AX194" i="1" s="1"/>
  <c r="BB178" i="1"/>
  <c r="AT178" i="1"/>
  <c r="AX178" i="1" s="1"/>
  <c r="BC178" i="1"/>
  <c r="AT147" i="1"/>
  <c r="AX147" i="1" s="1"/>
  <c r="BC147" i="1"/>
  <c r="BC163" i="1"/>
  <c r="AT163" i="1"/>
  <c r="AX163" i="1" s="1"/>
  <c r="BB163" i="1"/>
  <c r="BB116" i="1"/>
  <c r="AT122" i="1"/>
  <c r="AX122" i="1" s="1"/>
  <c r="BB122" i="1"/>
  <c r="BC122" i="1"/>
  <c r="AT123" i="1"/>
  <c r="AX123" i="1" s="1"/>
  <c r="BC123" i="1"/>
  <c r="BB123" i="1"/>
  <c r="AY125" i="1"/>
  <c r="AZ125" i="1" s="1"/>
  <c r="BA125" i="1" s="1"/>
  <c r="BD125" i="1" s="1"/>
  <c r="BF125" i="1" s="1"/>
  <c r="BI125" i="1" s="1"/>
  <c r="BC202" i="1"/>
  <c r="AT202" i="1"/>
  <c r="AX202" i="1" s="1"/>
  <c r="BB202" i="1"/>
  <c r="BB181" i="1"/>
  <c r="AT181" i="1"/>
  <c r="AX181" i="1" s="1"/>
  <c r="BC181" i="1"/>
  <c r="BC197" i="1"/>
  <c r="AT197" i="1"/>
  <c r="AX197" i="1" s="1"/>
  <c r="BB197" i="1"/>
  <c r="AY185" i="1"/>
  <c r="AZ185" i="1" s="1"/>
  <c r="BA185" i="1" s="1"/>
  <c r="BB176" i="1"/>
  <c r="AT176" i="1"/>
  <c r="AX176" i="1" s="1"/>
  <c r="BC176" i="1"/>
  <c r="BB120" i="1"/>
  <c r="AS207" i="1"/>
  <c r="BC199" i="1"/>
  <c r="AT199" i="1"/>
  <c r="AX199" i="1" s="1"/>
  <c r="BB199" i="1"/>
  <c r="BC191" i="1"/>
  <c r="BB191" i="1"/>
  <c r="AT191" i="1"/>
  <c r="AX191" i="1" s="1"/>
  <c r="BB177" i="1"/>
  <c r="AT177" i="1"/>
  <c r="AX177" i="1" s="1"/>
  <c r="BC177" i="1"/>
  <c r="BB158" i="1"/>
  <c r="AT158" i="1"/>
  <c r="AX158" i="1" s="1"/>
  <c r="BC158" i="1"/>
  <c r="AS126" i="1"/>
  <c r="BC161" i="1"/>
  <c r="AT161" i="1"/>
  <c r="AX161" i="1" s="1"/>
  <c r="BB161" i="1"/>
  <c r="BC120" i="1"/>
  <c r="BC116" i="1"/>
  <c r="AY141" i="1"/>
  <c r="AZ141" i="1" s="1"/>
  <c r="BA141" i="1" s="1"/>
  <c r="BD141" i="1" s="1"/>
  <c r="BF141" i="1" s="1"/>
  <c r="BI141" i="1" s="1"/>
  <c r="AY148" i="1"/>
  <c r="AZ148" i="1" s="1"/>
  <c r="BA148" i="1" s="1"/>
  <c r="BD148" i="1" s="1"/>
  <c r="BF148" i="1" s="1"/>
  <c r="BI148" i="1" s="1"/>
  <c r="BC205" i="1"/>
  <c r="BB205" i="1"/>
  <c r="AT205" i="1"/>
  <c r="AX205" i="1" s="1"/>
  <c r="BB192" i="1"/>
  <c r="BC192" i="1"/>
  <c r="AT192" i="1"/>
  <c r="AX192" i="1" s="1"/>
  <c r="BC211" i="1"/>
  <c r="BB211" i="1"/>
  <c r="AT211" i="1"/>
  <c r="AX211" i="1" s="1"/>
  <c r="BB180" i="1"/>
  <c r="AT180" i="1"/>
  <c r="AX180" i="1" s="1"/>
  <c r="BC180" i="1"/>
  <c r="BC130" i="1"/>
  <c r="AT130" i="1"/>
  <c r="AX130" i="1" s="1"/>
  <c r="BC204" i="1"/>
  <c r="BB204" i="1"/>
  <c r="AT204" i="1"/>
  <c r="AX204" i="1" s="1"/>
  <c r="AY209" i="1"/>
  <c r="AZ209" i="1" s="1"/>
  <c r="BA209" i="1" s="1"/>
  <c r="BD209" i="1" s="1"/>
  <c r="BF209" i="1" s="1"/>
  <c r="BI209" i="1" s="1"/>
  <c r="BC187" i="1"/>
  <c r="BB187" i="1"/>
  <c r="AT187" i="1"/>
  <c r="AX187" i="1" s="1"/>
  <c r="BC200" i="1"/>
  <c r="BB200" i="1"/>
  <c r="AT200" i="1"/>
  <c r="AX200" i="1" s="1"/>
  <c r="BC172" i="1"/>
  <c r="BB172" i="1"/>
  <c r="AT172" i="1"/>
  <c r="AX172" i="1" s="1"/>
  <c r="BB156" i="1"/>
  <c r="AT156" i="1"/>
  <c r="AX156" i="1" s="1"/>
  <c r="BC156" i="1"/>
  <c r="BB135" i="1"/>
  <c r="BC135" i="1"/>
  <c r="AT135" i="1"/>
  <c r="AX135" i="1" s="1"/>
  <c r="BB132" i="1"/>
  <c r="AT140" i="1"/>
  <c r="AX140" i="1" s="1"/>
  <c r="BC140" i="1"/>
  <c r="BC128" i="1"/>
  <c r="AT128" i="1"/>
  <c r="AX128" i="1" s="1"/>
  <c r="BB128" i="1"/>
  <c r="AT124" i="1"/>
  <c r="AX124" i="1" s="1"/>
  <c r="BB124" i="1"/>
  <c r="BC124" i="1"/>
  <c r="AY179" i="1"/>
  <c r="AZ179" i="1" s="1"/>
  <c r="BA179" i="1" s="1"/>
  <c r="AT144" i="1"/>
  <c r="AX144" i="1" s="1"/>
  <c r="AT145" i="1"/>
  <c r="AX145" i="1" s="1"/>
  <c r="BC132" i="1"/>
  <c r="AT143" i="1"/>
  <c r="AX143" i="1" s="1"/>
  <c r="BC143" i="1"/>
  <c r="BC121" i="1"/>
  <c r="BB121" i="1"/>
  <c r="AT121" i="1"/>
  <c r="AX121" i="1" s="1"/>
  <c r="AY129" i="1"/>
  <c r="AZ129" i="1" s="1"/>
  <c r="BA129" i="1" s="1"/>
  <c r="BD138" i="1" l="1"/>
  <c r="BF138" i="1" s="1"/>
  <c r="BI138" i="1" s="1"/>
  <c r="BD168" i="1"/>
  <c r="BF168" i="1" s="1"/>
  <c r="BI168" i="1" s="1"/>
  <c r="BB150" i="1"/>
  <c r="BC150" i="1"/>
  <c r="BD206" i="1"/>
  <c r="BF206" i="1" s="1"/>
  <c r="BI206" i="1" s="1"/>
  <c r="BD129" i="1"/>
  <c r="BF129" i="1" s="1"/>
  <c r="BI129" i="1" s="1"/>
  <c r="BD165" i="1"/>
  <c r="BF165" i="1" s="1"/>
  <c r="BI165" i="1" s="1"/>
  <c r="BD167" i="1"/>
  <c r="BF167" i="1" s="1"/>
  <c r="BI167" i="1" s="1"/>
  <c r="BD134" i="1"/>
  <c r="BF134" i="1" s="1"/>
  <c r="BI134" i="1" s="1"/>
  <c r="BB162" i="1"/>
  <c r="BD173" i="1"/>
  <c r="BF173" i="1" s="1"/>
  <c r="BI173" i="1" s="1"/>
  <c r="BD151" i="1"/>
  <c r="BF151" i="1" s="1"/>
  <c r="BI151" i="1" s="1"/>
  <c r="BD208" i="1"/>
  <c r="BF208" i="1" s="1"/>
  <c r="BI208" i="1" s="1"/>
  <c r="BD185" i="1"/>
  <c r="BF185" i="1" s="1"/>
  <c r="BI185" i="1" s="1"/>
  <c r="BD160" i="1"/>
  <c r="BF160" i="1" s="1"/>
  <c r="BI160" i="1" s="1"/>
  <c r="AT117" i="1"/>
  <c r="AX117" i="1" s="1"/>
  <c r="BC117" i="1"/>
  <c r="BC162" i="1"/>
  <c r="BD179" i="1"/>
  <c r="BF179" i="1" s="1"/>
  <c r="BI179" i="1" s="1"/>
  <c r="BD169" i="1"/>
  <c r="BF169" i="1" s="1"/>
  <c r="BI169" i="1" s="1"/>
  <c r="BC131" i="1"/>
  <c r="BB131" i="1"/>
  <c r="AT131" i="1"/>
  <c r="AX131" i="1" s="1"/>
  <c r="AY180" i="1"/>
  <c r="AZ180" i="1" s="1"/>
  <c r="BA180" i="1" s="1"/>
  <c r="BD180" i="1" s="1"/>
  <c r="BF180" i="1" s="1"/>
  <c r="BI180" i="1" s="1"/>
  <c r="AY183" i="1"/>
  <c r="AZ183" i="1" s="1"/>
  <c r="BA183" i="1" s="1"/>
  <c r="BD183" i="1" s="1"/>
  <c r="BF183" i="1" s="1"/>
  <c r="BI183" i="1" s="1"/>
  <c r="AY153" i="1"/>
  <c r="AZ153" i="1" s="1"/>
  <c r="BA153" i="1" s="1"/>
  <c r="BD153" i="1" s="1"/>
  <c r="BF153" i="1" s="1"/>
  <c r="BI153" i="1" s="1"/>
  <c r="AY132" i="1"/>
  <c r="AZ132" i="1" s="1"/>
  <c r="BA132" i="1" s="1"/>
  <c r="BD132" i="1" s="1"/>
  <c r="BF132" i="1" s="1"/>
  <c r="BI132" i="1" s="1"/>
  <c r="AY139" i="1"/>
  <c r="AZ139" i="1" s="1"/>
  <c r="BA139" i="1" s="1"/>
  <c r="BD139" i="1" s="1"/>
  <c r="BF139" i="1" s="1"/>
  <c r="BI139" i="1" s="1"/>
  <c r="AY157" i="1"/>
  <c r="AZ157" i="1" s="1"/>
  <c r="BA157" i="1" s="1"/>
  <c r="BD157" i="1" s="1"/>
  <c r="BF157" i="1" s="1"/>
  <c r="BI157" i="1" s="1"/>
  <c r="AY154" i="1"/>
  <c r="AZ154" i="1" s="1"/>
  <c r="BA154" i="1" s="1"/>
  <c r="BD154" i="1" s="1"/>
  <c r="BF154" i="1" s="1"/>
  <c r="BI154" i="1" s="1"/>
  <c r="AY121" i="1"/>
  <c r="AZ121" i="1" s="1"/>
  <c r="BA121" i="1" s="1"/>
  <c r="BD121" i="1" s="1"/>
  <c r="BF121" i="1" s="1"/>
  <c r="BI121" i="1" s="1"/>
  <c r="AY143" i="1"/>
  <c r="AZ143" i="1" s="1"/>
  <c r="BA143" i="1" s="1"/>
  <c r="BD143" i="1" s="1"/>
  <c r="BF143" i="1" s="1"/>
  <c r="BI143" i="1" s="1"/>
  <c r="AY130" i="1"/>
  <c r="AZ130" i="1" s="1"/>
  <c r="BA130" i="1" s="1"/>
  <c r="BD130" i="1" s="1"/>
  <c r="BF130" i="1" s="1"/>
  <c r="BI130" i="1" s="1"/>
  <c r="AY163" i="1"/>
  <c r="AZ163" i="1" s="1"/>
  <c r="BA163" i="1" s="1"/>
  <c r="BD163" i="1" s="1"/>
  <c r="BF163" i="1" s="1"/>
  <c r="BI163" i="1" s="1"/>
  <c r="AY131" i="1"/>
  <c r="AZ131" i="1" s="1"/>
  <c r="BA131" i="1" s="1"/>
  <c r="AY170" i="1"/>
  <c r="AZ170" i="1" s="1"/>
  <c r="BA170" i="1" s="1"/>
  <c r="BD170" i="1" s="1"/>
  <c r="BF170" i="1" s="1"/>
  <c r="BI170" i="1" s="1"/>
  <c r="AY142" i="1"/>
  <c r="AZ142" i="1" s="1"/>
  <c r="BA142" i="1" s="1"/>
  <c r="BD142" i="1" s="1"/>
  <c r="BF142" i="1" s="1"/>
  <c r="BI142" i="1" s="1"/>
  <c r="AY195" i="1"/>
  <c r="AZ195" i="1" s="1"/>
  <c r="BA195" i="1" s="1"/>
  <c r="BD195" i="1" s="1"/>
  <c r="BF195" i="1" s="1"/>
  <c r="BI195" i="1" s="1"/>
  <c r="AY133" i="1"/>
  <c r="AZ133" i="1"/>
  <c r="BA133" i="1" s="1"/>
  <c r="BD133" i="1" s="1"/>
  <c r="BF133" i="1" s="1"/>
  <c r="BI133" i="1" s="1"/>
  <c r="AY144" i="1"/>
  <c r="AZ144" i="1" s="1"/>
  <c r="BA144" i="1" s="1"/>
  <c r="BD144" i="1" s="1"/>
  <c r="BF144" i="1" s="1"/>
  <c r="BI144" i="1" s="1"/>
  <c r="AY172" i="1"/>
  <c r="AZ172" i="1" s="1"/>
  <c r="BA172" i="1" s="1"/>
  <c r="BD172" i="1" s="1"/>
  <c r="BF172" i="1" s="1"/>
  <c r="BI172" i="1" s="1"/>
  <c r="AY211" i="1"/>
  <c r="AZ211" i="1" s="1"/>
  <c r="BA211" i="1" s="1"/>
  <c r="BD211" i="1" s="1"/>
  <c r="BF211" i="1" s="1"/>
  <c r="BI211" i="1" s="1"/>
  <c r="AY191" i="1"/>
  <c r="AZ191" i="1" s="1"/>
  <c r="BA191" i="1" s="1"/>
  <c r="BD191" i="1" s="1"/>
  <c r="BF191" i="1" s="1"/>
  <c r="BI191" i="1" s="1"/>
  <c r="AY181" i="1"/>
  <c r="AZ181" i="1" s="1"/>
  <c r="BA181" i="1" s="1"/>
  <c r="BD181" i="1" s="1"/>
  <c r="BF181" i="1" s="1"/>
  <c r="BI181" i="1" s="1"/>
  <c r="AY175" i="1"/>
  <c r="AZ175" i="1" s="1"/>
  <c r="BA175" i="1" s="1"/>
  <c r="BD175" i="1" s="1"/>
  <c r="BF175" i="1" s="1"/>
  <c r="BI175" i="1" s="1"/>
  <c r="AY190" i="1"/>
  <c r="AZ190" i="1" s="1"/>
  <c r="BA190" i="1" s="1"/>
  <c r="BD190" i="1" s="1"/>
  <c r="BF190" i="1" s="1"/>
  <c r="BI190" i="1" s="1"/>
  <c r="AY198" i="1"/>
  <c r="AZ198" i="1" s="1"/>
  <c r="BA198" i="1" s="1"/>
  <c r="BD198" i="1" s="1"/>
  <c r="BF198" i="1" s="1"/>
  <c r="BI198" i="1" s="1"/>
  <c r="AY149" i="1"/>
  <c r="AZ149" i="1" s="1"/>
  <c r="BA149" i="1" s="1"/>
  <c r="BD149" i="1" s="1"/>
  <c r="BF149" i="1" s="1"/>
  <c r="BI149" i="1" s="1"/>
  <c r="AY136" i="1"/>
  <c r="AZ136" i="1" s="1"/>
  <c r="BA136" i="1" s="1"/>
  <c r="BD136" i="1" s="1"/>
  <c r="BF136" i="1" s="1"/>
  <c r="BI136" i="1" s="1"/>
  <c r="AY177" i="1"/>
  <c r="AZ177" i="1" s="1"/>
  <c r="BA177" i="1" s="1"/>
  <c r="BD177" i="1" s="1"/>
  <c r="BF177" i="1" s="1"/>
  <c r="BI177" i="1" s="1"/>
  <c r="AY192" i="1"/>
  <c r="AZ192" i="1" s="1"/>
  <c r="BA192" i="1" s="1"/>
  <c r="BD192" i="1" s="1"/>
  <c r="BF192" i="1" s="1"/>
  <c r="BI192" i="1" s="1"/>
  <c r="AY158" i="1"/>
  <c r="AZ158" i="1" s="1"/>
  <c r="BA158" i="1" s="1"/>
  <c r="BD158" i="1" s="1"/>
  <c r="BF158" i="1" s="1"/>
  <c r="BI158" i="1" s="1"/>
  <c r="AY199" i="1"/>
  <c r="AZ199" i="1" s="1"/>
  <c r="BA199" i="1" s="1"/>
  <c r="BD199" i="1" s="1"/>
  <c r="BF199" i="1" s="1"/>
  <c r="BI199" i="1" s="1"/>
  <c r="AY178" i="1"/>
  <c r="AZ178" i="1" s="1"/>
  <c r="BA178" i="1" s="1"/>
  <c r="BD178" i="1" s="1"/>
  <c r="BF178" i="1" s="1"/>
  <c r="BI178" i="1" s="1"/>
  <c r="AY150" i="1"/>
  <c r="AZ150" i="1" s="1"/>
  <c r="BA150" i="1" s="1"/>
  <c r="BD150" i="1" s="1"/>
  <c r="BF150" i="1" s="1"/>
  <c r="BI150" i="1" s="1"/>
  <c r="AY166" i="1"/>
  <c r="AZ166" i="1" s="1"/>
  <c r="BA166" i="1" s="1"/>
  <c r="BD166" i="1" s="1"/>
  <c r="BF166" i="1" s="1"/>
  <c r="BI166" i="1" s="1"/>
  <c r="AY145" i="1"/>
  <c r="AZ145" i="1" s="1"/>
  <c r="BA145" i="1" s="1"/>
  <c r="BD145" i="1" s="1"/>
  <c r="BF145" i="1" s="1"/>
  <c r="BI145" i="1" s="1"/>
  <c r="AY140" i="1"/>
  <c r="AZ140" i="1" s="1"/>
  <c r="BA140" i="1" s="1"/>
  <c r="BD140" i="1" s="1"/>
  <c r="BF140" i="1" s="1"/>
  <c r="BI140" i="1" s="1"/>
  <c r="AY204" i="1"/>
  <c r="AZ204" i="1" s="1"/>
  <c r="BA204" i="1" s="1"/>
  <c r="BD204" i="1" s="1"/>
  <c r="BF204" i="1" s="1"/>
  <c r="BI204" i="1" s="1"/>
  <c r="AY161" i="1"/>
  <c r="AZ161" i="1" s="1"/>
  <c r="BA161" i="1" s="1"/>
  <c r="BD161" i="1" s="1"/>
  <c r="BF161" i="1" s="1"/>
  <c r="BI161" i="1" s="1"/>
  <c r="AY197" i="1"/>
  <c r="AZ197" i="1" s="1"/>
  <c r="BA197" i="1" s="1"/>
  <c r="BD197" i="1" s="1"/>
  <c r="BF197" i="1" s="1"/>
  <c r="BI197" i="1" s="1"/>
  <c r="AY122" i="1"/>
  <c r="AZ122" i="1" s="1"/>
  <c r="BA122" i="1" s="1"/>
  <c r="BD122" i="1" s="1"/>
  <c r="BF122" i="1" s="1"/>
  <c r="BI122" i="1" s="1"/>
  <c r="AY118" i="1"/>
  <c r="AZ118" i="1" s="1"/>
  <c r="BA118" i="1" s="1"/>
  <c r="BD118" i="1" s="1"/>
  <c r="BF118" i="1" s="1"/>
  <c r="BI118" i="1" s="1"/>
  <c r="AY188" i="1"/>
  <c r="AZ188" i="1" s="1"/>
  <c r="BA188" i="1" s="1"/>
  <c r="BD188" i="1" s="1"/>
  <c r="BF188" i="1" s="1"/>
  <c r="BI188" i="1" s="1"/>
  <c r="AY117" i="1"/>
  <c r="AZ117" i="1" s="1"/>
  <c r="BA117" i="1" s="1"/>
  <c r="AY116" i="1"/>
  <c r="AZ116" i="1" s="1"/>
  <c r="BA116" i="1" s="1"/>
  <c r="BD116" i="1" s="1"/>
  <c r="BF116" i="1" s="1"/>
  <c r="BI116" i="1" s="1"/>
  <c r="AY120" i="1"/>
  <c r="AZ120" i="1" s="1"/>
  <c r="BA120" i="1" s="1"/>
  <c r="BD120" i="1" s="1"/>
  <c r="BF120" i="1" s="1"/>
  <c r="BI120" i="1" s="1"/>
  <c r="AY174" i="1"/>
  <c r="AZ174" i="1" s="1"/>
  <c r="BA174" i="1" s="1"/>
  <c r="BD174" i="1" s="1"/>
  <c r="BF174" i="1" s="1"/>
  <c r="BI174" i="1" s="1"/>
  <c r="AY186" i="1"/>
  <c r="AZ186" i="1" s="1"/>
  <c r="BA186" i="1" s="1"/>
  <c r="BD186" i="1" s="1"/>
  <c r="BF186" i="1" s="1"/>
  <c r="BI186" i="1" s="1"/>
  <c r="AY124" i="1"/>
  <c r="AZ124" i="1" s="1"/>
  <c r="BA124" i="1" s="1"/>
  <c r="BD124" i="1" s="1"/>
  <c r="BF124" i="1" s="1"/>
  <c r="BI124" i="1" s="1"/>
  <c r="AY200" i="1"/>
  <c r="AZ200" i="1" s="1"/>
  <c r="BA200" i="1" s="1"/>
  <c r="BD200" i="1" s="1"/>
  <c r="BF200" i="1" s="1"/>
  <c r="BI200" i="1" s="1"/>
  <c r="AY205" i="1"/>
  <c r="AZ205" i="1" s="1"/>
  <c r="BA205" i="1" s="1"/>
  <c r="BD205" i="1" s="1"/>
  <c r="BF205" i="1" s="1"/>
  <c r="BI205" i="1" s="1"/>
  <c r="BB207" i="1"/>
  <c r="AT207" i="1"/>
  <c r="AX207" i="1" s="1"/>
  <c r="BC207" i="1"/>
  <c r="AY176" i="1"/>
  <c r="AZ176" i="1" s="1"/>
  <c r="BA176" i="1" s="1"/>
  <c r="BD176" i="1" s="1"/>
  <c r="BF176" i="1" s="1"/>
  <c r="BI176" i="1" s="1"/>
  <c r="AY194" i="1"/>
  <c r="AZ194" i="1" s="1"/>
  <c r="BA194" i="1" s="1"/>
  <c r="BD194" i="1" s="1"/>
  <c r="BF194" i="1" s="1"/>
  <c r="BI194" i="1" s="1"/>
  <c r="AY210" i="1"/>
  <c r="AZ210" i="1" s="1"/>
  <c r="BA210" i="1" s="1"/>
  <c r="BD210" i="1" s="1"/>
  <c r="BF210" i="1" s="1"/>
  <c r="BI210" i="1" s="1"/>
  <c r="AY201" i="1"/>
  <c r="AZ201" i="1" s="1"/>
  <c r="BA201" i="1" s="1"/>
  <c r="BD201" i="1" s="1"/>
  <c r="BF201" i="1" s="1"/>
  <c r="BI201" i="1" s="1"/>
  <c r="AY127" i="1"/>
  <c r="AZ127" i="1" s="1"/>
  <c r="BA127" i="1" s="1"/>
  <c r="BD127" i="1" s="1"/>
  <c r="BF127" i="1" s="1"/>
  <c r="BI127" i="1" s="1"/>
  <c r="AY155" i="1"/>
  <c r="AZ155" i="1" s="1"/>
  <c r="BA155" i="1" s="1"/>
  <c r="BD155" i="1" s="1"/>
  <c r="BF155" i="1" s="1"/>
  <c r="BI155" i="1" s="1"/>
  <c r="AY152" i="1"/>
  <c r="AZ152" i="1" s="1"/>
  <c r="BA152" i="1" s="1"/>
  <c r="BD152" i="1" s="1"/>
  <c r="BF152" i="1" s="1"/>
  <c r="BI152" i="1" s="1"/>
  <c r="AY193" i="1"/>
  <c r="AZ193" i="1" s="1"/>
  <c r="BA193" i="1" s="1"/>
  <c r="BD193" i="1" s="1"/>
  <c r="BF193" i="1" s="1"/>
  <c r="BI193" i="1" s="1"/>
  <c r="AY146" i="1"/>
  <c r="AZ146" i="1" s="1"/>
  <c r="BA146" i="1" s="1"/>
  <c r="BD146" i="1" s="1"/>
  <c r="BF146" i="1" s="1"/>
  <c r="BI146" i="1" s="1"/>
  <c r="AY202" i="1"/>
  <c r="AZ202" i="1" s="1"/>
  <c r="BA202" i="1" s="1"/>
  <c r="BD202" i="1" s="1"/>
  <c r="BF202" i="1" s="1"/>
  <c r="BI202" i="1" s="1"/>
  <c r="AY212" i="1"/>
  <c r="AZ212" i="1" s="1"/>
  <c r="BA212" i="1" s="1"/>
  <c r="BD212" i="1" s="1"/>
  <c r="BF212" i="1" s="1"/>
  <c r="BI212" i="1" s="1"/>
  <c r="AY128" i="1"/>
  <c r="AZ128" i="1" s="1"/>
  <c r="BA128" i="1" s="1"/>
  <c r="BD128" i="1" s="1"/>
  <c r="BF128" i="1" s="1"/>
  <c r="BI128" i="1" s="1"/>
  <c r="AY187" i="1"/>
  <c r="AZ187" i="1" s="1"/>
  <c r="BA187" i="1" s="1"/>
  <c r="BD187" i="1" s="1"/>
  <c r="BF187" i="1" s="1"/>
  <c r="BI187" i="1" s="1"/>
  <c r="AY135" i="1"/>
  <c r="AZ135" i="1" s="1"/>
  <c r="BA135" i="1" s="1"/>
  <c r="BD135" i="1" s="1"/>
  <c r="BF135" i="1" s="1"/>
  <c r="BI135" i="1" s="1"/>
  <c r="AY156" i="1"/>
  <c r="AZ156" i="1" s="1"/>
  <c r="BA156" i="1" s="1"/>
  <c r="BD156" i="1" s="1"/>
  <c r="BF156" i="1" s="1"/>
  <c r="BI156" i="1" s="1"/>
  <c r="AT126" i="1"/>
  <c r="AX126" i="1" s="1"/>
  <c r="BC126" i="1"/>
  <c r="BB126" i="1"/>
  <c r="AY123" i="1"/>
  <c r="AZ123" i="1" s="1"/>
  <c r="BA123" i="1" s="1"/>
  <c r="BD123" i="1" s="1"/>
  <c r="BF123" i="1" s="1"/>
  <c r="BI123" i="1" s="1"/>
  <c r="AY147" i="1"/>
  <c r="AZ147" i="1" s="1"/>
  <c r="BA147" i="1" s="1"/>
  <c r="BD147" i="1" s="1"/>
  <c r="BF147" i="1" s="1"/>
  <c r="BI147" i="1" s="1"/>
  <c r="AY203" i="1"/>
  <c r="AZ203" i="1" s="1"/>
  <c r="BA203" i="1" s="1"/>
  <c r="BD203" i="1" s="1"/>
  <c r="BF203" i="1" s="1"/>
  <c r="BI203" i="1" s="1"/>
  <c r="AY162" i="1"/>
  <c r="AZ162" i="1" s="1"/>
  <c r="BA162" i="1" s="1"/>
  <c r="AY184" i="1"/>
  <c r="AZ184" i="1" s="1"/>
  <c r="BA184" i="1" s="1"/>
  <c r="BD184" i="1" s="1"/>
  <c r="BF184" i="1" s="1"/>
  <c r="BI184" i="1" s="1"/>
  <c r="AY189" i="1"/>
  <c r="AZ189" i="1" s="1"/>
  <c r="BA189" i="1" s="1"/>
  <c r="BD189" i="1" s="1"/>
  <c r="BF189" i="1" s="1"/>
  <c r="BI189" i="1" s="1"/>
  <c r="BD162" i="1" l="1"/>
  <c r="BF162" i="1" s="1"/>
  <c r="BI162" i="1" s="1"/>
  <c r="BD117" i="1"/>
  <c r="BF117" i="1" s="1"/>
  <c r="BI117" i="1" s="1"/>
  <c r="BD131" i="1"/>
  <c r="BF131" i="1" s="1"/>
  <c r="BI131" i="1" s="1"/>
  <c r="AY207" i="1"/>
  <c r="AZ207" i="1" s="1"/>
  <c r="BA207" i="1" s="1"/>
  <c r="BD207" i="1" s="1"/>
  <c r="BF207" i="1" s="1"/>
  <c r="BI207" i="1" s="1"/>
  <c r="AY126" i="1"/>
  <c r="AZ126" i="1" s="1"/>
  <c r="BA126" i="1" s="1"/>
  <c r="BD126" i="1" s="1"/>
  <c r="BF126" i="1" s="1"/>
  <c r="BI126" i="1" s="1"/>
  <c r="BE48" i="1" l="1"/>
  <c r="AW48" i="1"/>
  <c r="AR48" i="1"/>
  <c r="AN48" i="1"/>
  <c r="AO48" i="1" s="1"/>
  <c r="AK48" i="1"/>
  <c r="AL48" i="1" s="1"/>
  <c r="AJ48" i="1"/>
  <c r="AI48" i="1"/>
  <c r="AG48" i="1"/>
  <c r="AH48" i="1" s="1"/>
  <c r="AF48" i="1"/>
  <c r="AC48" i="1"/>
  <c r="AD48" i="1" s="1"/>
  <c r="X48" i="1"/>
  <c r="Y48" i="1" s="1"/>
  <c r="V48" i="1"/>
  <c r="W48" i="1" s="1"/>
  <c r="T48" i="1"/>
  <c r="U48" i="1" s="1"/>
  <c r="R48" i="1"/>
  <c r="S48" i="1" s="1"/>
  <c r="P48" i="1"/>
  <c r="Q48" i="1" s="1"/>
  <c r="N48" i="1"/>
  <c r="O48" i="1" s="1"/>
  <c r="M48" i="1"/>
  <c r="J48" i="1"/>
  <c r="AA48" i="1" s="1"/>
  <c r="AB48" i="1" s="1"/>
  <c r="BE47" i="1"/>
  <c r="AW47" i="1"/>
  <c r="AR47" i="1"/>
  <c r="AN47" i="1"/>
  <c r="AO47" i="1" s="1"/>
  <c r="AK47" i="1"/>
  <c r="AL47" i="1" s="1"/>
  <c r="AJ47" i="1"/>
  <c r="AI47" i="1"/>
  <c r="AG47" i="1"/>
  <c r="AH47" i="1" s="1"/>
  <c r="AF47" i="1"/>
  <c r="AC47" i="1"/>
  <c r="AD47" i="1" s="1"/>
  <c r="X47" i="1"/>
  <c r="Y47" i="1" s="1"/>
  <c r="V47" i="1"/>
  <c r="W47" i="1" s="1"/>
  <c r="T47" i="1"/>
  <c r="U47" i="1" s="1"/>
  <c r="R47" i="1"/>
  <c r="S47" i="1" s="1"/>
  <c r="P47" i="1"/>
  <c r="Q47" i="1" s="1"/>
  <c r="N47" i="1"/>
  <c r="O47" i="1" s="1"/>
  <c r="M47" i="1"/>
  <c r="J47" i="1"/>
  <c r="AA47" i="1" s="1"/>
  <c r="AB47" i="1" s="1"/>
  <c r="BE46" i="1"/>
  <c r="AW46" i="1"/>
  <c r="AR46" i="1"/>
  <c r="AN46" i="1"/>
  <c r="AO46" i="1" s="1"/>
  <c r="AK46" i="1"/>
  <c r="AL46" i="1" s="1"/>
  <c r="AJ46" i="1"/>
  <c r="AI46" i="1"/>
  <c r="AG46" i="1"/>
  <c r="AH46" i="1" s="1"/>
  <c r="AF46" i="1"/>
  <c r="AC46" i="1"/>
  <c r="AD46" i="1" s="1"/>
  <c r="X46" i="1"/>
  <c r="Y46" i="1" s="1"/>
  <c r="V46" i="1"/>
  <c r="W46" i="1" s="1"/>
  <c r="T46" i="1"/>
  <c r="U46" i="1" s="1"/>
  <c r="R46" i="1"/>
  <c r="S46" i="1" s="1"/>
  <c r="P46" i="1"/>
  <c r="Q46" i="1" s="1"/>
  <c r="N46" i="1"/>
  <c r="O46" i="1" s="1"/>
  <c r="M46" i="1"/>
  <c r="J46" i="1"/>
  <c r="AA46" i="1" s="1"/>
  <c r="AB46" i="1" s="1"/>
  <c r="BH45" i="1"/>
  <c r="BG45" i="1"/>
  <c r="BE45" i="1"/>
  <c r="AW45" i="1"/>
  <c r="AR45" i="1"/>
  <c r="AN45" i="1"/>
  <c r="AO45" i="1" s="1"/>
  <c r="AK45" i="1"/>
  <c r="AL45" i="1" s="1"/>
  <c r="AJ45" i="1"/>
  <c r="AI45" i="1"/>
  <c r="AG45" i="1"/>
  <c r="AH45" i="1" s="1"/>
  <c r="AF45" i="1"/>
  <c r="AC45" i="1"/>
  <c r="Z45" i="1"/>
  <c r="X45" i="1"/>
  <c r="Y45" i="1" s="1"/>
  <c r="V45" i="1"/>
  <c r="W45" i="1" s="1"/>
  <c r="T45" i="1"/>
  <c r="U45" i="1" s="1"/>
  <c r="R45" i="1"/>
  <c r="S45" i="1" s="1"/>
  <c r="P45" i="1"/>
  <c r="Q45" i="1" s="1"/>
  <c r="N45" i="1"/>
  <c r="O45" i="1" s="1"/>
  <c r="M45" i="1"/>
  <c r="J45" i="1"/>
  <c r="K45" i="1" s="1"/>
  <c r="BH44" i="1"/>
  <c r="BG44" i="1"/>
  <c r="BE44" i="1"/>
  <c r="AW44" i="1"/>
  <c r="AR44" i="1"/>
  <c r="AN44" i="1"/>
  <c r="AO44" i="1" s="1"/>
  <c r="AK44" i="1"/>
  <c r="AL44" i="1" s="1"/>
  <c r="AJ44" i="1"/>
  <c r="AI44" i="1"/>
  <c r="AG44" i="1"/>
  <c r="AH44" i="1" s="1"/>
  <c r="AF44" i="1"/>
  <c r="AD44" i="1"/>
  <c r="AC44" i="1"/>
  <c r="X44" i="1"/>
  <c r="Y44" i="1" s="1"/>
  <c r="V44" i="1"/>
  <c r="W44" i="1" s="1"/>
  <c r="T44" i="1"/>
  <c r="U44" i="1" s="1"/>
  <c r="R44" i="1"/>
  <c r="S44" i="1" s="1"/>
  <c r="P44" i="1"/>
  <c r="Q44" i="1" s="1"/>
  <c r="N44" i="1"/>
  <c r="O44" i="1" s="1"/>
  <c r="M44" i="1"/>
  <c r="J44" i="1"/>
  <c r="BH43" i="1"/>
  <c r="BG43" i="1"/>
  <c r="BE43" i="1"/>
  <c r="AW43" i="1"/>
  <c r="AR43" i="1"/>
  <c r="AN43" i="1"/>
  <c r="AO43" i="1" s="1"/>
  <c r="AK43" i="1"/>
  <c r="AL43" i="1" s="1"/>
  <c r="AJ43" i="1"/>
  <c r="AI43" i="1"/>
  <c r="AG43" i="1"/>
  <c r="AH43" i="1" s="1"/>
  <c r="AF43" i="1"/>
  <c r="AC43" i="1"/>
  <c r="Z43" i="1"/>
  <c r="X43" i="1"/>
  <c r="Y43" i="1" s="1"/>
  <c r="V43" i="1"/>
  <c r="W43" i="1" s="1"/>
  <c r="T43" i="1"/>
  <c r="U43" i="1" s="1"/>
  <c r="R43" i="1"/>
  <c r="S43" i="1" s="1"/>
  <c r="P43" i="1"/>
  <c r="Q43" i="1" s="1"/>
  <c r="N43" i="1"/>
  <c r="O43" i="1" s="1"/>
  <c r="M43" i="1"/>
  <c r="J43" i="1"/>
  <c r="AA43" i="1" s="1"/>
  <c r="BH42" i="1"/>
  <c r="BG42" i="1"/>
  <c r="BE42" i="1"/>
  <c r="AW42" i="1"/>
  <c r="AR42" i="1"/>
  <c r="AN42" i="1"/>
  <c r="AO42" i="1" s="1"/>
  <c r="AK42" i="1"/>
  <c r="AL42" i="1" s="1"/>
  <c r="AJ42" i="1"/>
  <c r="AI42" i="1"/>
  <c r="AG42" i="1"/>
  <c r="AH42" i="1" s="1"/>
  <c r="AF42" i="1"/>
  <c r="AC42" i="1"/>
  <c r="Z42" i="1"/>
  <c r="X42" i="1"/>
  <c r="Y42" i="1" s="1"/>
  <c r="W42" i="1"/>
  <c r="V42" i="1"/>
  <c r="T42" i="1"/>
  <c r="U42" i="1" s="1"/>
  <c r="R42" i="1"/>
  <c r="S42" i="1" s="1"/>
  <c r="P42" i="1"/>
  <c r="Q42" i="1" s="1"/>
  <c r="N42" i="1"/>
  <c r="O42" i="1" s="1"/>
  <c r="M42" i="1"/>
  <c r="J42" i="1"/>
  <c r="BH41" i="1"/>
  <c r="BG41" i="1"/>
  <c r="BE41" i="1"/>
  <c r="AW41" i="1"/>
  <c r="AR41" i="1"/>
  <c r="AN41" i="1"/>
  <c r="AO41" i="1" s="1"/>
  <c r="AK41" i="1"/>
  <c r="AL41" i="1" s="1"/>
  <c r="AJ41" i="1"/>
  <c r="AI41" i="1"/>
  <c r="AG41" i="1"/>
  <c r="AH41" i="1" s="1"/>
  <c r="AF41" i="1"/>
  <c r="AC41" i="1"/>
  <c r="Z41" i="1"/>
  <c r="X41" i="1"/>
  <c r="Y41" i="1" s="1"/>
  <c r="V41" i="1"/>
  <c r="W41" i="1" s="1"/>
  <c r="T41" i="1"/>
  <c r="U41" i="1" s="1"/>
  <c r="R41" i="1"/>
  <c r="S41" i="1" s="1"/>
  <c r="P41" i="1"/>
  <c r="Q41" i="1" s="1"/>
  <c r="N41" i="1"/>
  <c r="O41" i="1" s="1"/>
  <c r="M41" i="1"/>
  <c r="J41" i="1"/>
  <c r="AA41" i="1" s="1"/>
  <c r="BH40" i="1"/>
  <c r="BG40" i="1"/>
  <c r="BE40" i="1"/>
  <c r="AW40" i="1"/>
  <c r="AR40" i="1"/>
  <c r="AN40" i="1"/>
  <c r="AO40" i="1" s="1"/>
  <c r="AK40" i="1"/>
  <c r="AL40" i="1" s="1"/>
  <c r="AJ40" i="1"/>
  <c r="AI40" i="1"/>
  <c r="AG40" i="1"/>
  <c r="AH40" i="1" s="1"/>
  <c r="AF40" i="1"/>
  <c r="AC40" i="1"/>
  <c r="Z40" i="1"/>
  <c r="X40" i="1"/>
  <c r="Y40" i="1" s="1"/>
  <c r="V40" i="1"/>
  <c r="W40" i="1" s="1"/>
  <c r="T40" i="1"/>
  <c r="U40" i="1" s="1"/>
  <c r="R40" i="1"/>
  <c r="S40" i="1" s="1"/>
  <c r="P40" i="1"/>
  <c r="Q40" i="1" s="1"/>
  <c r="N40" i="1"/>
  <c r="O40" i="1" s="1"/>
  <c r="M40" i="1"/>
  <c r="J40" i="1"/>
  <c r="BH39" i="1"/>
  <c r="BG39" i="1"/>
  <c r="BE39" i="1"/>
  <c r="AW39" i="1"/>
  <c r="AR39" i="1"/>
  <c r="AN39" i="1"/>
  <c r="AO39" i="1" s="1"/>
  <c r="AK39" i="1"/>
  <c r="AL39" i="1" s="1"/>
  <c r="AJ39" i="1"/>
  <c r="AI39" i="1"/>
  <c r="AG39" i="1"/>
  <c r="AH39" i="1" s="1"/>
  <c r="AF39" i="1"/>
  <c r="AC39" i="1"/>
  <c r="Z39" i="1"/>
  <c r="X39" i="1"/>
  <c r="Y39" i="1" s="1"/>
  <c r="V39" i="1"/>
  <c r="W39" i="1" s="1"/>
  <c r="T39" i="1"/>
  <c r="U39" i="1" s="1"/>
  <c r="R39" i="1"/>
  <c r="S39" i="1" s="1"/>
  <c r="P39" i="1"/>
  <c r="Q39" i="1" s="1"/>
  <c r="N39" i="1"/>
  <c r="O39" i="1" s="1"/>
  <c r="M39" i="1"/>
  <c r="J39" i="1"/>
  <c r="AA39" i="1" s="1"/>
  <c r="BH38" i="1"/>
  <c r="BG38" i="1"/>
  <c r="BE38" i="1"/>
  <c r="AW38" i="1"/>
  <c r="AR38" i="1"/>
  <c r="AN38" i="1"/>
  <c r="AO38" i="1" s="1"/>
  <c r="AK38" i="1"/>
  <c r="AL38" i="1" s="1"/>
  <c r="AJ38" i="1"/>
  <c r="AI38" i="1"/>
  <c r="AG38" i="1"/>
  <c r="AH38" i="1" s="1"/>
  <c r="AF38" i="1"/>
  <c r="AC38" i="1"/>
  <c r="Z38" i="1"/>
  <c r="X38" i="1"/>
  <c r="Y38" i="1" s="1"/>
  <c r="V38" i="1"/>
  <c r="W38" i="1" s="1"/>
  <c r="T38" i="1"/>
  <c r="U38" i="1" s="1"/>
  <c r="R38" i="1"/>
  <c r="S38" i="1" s="1"/>
  <c r="P38" i="1"/>
  <c r="Q38" i="1" s="1"/>
  <c r="N38" i="1"/>
  <c r="O38" i="1" s="1"/>
  <c r="M38" i="1"/>
  <c r="J38" i="1"/>
  <c r="BH37" i="1"/>
  <c r="BG37" i="1"/>
  <c r="BE37" i="1"/>
  <c r="AW37" i="1"/>
  <c r="AR37" i="1"/>
  <c r="AN37" i="1"/>
  <c r="AO37" i="1" s="1"/>
  <c r="AK37" i="1"/>
  <c r="AL37" i="1" s="1"/>
  <c r="AJ37" i="1"/>
  <c r="AI37" i="1"/>
  <c r="AG37" i="1"/>
  <c r="AH37" i="1" s="1"/>
  <c r="AF37" i="1"/>
  <c r="AC37" i="1"/>
  <c r="Z37" i="1"/>
  <c r="X37" i="1"/>
  <c r="Y37" i="1" s="1"/>
  <c r="V37" i="1"/>
  <c r="W37" i="1" s="1"/>
  <c r="T37" i="1"/>
  <c r="U37" i="1" s="1"/>
  <c r="R37" i="1"/>
  <c r="S37" i="1" s="1"/>
  <c r="P37" i="1"/>
  <c r="Q37" i="1" s="1"/>
  <c r="N37" i="1"/>
  <c r="O37" i="1" s="1"/>
  <c r="M37" i="1"/>
  <c r="J37" i="1"/>
  <c r="AA37" i="1" s="1"/>
  <c r="BH36" i="1"/>
  <c r="BG36" i="1"/>
  <c r="BE36" i="1"/>
  <c r="AW36" i="1"/>
  <c r="AR36" i="1"/>
  <c r="AN36" i="1"/>
  <c r="AO36" i="1" s="1"/>
  <c r="AK36" i="1"/>
  <c r="AL36" i="1" s="1"/>
  <c r="AJ36" i="1"/>
  <c r="AI36" i="1"/>
  <c r="AG36" i="1"/>
  <c r="AH36" i="1" s="1"/>
  <c r="AF36" i="1"/>
  <c r="AC36" i="1"/>
  <c r="AD36" i="1" s="1"/>
  <c r="X36" i="1"/>
  <c r="Y36" i="1" s="1"/>
  <c r="V36" i="1"/>
  <c r="W36" i="1" s="1"/>
  <c r="T36" i="1"/>
  <c r="U36" i="1" s="1"/>
  <c r="R36" i="1"/>
  <c r="S36" i="1" s="1"/>
  <c r="P36" i="1"/>
  <c r="Q36" i="1" s="1"/>
  <c r="N36" i="1"/>
  <c r="O36" i="1" s="1"/>
  <c r="M36" i="1"/>
  <c r="J36" i="1"/>
  <c r="K36" i="1" s="1"/>
  <c r="BH35" i="1"/>
  <c r="BG35" i="1"/>
  <c r="BE35" i="1"/>
  <c r="AW35" i="1"/>
  <c r="AR35" i="1"/>
  <c r="AN35" i="1"/>
  <c r="AO35" i="1" s="1"/>
  <c r="AK35" i="1"/>
  <c r="AL35" i="1" s="1"/>
  <c r="AJ35" i="1"/>
  <c r="AI35" i="1"/>
  <c r="AG35" i="1"/>
  <c r="AH35" i="1" s="1"/>
  <c r="AF35" i="1"/>
  <c r="AC35" i="1"/>
  <c r="AD35" i="1" s="1"/>
  <c r="X35" i="1"/>
  <c r="Y35" i="1" s="1"/>
  <c r="V35" i="1"/>
  <c r="W35" i="1" s="1"/>
  <c r="T35" i="1"/>
  <c r="U35" i="1" s="1"/>
  <c r="R35" i="1"/>
  <c r="S35" i="1" s="1"/>
  <c r="P35" i="1"/>
  <c r="Q35" i="1" s="1"/>
  <c r="N35" i="1"/>
  <c r="O35" i="1" s="1"/>
  <c r="M35" i="1"/>
  <c r="J35" i="1"/>
  <c r="AA35" i="1" s="1"/>
  <c r="AB35" i="1" s="1"/>
  <c r="BH34" i="1"/>
  <c r="BG34" i="1"/>
  <c r="BE34" i="1"/>
  <c r="AW34" i="1"/>
  <c r="AR34" i="1"/>
  <c r="AN34" i="1"/>
  <c r="AO34" i="1" s="1"/>
  <c r="AK34" i="1"/>
  <c r="AL34" i="1" s="1"/>
  <c r="AJ34" i="1"/>
  <c r="AI34" i="1"/>
  <c r="AG34" i="1"/>
  <c r="AH34" i="1" s="1"/>
  <c r="AF34" i="1"/>
  <c r="AC34" i="1"/>
  <c r="Z34" i="1"/>
  <c r="X34" i="1"/>
  <c r="Y34" i="1" s="1"/>
  <c r="V34" i="1"/>
  <c r="W34" i="1" s="1"/>
  <c r="T34" i="1"/>
  <c r="U34" i="1" s="1"/>
  <c r="R34" i="1"/>
  <c r="S34" i="1" s="1"/>
  <c r="P34" i="1"/>
  <c r="Q34" i="1" s="1"/>
  <c r="N34" i="1"/>
  <c r="O34" i="1" s="1"/>
  <c r="M34" i="1"/>
  <c r="J34" i="1"/>
  <c r="K34" i="1" s="1"/>
  <c r="BH33" i="1"/>
  <c r="BG33" i="1"/>
  <c r="BE33" i="1"/>
  <c r="AW33" i="1"/>
  <c r="AR33" i="1"/>
  <c r="AN33" i="1"/>
  <c r="AO33" i="1" s="1"/>
  <c r="AK33" i="1"/>
  <c r="AL33" i="1" s="1"/>
  <c r="AJ33" i="1"/>
  <c r="AI33" i="1"/>
  <c r="AG33" i="1"/>
  <c r="AH33" i="1" s="1"/>
  <c r="AF33" i="1"/>
  <c r="AC33" i="1"/>
  <c r="Z33" i="1"/>
  <c r="X33" i="1"/>
  <c r="Y33" i="1" s="1"/>
  <c r="V33" i="1"/>
  <c r="W33" i="1" s="1"/>
  <c r="T33" i="1"/>
  <c r="U33" i="1" s="1"/>
  <c r="R33" i="1"/>
  <c r="S33" i="1" s="1"/>
  <c r="P33" i="1"/>
  <c r="Q33" i="1" s="1"/>
  <c r="N33" i="1"/>
  <c r="O33" i="1" s="1"/>
  <c r="M33" i="1"/>
  <c r="J33" i="1"/>
  <c r="AA33" i="1" s="1"/>
  <c r="BH32" i="1"/>
  <c r="BG32" i="1"/>
  <c r="BE32" i="1"/>
  <c r="AW32" i="1"/>
  <c r="AR32" i="1"/>
  <c r="AN32" i="1"/>
  <c r="AO32" i="1" s="1"/>
  <c r="AK32" i="1"/>
  <c r="AL32" i="1" s="1"/>
  <c r="AJ32" i="1"/>
  <c r="AI32" i="1"/>
  <c r="AH32" i="1"/>
  <c r="AG32" i="1"/>
  <c r="AF32" i="1"/>
  <c r="AC32" i="1"/>
  <c r="Z32" i="1"/>
  <c r="X32" i="1"/>
  <c r="Y32" i="1" s="1"/>
  <c r="V32" i="1"/>
  <c r="W32" i="1" s="1"/>
  <c r="T32" i="1"/>
  <c r="U32" i="1" s="1"/>
  <c r="R32" i="1"/>
  <c r="S32" i="1" s="1"/>
  <c r="P32" i="1"/>
  <c r="Q32" i="1" s="1"/>
  <c r="N32" i="1"/>
  <c r="O32" i="1" s="1"/>
  <c r="M32" i="1"/>
  <c r="J32" i="1"/>
  <c r="K32" i="1" s="1"/>
  <c r="BH31" i="1"/>
  <c r="BG31" i="1"/>
  <c r="BE31" i="1"/>
  <c r="AW31" i="1"/>
  <c r="AR31" i="1"/>
  <c r="AN31" i="1"/>
  <c r="AO31" i="1" s="1"/>
  <c r="AK31" i="1"/>
  <c r="AL31" i="1" s="1"/>
  <c r="AJ31" i="1"/>
  <c r="AI31" i="1"/>
  <c r="AG31" i="1"/>
  <c r="AH31" i="1" s="1"/>
  <c r="AF31" i="1"/>
  <c r="AC31" i="1"/>
  <c r="Z31" i="1"/>
  <c r="X31" i="1"/>
  <c r="Y31" i="1" s="1"/>
  <c r="V31" i="1"/>
  <c r="W31" i="1" s="1"/>
  <c r="T31" i="1"/>
  <c r="U31" i="1" s="1"/>
  <c r="R31" i="1"/>
  <c r="S31" i="1" s="1"/>
  <c r="P31" i="1"/>
  <c r="Q31" i="1" s="1"/>
  <c r="N31" i="1"/>
  <c r="O31" i="1" s="1"/>
  <c r="M31" i="1"/>
  <c r="J31" i="1"/>
  <c r="AA31" i="1" s="1"/>
  <c r="BH30" i="1"/>
  <c r="BG30" i="1"/>
  <c r="BE30" i="1"/>
  <c r="AW30" i="1"/>
  <c r="AR30" i="1"/>
  <c r="AN30" i="1"/>
  <c r="AO30" i="1" s="1"/>
  <c r="AK30" i="1"/>
  <c r="AL30" i="1" s="1"/>
  <c r="AJ30" i="1"/>
  <c r="AI30" i="1"/>
  <c r="AG30" i="1"/>
  <c r="AH30" i="1" s="1"/>
  <c r="AF30" i="1"/>
  <c r="AC30" i="1"/>
  <c r="Z30" i="1"/>
  <c r="X30" i="1"/>
  <c r="Y30" i="1" s="1"/>
  <c r="V30" i="1"/>
  <c r="W30" i="1" s="1"/>
  <c r="T30" i="1"/>
  <c r="U30" i="1" s="1"/>
  <c r="R30" i="1"/>
  <c r="S30" i="1" s="1"/>
  <c r="P30" i="1"/>
  <c r="Q30" i="1" s="1"/>
  <c r="N30" i="1"/>
  <c r="O30" i="1" s="1"/>
  <c r="M30" i="1"/>
  <c r="J30" i="1"/>
  <c r="BH29" i="1"/>
  <c r="BG29" i="1"/>
  <c r="BE29" i="1"/>
  <c r="AW29" i="1"/>
  <c r="AR29" i="1"/>
  <c r="AN29" i="1"/>
  <c r="AO29" i="1" s="1"/>
  <c r="AK29" i="1"/>
  <c r="AL29" i="1" s="1"/>
  <c r="AJ29" i="1"/>
  <c r="AI29" i="1"/>
  <c r="AG29" i="1"/>
  <c r="AH29" i="1" s="1"/>
  <c r="AF29" i="1"/>
  <c r="AC29" i="1"/>
  <c r="AD29" i="1" s="1"/>
  <c r="Z29" i="1"/>
  <c r="X29" i="1"/>
  <c r="Y29" i="1" s="1"/>
  <c r="V29" i="1"/>
  <c r="W29" i="1" s="1"/>
  <c r="T29" i="1"/>
  <c r="U29" i="1" s="1"/>
  <c r="R29" i="1"/>
  <c r="S29" i="1" s="1"/>
  <c r="P29" i="1"/>
  <c r="Q29" i="1" s="1"/>
  <c r="N29" i="1"/>
  <c r="O29" i="1" s="1"/>
  <c r="M29" i="1"/>
  <c r="J29" i="1"/>
  <c r="AA29" i="1" s="1"/>
  <c r="BH28" i="1"/>
  <c r="BG28" i="1"/>
  <c r="BE28" i="1"/>
  <c r="AW28" i="1"/>
  <c r="AR28" i="1"/>
  <c r="AN28" i="1"/>
  <c r="AO28" i="1" s="1"/>
  <c r="AK28" i="1"/>
  <c r="AL28" i="1" s="1"/>
  <c r="AJ28" i="1"/>
  <c r="AI28" i="1"/>
  <c r="AG28" i="1"/>
  <c r="AH28" i="1" s="1"/>
  <c r="AF28" i="1"/>
  <c r="AC28" i="1"/>
  <c r="Z28" i="1"/>
  <c r="X28" i="1"/>
  <c r="Y28" i="1" s="1"/>
  <c r="V28" i="1"/>
  <c r="W28" i="1" s="1"/>
  <c r="T28" i="1"/>
  <c r="U28" i="1" s="1"/>
  <c r="R28" i="1"/>
  <c r="S28" i="1" s="1"/>
  <c r="P28" i="1"/>
  <c r="Q28" i="1" s="1"/>
  <c r="N28" i="1"/>
  <c r="O28" i="1" s="1"/>
  <c r="M28" i="1"/>
  <c r="J28" i="1"/>
  <c r="K28" i="1" s="1"/>
  <c r="BH27" i="1"/>
  <c r="BG27" i="1"/>
  <c r="BE27" i="1"/>
  <c r="AW27" i="1"/>
  <c r="AR27" i="1"/>
  <c r="AN27" i="1"/>
  <c r="AO27" i="1" s="1"/>
  <c r="AK27" i="1"/>
  <c r="AL27" i="1" s="1"/>
  <c r="AJ27" i="1"/>
  <c r="AI27" i="1"/>
  <c r="AG27" i="1"/>
  <c r="AH27" i="1" s="1"/>
  <c r="AF27" i="1"/>
  <c r="AC27" i="1"/>
  <c r="Z27" i="1"/>
  <c r="X27" i="1"/>
  <c r="Y27" i="1" s="1"/>
  <c r="V27" i="1"/>
  <c r="W27" i="1" s="1"/>
  <c r="T27" i="1"/>
  <c r="U27" i="1" s="1"/>
  <c r="R27" i="1"/>
  <c r="S27" i="1" s="1"/>
  <c r="P27" i="1"/>
  <c r="Q27" i="1" s="1"/>
  <c r="N27" i="1"/>
  <c r="O27" i="1" s="1"/>
  <c r="M27" i="1"/>
  <c r="J27" i="1"/>
  <c r="AA27" i="1" s="1"/>
  <c r="BH26" i="1"/>
  <c r="BG26" i="1"/>
  <c r="BE26" i="1"/>
  <c r="AW26" i="1"/>
  <c r="AR26" i="1"/>
  <c r="AN26" i="1"/>
  <c r="AO26" i="1" s="1"/>
  <c r="AK26" i="1"/>
  <c r="AL26" i="1" s="1"/>
  <c r="AJ26" i="1"/>
  <c r="AI26" i="1"/>
  <c r="AG26" i="1"/>
  <c r="AH26" i="1" s="1"/>
  <c r="AF26" i="1"/>
  <c r="AC26" i="1"/>
  <c r="Z26" i="1"/>
  <c r="X26" i="1"/>
  <c r="Y26" i="1" s="1"/>
  <c r="V26" i="1"/>
  <c r="W26" i="1" s="1"/>
  <c r="T26" i="1"/>
  <c r="U26" i="1" s="1"/>
  <c r="R26" i="1"/>
  <c r="S26" i="1" s="1"/>
  <c r="P26" i="1"/>
  <c r="Q26" i="1" s="1"/>
  <c r="N26" i="1"/>
  <c r="O26" i="1" s="1"/>
  <c r="M26" i="1"/>
  <c r="J26" i="1"/>
  <c r="K26" i="1" s="1"/>
  <c r="BH25" i="1"/>
  <c r="BG25" i="1"/>
  <c r="BE25" i="1"/>
  <c r="AW25" i="1"/>
  <c r="AR25" i="1"/>
  <c r="AN25" i="1"/>
  <c r="AO25" i="1" s="1"/>
  <c r="AK25" i="1"/>
  <c r="AL25" i="1" s="1"/>
  <c r="AJ25" i="1"/>
  <c r="AI25" i="1"/>
  <c r="AG25" i="1"/>
  <c r="AH25" i="1" s="1"/>
  <c r="AF25" i="1"/>
  <c r="AC25" i="1"/>
  <c r="Z25" i="1"/>
  <c r="X25" i="1"/>
  <c r="Y25" i="1" s="1"/>
  <c r="V25" i="1"/>
  <c r="W25" i="1" s="1"/>
  <c r="T25" i="1"/>
  <c r="U25" i="1" s="1"/>
  <c r="R25" i="1"/>
  <c r="S25" i="1" s="1"/>
  <c r="P25" i="1"/>
  <c r="Q25" i="1" s="1"/>
  <c r="N25" i="1"/>
  <c r="O25" i="1" s="1"/>
  <c r="M25" i="1"/>
  <c r="J25" i="1"/>
  <c r="AA25" i="1" s="1"/>
  <c r="BH24" i="1"/>
  <c r="BG24" i="1"/>
  <c r="BE24" i="1"/>
  <c r="AW24" i="1"/>
  <c r="AR24" i="1"/>
  <c r="AN24" i="1"/>
  <c r="AO24" i="1" s="1"/>
  <c r="AK24" i="1"/>
  <c r="AL24" i="1" s="1"/>
  <c r="AJ24" i="1"/>
  <c r="AI24" i="1"/>
  <c r="AG24" i="1"/>
  <c r="AH24" i="1" s="1"/>
  <c r="AF24" i="1"/>
  <c r="AC24" i="1"/>
  <c r="Z24" i="1"/>
  <c r="X24" i="1"/>
  <c r="Y24" i="1" s="1"/>
  <c r="V24" i="1"/>
  <c r="W24" i="1" s="1"/>
  <c r="T24" i="1"/>
  <c r="U24" i="1" s="1"/>
  <c r="R24" i="1"/>
  <c r="S24" i="1" s="1"/>
  <c r="P24" i="1"/>
  <c r="Q24" i="1" s="1"/>
  <c r="N24" i="1"/>
  <c r="O24" i="1" s="1"/>
  <c r="M24" i="1"/>
  <c r="J24" i="1"/>
  <c r="K24" i="1" s="1"/>
  <c r="BH23" i="1"/>
  <c r="BG23" i="1"/>
  <c r="BE23" i="1"/>
  <c r="AW23" i="1"/>
  <c r="AR23" i="1"/>
  <c r="AN23" i="1"/>
  <c r="AO23" i="1" s="1"/>
  <c r="AK23" i="1"/>
  <c r="AL23" i="1" s="1"/>
  <c r="AJ23" i="1"/>
  <c r="AI23" i="1"/>
  <c r="AG23" i="1"/>
  <c r="AH23" i="1" s="1"/>
  <c r="AF23" i="1"/>
  <c r="AC23" i="1"/>
  <c r="Z23" i="1"/>
  <c r="X23" i="1"/>
  <c r="Y23" i="1" s="1"/>
  <c r="V23" i="1"/>
  <c r="W23" i="1" s="1"/>
  <c r="T23" i="1"/>
  <c r="U23" i="1" s="1"/>
  <c r="R23" i="1"/>
  <c r="S23" i="1" s="1"/>
  <c r="P23" i="1"/>
  <c r="Q23" i="1" s="1"/>
  <c r="N23" i="1"/>
  <c r="O23" i="1" s="1"/>
  <c r="M23" i="1"/>
  <c r="J23" i="1"/>
  <c r="AA23" i="1" s="1"/>
  <c r="BH22" i="1"/>
  <c r="BG22" i="1"/>
  <c r="BE22" i="1"/>
  <c r="AW22" i="1"/>
  <c r="AR22" i="1"/>
  <c r="AN22" i="1"/>
  <c r="AO22" i="1" s="1"/>
  <c r="AK22" i="1"/>
  <c r="AL22" i="1" s="1"/>
  <c r="AJ22" i="1"/>
  <c r="AI22" i="1"/>
  <c r="AG22" i="1"/>
  <c r="AH22" i="1" s="1"/>
  <c r="AF22" i="1"/>
  <c r="AC22" i="1"/>
  <c r="Z22" i="1"/>
  <c r="X22" i="1"/>
  <c r="Y22" i="1" s="1"/>
  <c r="V22" i="1"/>
  <c r="W22" i="1" s="1"/>
  <c r="T22" i="1"/>
  <c r="U22" i="1" s="1"/>
  <c r="R22" i="1"/>
  <c r="S22" i="1" s="1"/>
  <c r="P22" i="1"/>
  <c r="Q22" i="1" s="1"/>
  <c r="N22" i="1"/>
  <c r="O22" i="1" s="1"/>
  <c r="M22" i="1"/>
  <c r="J22" i="1"/>
  <c r="K22" i="1" s="1"/>
  <c r="BH21" i="1"/>
  <c r="BG21" i="1"/>
  <c r="BE21" i="1"/>
  <c r="AW21" i="1"/>
  <c r="AR21" i="1"/>
  <c r="AN21" i="1"/>
  <c r="AO21" i="1" s="1"/>
  <c r="AK21" i="1"/>
  <c r="AL21" i="1" s="1"/>
  <c r="AJ21" i="1"/>
  <c r="AI21" i="1"/>
  <c r="AG21" i="1"/>
  <c r="AH21" i="1" s="1"/>
  <c r="AF21" i="1"/>
  <c r="AC21" i="1"/>
  <c r="Z21" i="1"/>
  <c r="X21" i="1"/>
  <c r="Y21" i="1" s="1"/>
  <c r="V21" i="1"/>
  <c r="W21" i="1" s="1"/>
  <c r="T21" i="1"/>
  <c r="U21" i="1" s="1"/>
  <c r="R21" i="1"/>
  <c r="S21" i="1" s="1"/>
  <c r="P21" i="1"/>
  <c r="Q21" i="1" s="1"/>
  <c r="N21" i="1"/>
  <c r="O21" i="1" s="1"/>
  <c r="M21" i="1"/>
  <c r="J21" i="1"/>
  <c r="K21" i="1" s="1"/>
  <c r="BH20" i="1"/>
  <c r="BG20" i="1"/>
  <c r="BE20" i="1"/>
  <c r="AW20" i="1"/>
  <c r="AR20" i="1"/>
  <c r="AN20" i="1"/>
  <c r="AO20" i="1" s="1"/>
  <c r="AK20" i="1"/>
  <c r="AL20" i="1" s="1"/>
  <c r="AJ20" i="1"/>
  <c r="AI20" i="1"/>
  <c r="AG20" i="1"/>
  <c r="AH20" i="1" s="1"/>
  <c r="AF20" i="1"/>
  <c r="AC20" i="1"/>
  <c r="Z20" i="1"/>
  <c r="X20" i="1"/>
  <c r="Y20" i="1" s="1"/>
  <c r="V20" i="1"/>
  <c r="W20" i="1" s="1"/>
  <c r="T20" i="1"/>
  <c r="U20" i="1" s="1"/>
  <c r="R20" i="1"/>
  <c r="S20" i="1" s="1"/>
  <c r="P20" i="1"/>
  <c r="Q20" i="1" s="1"/>
  <c r="N20" i="1"/>
  <c r="O20" i="1" s="1"/>
  <c r="M20" i="1"/>
  <c r="J20" i="1"/>
  <c r="K20" i="1" s="1"/>
  <c r="BH19" i="1"/>
  <c r="BG19" i="1"/>
  <c r="BE19" i="1"/>
  <c r="AW19" i="1"/>
  <c r="AR19" i="1"/>
  <c r="AN19" i="1"/>
  <c r="AO19" i="1" s="1"/>
  <c r="AK19" i="1"/>
  <c r="AL19" i="1" s="1"/>
  <c r="AJ19" i="1"/>
  <c r="AI19" i="1"/>
  <c r="AG19" i="1"/>
  <c r="AH19" i="1" s="1"/>
  <c r="AF19" i="1"/>
  <c r="AC19" i="1"/>
  <c r="Z19" i="1"/>
  <c r="X19" i="1"/>
  <c r="Y19" i="1" s="1"/>
  <c r="V19" i="1"/>
  <c r="W19" i="1" s="1"/>
  <c r="T19" i="1"/>
  <c r="U19" i="1" s="1"/>
  <c r="R19" i="1"/>
  <c r="S19" i="1" s="1"/>
  <c r="P19" i="1"/>
  <c r="Q19" i="1" s="1"/>
  <c r="N19" i="1"/>
  <c r="O19" i="1" s="1"/>
  <c r="M19" i="1"/>
  <c r="J19" i="1"/>
  <c r="AA19" i="1" s="1"/>
  <c r="BH18" i="1"/>
  <c r="BG18" i="1"/>
  <c r="BE18" i="1"/>
  <c r="AW18" i="1"/>
  <c r="AR18" i="1"/>
  <c r="AN18" i="1"/>
  <c r="AO18" i="1" s="1"/>
  <c r="AK18" i="1"/>
  <c r="AL18" i="1" s="1"/>
  <c r="AJ18" i="1"/>
  <c r="AI18" i="1"/>
  <c r="AG18" i="1"/>
  <c r="AH18" i="1" s="1"/>
  <c r="AF18" i="1"/>
  <c r="AC18" i="1"/>
  <c r="Z18" i="1"/>
  <c r="X18" i="1"/>
  <c r="Y18" i="1" s="1"/>
  <c r="V18" i="1"/>
  <c r="W18" i="1" s="1"/>
  <c r="T18" i="1"/>
  <c r="U18" i="1" s="1"/>
  <c r="R18" i="1"/>
  <c r="S18" i="1" s="1"/>
  <c r="P18" i="1"/>
  <c r="Q18" i="1" s="1"/>
  <c r="N18" i="1"/>
  <c r="O18" i="1" s="1"/>
  <c r="M18" i="1"/>
  <c r="J18" i="1"/>
  <c r="K18" i="1" s="1"/>
  <c r="BH17" i="1"/>
  <c r="BG17" i="1"/>
  <c r="BE17" i="1"/>
  <c r="AW17" i="1"/>
  <c r="AR17" i="1"/>
  <c r="AN17" i="1"/>
  <c r="AO17" i="1" s="1"/>
  <c r="AK17" i="1"/>
  <c r="AL17" i="1" s="1"/>
  <c r="AJ17" i="1"/>
  <c r="AI17" i="1"/>
  <c r="AG17" i="1"/>
  <c r="AH17" i="1" s="1"/>
  <c r="AF17" i="1"/>
  <c r="AC17" i="1"/>
  <c r="Z17" i="1"/>
  <c r="X17" i="1"/>
  <c r="Y17" i="1" s="1"/>
  <c r="V17" i="1"/>
  <c r="W17" i="1" s="1"/>
  <c r="T17" i="1"/>
  <c r="U17" i="1" s="1"/>
  <c r="R17" i="1"/>
  <c r="S17" i="1" s="1"/>
  <c r="P17" i="1"/>
  <c r="Q17" i="1" s="1"/>
  <c r="N17" i="1"/>
  <c r="O17" i="1" s="1"/>
  <c r="M17" i="1"/>
  <c r="J17" i="1"/>
  <c r="K17" i="1" s="1"/>
  <c r="BH16" i="1"/>
  <c r="BG16" i="1"/>
  <c r="BE16" i="1"/>
  <c r="AW16" i="1"/>
  <c r="AR16" i="1"/>
  <c r="AN16" i="1"/>
  <c r="AO16" i="1" s="1"/>
  <c r="AK16" i="1"/>
  <c r="AL16" i="1" s="1"/>
  <c r="AJ16" i="1"/>
  <c r="AI16" i="1"/>
  <c r="AG16" i="1"/>
  <c r="AH16" i="1" s="1"/>
  <c r="AF16" i="1"/>
  <c r="AC16" i="1"/>
  <c r="Z16" i="1"/>
  <c r="X16" i="1"/>
  <c r="Y16" i="1" s="1"/>
  <c r="V16" i="1"/>
  <c r="W16" i="1" s="1"/>
  <c r="T16" i="1"/>
  <c r="U16" i="1" s="1"/>
  <c r="R16" i="1"/>
  <c r="S16" i="1" s="1"/>
  <c r="P16" i="1"/>
  <c r="Q16" i="1" s="1"/>
  <c r="N16" i="1"/>
  <c r="O16" i="1" s="1"/>
  <c r="M16" i="1"/>
  <c r="J16" i="1"/>
  <c r="AA16" i="1" s="1"/>
  <c r="BH15" i="1"/>
  <c r="BG15" i="1"/>
  <c r="BE15" i="1"/>
  <c r="AW15" i="1"/>
  <c r="AR15" i="1"/>
  <c r="AN15" i="1"/>
  <c r="AO15" i="1" s="1"/>
  <c r="AK15" i="1"/>
  <c r="AL15" i="1" s="1"/>
  <c r="AJ15" i="1"/>
  <c r="AI15" i="1"/>
  <c r="AG15" i="1"/>
  <c r="AH15" i="1" s="1"/>
  <c r="AF15" i="1"/>
  <c r="AC15" i="1"/>
  <c r="Z15" i="1"/>
  <c r="X15" i="1"/>
  <c r="Y15" i="1" s="1"/>
  <c r="V15" i="1"/>
  <c r="W15" i="1" s="1"/>
  <c r="T15" i="1"/>
  <c r="U15" i="1" s="1"/>
  <c r="R15" i="1"/>
  <c r="S15" i="1" s="1"/>
  <c r="P15" i="1"/>
  <c r="Q15" i="1" s="1"/>
  <c r="N15" i="1"/>
  <c r="O15" i="1" s="1"/>
  <c r="M15" i="1"/>
  <c r="J15" i="1"/>
  <c r="AA15" i="1" s="1"/>
  <c r="BH14" i="1"/>
  <c r="BG14" i="1"/>
  <c r="BE14" i="1"/>
  <c r="AW14" i="1"/>
  <c r="AR14" i="1"/>
  <c r="AN14" i="1"/>
  <c r="AO14" i="1" s="1"/>
  <c r="AK14" i="1"/>
  <c r="AL14" i="1" s="1"/>
  <c r="AJ14" i="1"/>
  <c r="AI14" i="1"/>
  <c r="AG14" i="1"/>
  <c r="AH14" i="1" s="1"/>
  <c r="AF14" i="1"/>
  <c r="AC14" i="1"/>
  <c r="Z14" i="1"/>
  <c r="X14" i="1"/>
  <c r="Y14" i="1" s="1"/>
  <c r="V14" i="1"/>
  <c r="W14" i="1" s="1"/>
  <c r="T14" i="1"/>
  <c r="U14" i="1" s="1"/>
  <c r="R14" i="1"/>
  <c r="S14" i="1" s="1"/>
  <c r="P14" i="1"/>
  <c r="Q14" i="1" s="1"/>
  <c r="N14" i="1"/>
  <c r="O14" i="1" s="1"/>
  <c r="M14" i="1"/>
  <c r="J14" i="1"/>
  <c r="AA14" i="1" s="1"/>
  <c r="BH13" i="1"/>
  <c r="BG13" i="1"/>
  <c r="BE13" i="1"/>
  <c r="AW13" i="1"/>
  <c r="AR13" i="1"/>
  <c r="AN13" i="1"/>
  <c r="AO13" i="1" s="1"/>
  <c r="AK13" i="1"/>
  <c r="AL13" i="1" s="1"/>
  <c r="AJ13" i="1"/>
  <c r="AI13" i="1"/>
  <c r="AG13" i="1"/>
  <c r="AH13" i="1" s="1"/>
  <c r="AF13" i="1"/>
  <c r="AC13" i="1"/>
  <c r="Z13" i="1"/>
  <c r="X13" i="1"/>
  <c r="Y13" i="1" s="1"/>
  <c r="V13" i="1"/>
  <c r="W13" i="1" s="1"/>
  <c r="T13" i="1"/>
  <c r="U13" i="1" s="1"/>
  <c r="R13" i="1"/>
  <c r="S13" i="1" s="1"/>
  <c r="P13" i="1"/>
  <c r="Q13" i="1" s="1"/>
  <c r="N13" i="1"/>
  <c r="O13" i="1" s="1"/>
  <c r="M13" i="1"/>
  <c r="J13" i="1"/>
  <c r="K13" i="1" s="1"/>
  <c r="BH12" i="1"/>
  <c r="BG12" i="1"/>
  <c r="BE12" i="1"/>
  <c r="AW12" i="1"/>
  <c r="AR12" i="1"/>
  <c r="AN12" i="1"/>
  <c r="AO12" i="1" s="1"/>
  <c r="AK12" i="1"/>
  <c r="AL12" i="1" s="1"/>
  <c r="AJ12" i="1"/>
  <c r="AI12" i="1"/>
  <c r="AG12" i="1"/>
  <c r="AH12" i="1" s="1"/>
  <c r="AF12" i="1"/>
  <c r="AC12" i="1"/>
  <c r="Z12" i="1"/>
  <c r="X12" i="1"/>
  <c r="Y12" i="1" s="1"/>
  <c r="V12" i="1"/>
  <c r="W12" i="1" s="1"/>
  <c r="T12" i="1"/>
  <c r="U12" i="1" s="1"/>
  <c r="R12" i="1"/>
  <c r="S12" i="1" s="1"/>
  <c r="P12" i="1"/>
  <c r="Q12" i="1" s="1"/>
  <c r="N12" i="1"/>
  <c r="O12" i="1" s="1"/>
  <c r="M12" i="1"/>
  <c r="J12" i="1"/>
  <c r="AD22" i="1" l="1"/>
  <c r="K37" i="1"/>
  <c r="AD16" i="1"/>
  <c r="AD13" i="1"/>
  <c r="AD17" i="1"/>
  <c r="AD19" i="1"/>
  <c r="K23" i="1"/>
  <c r="AD26" i="1"/>
  <c r="AD32" i="1"/>
  <c r="AD42" i="1"/>
  <c r="K25" i="1"/>
  <c r="K29" i="1"/>
  <c r="AB16" i="1"/>
  <c r="AD33" i="1"/>
  <c r="AD18" i="1"/>
  <c r="AD21" i="1"/>
  <c r="AD23" i="1"/>
  <c r="AD27" i="1"/>
  <c r="AA20" i="1"/>
  <c r="AB20" i="1" s="1"/>
  <c r="AA21" i="1"/>
  <c r="AB21" i="1" s="1"/>
  <c r="AD25" i="1"/>
  <c r="K27" i="1"/>
  <c r="AB33" i="1"/>
  <c r="AA13" i="1"/>
  <c r="AB13" i="1" s="1"/>
  <c r="AS13" i="1" s="1"/>
  <c r="AD24" i="1"/>
  <c r="AD28" i="1"/>
  <c r="AA36" i="1"/>
  <c r="AB36" i="1" s="1"/>
  <c r="AS36" i="1" s="1"/>
  <c r="AT36" i="1" s="1"/>
  <c r="AX36" i="1" s="1"/>
  <c r="AD15" i="1"/>
  <c r="K48" i="1"/>
  <c r="AS48" i="1" s="1"/>
  <c r="AA34" i="1"/>
  <c r="AB34" i="1" s="1"/>
  <c r="AD38" i="1"/>
  <c r="K41" i="1"/>
  <c r="AA32" i="1"/>
  <c r="AB32" i="1" s="1"/>
  <c r="AS32" i="1" s="1"/>
  <c r="K39" i="1"/>
  <c r="AA17" i="1"/>
  <c r="AB17" i="1" s="1"/>
  <c r="AS17" i="1" s="1"/>
  <c r="AA22" i="1"/>
  <c r="AB22" i="1" s="1"/>
  <c r="AS22" i="1" s="1"/>
  <c r="AA24" i="1"/>
  <c r="AB24" i="1" s="1"/>
  <c r="AS24" i="1" s="1"/>
  <c r="AB25" i="1"/>
  <c r="AA26" i="1"/>
  <c r="AB26" i="1" s="1"/>
  <c r="AA28" i="1"/>
  <c r="AB28" i="1" s="1"/>
  <c r="AB29" i="1"/>
  <c r="K46" i="1"/>
  <c r="AS46" i="1" s="1"/>
  <c r="K33" i="1"/>
  <c r="AA18" i="1"/>
  <c r="AB18" i="1" s="1"/>
  <c r="AB23" i="1"/>
  <c r="AB27" i="1"/>
  <c r="K35" i="1"/>
  <c r="AS35" i="1" s="1"/>
  <c r="BC35" i="1" s="1"/>
  <c r="AA45" i="1"/>
  <c r="AB45" i="1" s="1"/>
  <c r="K47" i="1"/>
  <c r="AS47" i="1" s="1"/>
  <c r="AB14" i="1"/>
  <c r="K12" i="1"/>
  <c r="AD12" i="1"/>
  <c r="AD14" i="1"/>
  <c r="K15" i="1"/>
  <c r="K16" i="1"/>
  <c r="AS16" i="1" s="1"/>
  <c r="K19" i="1"/>
  <c r="AD20" i="1"/>
  <c r="K38" i="1"/>
  <c r="AA38" i="1"/>
  <c r="AB38" i="1" s="1"/>
  <c r="AD41" i="1"/>
  <c r="AB41" i="1"/>
  <c r="K30" i="1"/>
  <c r="AA30" i="1"/>
  <c r="AB30" i="1" s="1"/>
  <c r="AD31" i="1"/>
  <c r="AB31" i="1"/>
  <c r="AD37" i="1"/>
  <c r="AB37" i="1"/>
  <c r="K14" i="1"/>
  <c r="AB15" i="1"/>
  <c r="AB19" i="1"/>
  <c r="K31" i="1"/>
  <c r="K40" i="1"/>
  <c r="AA40" i="1"/>
  <c r="AB40" i="1" s="1"/>
  <c r="AA12" i="1"/>
  <c r="AB12" i="1" s="1"/>
  <c r="AD43" i="1"/>
  <c r="AB43" i="1"/>
  <c r="AD39" i="1"/>
  <c r="AB39" i="1"/>
  <c r="AD40" i="1"/>
  <c r="AD30" i="1"/>
  <c r="AD34" i="1"/>
  <c r="K42" i="1"/>
  <c r="AA42" i="1"/>
  <c r="AB42" i="1" s="1"/>
  <c r="K44" i="1"/>
  <c r="AA44" i="1"/>
  <c r="AB44" i="1" s="1"/>
  <c r="AD45" i="1"/>
  <c r="K43" i="1"/>
  <c r="AS29" i="1" l="1"/>
  <c r="AS23" i="1"/>
  <c r="BC23" i="1" s="1"/>
  <c r="AS33" i="1"/>
  <c r="AS26" i="1"/>
  <c r="AS27" i="1"/>
  <c r="BB27" i="1" s="1"/>
  <c r="AS43" i="1"/>
  <c r="BC43" i="1" s="1"/>
  <c r="AS45" i="1"/>
  <c r="BC45" i="1" s="1"/>
  <c r="AS25" i="1"/>
  <c r="BB25" i="1" s="1"/>
  <c r="AS39" i="1"/>
  <c r="BB48" i="1"/>
  <c r="BC48" i="1"/>
  <c r="AT48" i="1"/>
  <c r="AX48" i="1" s="1"/>
  <c r="AY48" i="1" s="1"/>
  <c r="AZ48" i="1" s="1"/>
  <c r="BA48" i="1" s="1"/>
  <c r="AS18" i="1"/>
  <c r="BC18" i="1" s="1"/>
  <c r="AS28" i="1"/>
  <c r="BC28" i="1" s="1"/>
  <c r="AS21" i="1"/>
  <c r="AT21" i="1" s="1"/>
  <c r="AX21" i="1" s="1"/>
  <c r="AS20" i="1"/>
  <c r="BC20" i="1" s="1"/>
  <c r="AS37" i="1"/>
  <c r="BB37" i="1" s="1"/>
  <c r="AT35" i="1"/>
  <c r="AX35" i="1" s="1"/>
  <c r="AY35" i="1" s="1"/>
  <c r="AZ35" i="1" s="1"/>
  <c r="BA35" i="1" s="1"/>
  <c r="BD35" i="1" s="1"/>
  <c r="BF35" i="1" s="1"/>
  <c r="BI35" i="1" s="1"/>
  <c r="BB35" i="1"/>
  <c r="BB36" i="1"/>
  <c r="AS41" i="1"/>
  <c r="BC41" i="1" s="1"/>
  <c r="AS19" i="1"/>
  <c r="AT19" i="1" s="1"/>
  <c r="AX19" i="1" s="1"/>
  <c r="AT24" i="1"/>
  <c r="AX24" i="1" s="1"/>
  <c r="BC24" i="1"/>
  <c r="BB24" i="1"/>
  <c r="BC36" i="1"/>
  <c r="AS42" i="1"/>
  <c r="AT42" i="1" s="1"/>
  <c r="AX42" i="1" s="1"/>
  <c r="AS34" i="1"/>
  <c r="AT34" i="1" s="1"/>
  <c r="AX34" i="1" s="1"/>
  <c r="AS14" i="1"/>
  <c r="BB14" i="1" s="1"/>
  <c r="BC39" i="1"/>
  <c r="BB39" i="1"/>
  <c r="AT39" i="1"/>
  <c r="AX39" i="1" s="1"/>
  <c r="BC13" i="1"/>
  <c r="AT13" i="1"/>
  <c r="AX13" i="1" s="1"/>
  <c r="BB13" i="1"/>
  <c r="AT41" i="1"/>
  <c r="AX41" i="1" s="1"/>
  <c r="BB46" i="1"/>
  <c r="AT46" i="1"/>
  <c r="AX46" i="1" s="1"/>
  <c r="BC46" i="1"/>
  <c r="AT27" i="1"/>
  <c r="AX27" i="1" s="1"/>
  <c r="BC27" i="1"/>
  <c r="BC22" i="1"/>
  <c r="BB22" i="1"/>
  <c r="AT22" i="1"/>
  <c r="AX22" i="1" s="1"/>
  <c r="BC19" i="1"/>
  <c r="BB47" i="1"/>
  <c r="AT47" i="1"/>
  <c r="AX47" i="1" s="1"/>
  <c r="BC47" i="1"/>
  <c r="BB23" i="1"/>
  <c r="AY36" i="1"/>
  <c r="AZ36" i="1" s="1"/>
  <c r="BA36" i="1" s="1"/>
  <c r="AT20" i="1"/>
  <c r="AX20" i="1" s="1"/>
  <c r="BB20" i="1"/>
  <c r="BC37" i="1"/>
  <c r="BC16" i="1"/>
  <c r="BB16" i="1"/>
  <c r="AT16" i="1"/>
  <c r="AX16" i="1" s="1"/>
  <c r="AS44" i="1"/>
  <c r="AS40" i="1"/>
  <c r="BC14" i="1"/>
  <c r="AS30" i="1"/>
  <c r="AS38" i="1"/>
  <c r="AS15" i="1"/>
  <c r="BC17" i="1"/>
  <c r="AT17" i="1"/>
  <c r="AX17" i="1" s="1"/>
  <c r="BB17" i="1"/>
  <c r="AS31" i="1"/>
  <c r="BB29" i="1"/>
  <c r="BC29" i="1"/>
  <c r="AT29" i="1"/>
  <c r="AX29" i="1" s="1"/>
  <c r="AS12" i="1"/>
  <c r="BC32" i="1"/>
  <c r="BB32" i="1"/>
  <c r="AT32" i="1"/>
  <c r="AX32" i="1" s="1"/>
  <c r="BB42" i="1"/>
  <c r="BC42" i="1"/>
  <c r="BC33" i="1"/>
  <c r="BB33" i="1"/>
  <c r="AT33" i="1"/>
  <c r="AX33" i="1" s="1"/>
  <c r="BC26" i="1"/>
  <c r="BB26" i="1"/>
  <c r="AT26" i="1"/>
  <c r="AX26" i="1" s="1"/>
  <c r="AT25" i="1"/>
  <c r="AX25" i="1" s="1"/>
  <c r="AY24" i="1"/>
  <c r="AZ24" i="1" s="1"/>
  <c r="BA24" i="1" s="1"/>
  <c r="AT23" i="1" l="1"/>
  <c r="AX23" i="1" s="1"/>
  <c r="AT14" i="1"/>
  <c r="AX14" i="1" s="1"/>
  <c r="AY14" i="1" s="1"/>
  <c r="AZ14" i="1" s="1"/>
  <c r="BA14" i="1" s="1"/>
  <c r="BD14" i="1" s="1"/>
  <c r="BF14" i="1" s="1"/>
  <c r="BI14" i="1" s="1"/>
  <c r="AT18" i="1"/>
  <c r="AX18" i="1" s="1"/>
  <c r="AT43" i="1"/>
  <c r="AX43" i="1" s="1"/>
  <c r="BB43" i="1"/>
  <c r="BB18" i="1"/>
  <c r="BC25" i="1"/>
  <c r="BD48" i="1"/>
  <c r="BF48" i="1" s="1"/>
  <c r="BI48" i="1" s="1"/>
  <c r="AT37" i="1"/>
  <c r="AX37" i="1" s="1"/>
  <c r="AT45" i="1"/>
  <c r="AX45" i="1" s="1"/>
  <c r="BB45" i="1"/>
  <c r="BB34" i="1"/>
  <c r="BB41" i="1"/>
  <c r="AT28" i="1"/>
  <c r="AX28" i="1" s="1"/>
  <c r="AY28" i="1" s="1"/>
  <c r="AZ28" i="1" s="1"/>
  <c r="BA28" i="1" s="1"/>
  <c r="BD28" i="1" s="1"/>
  <c r="BF28" i="1" s="1"/>
  <c r="BI28" i="1" s="1"/>
  <c r="BD36" i="1"/>
  <c r="BF36" i="1" s="1"/>
  <c r="BI36" i="1" s="1"/>
  <c r="BB21" i="1"/>
  <c r="BB28" i="1"/>
  <c r="BC21" i="1"/>
  <c r="BB19" i="1"/>
  <c r="BC34" i="1"/>
  <c r="BD24" i="1"/>
  <c r="BF24" i="1" s="1"/>
  <c r="BI24" i="1" s="1"/>
  <c r="AY26" i="1"/>
  <c r="AZ26" i="1" s="1"/>
  <c r="BA26" i="1" s="1"/>
  <c r="BD26" i="1" s="1"/>
  <c r="BF26" i="1" s="1"/>
  <c r="BI26" i="1" s="1"/>
  <c r="BC12" i="1"/>
  <c r="BB12" i="1"/>
  <c r="AT12" i="1"/>
  <c r="BB31" i="1"/>
  <c r="AT31" i="1"/>
  <c r="AX31" i="1" s="1"/>
  <c r="BC31" i="1"/>
  <c r="BB38" i="1"/>
  <c r="AT38" i="1"/>
  <c r="AX38" i="1" s="1"/>
  <c r="BC38" i="1"/>
  <c r="BB40" i="1"/>
  <c r="AT40" i="1"/>
  <c r="AX40" i="1" s="1"/>
  <c r="BC40" i="1"/>
  <c r="AY43" i="1"/>
  <c r="AZ43" i="1" s="1"/>
  <c r="BA43" i="1" s="1"/>
  <c r="BD43" i="1" s="1"/>
  <c r="BF43" i="1" s="1"/>
  <c r="BI43" i="1" s="1"/>
  <c r="AY45" i="1"/>
  <c r="AZ45" i="1" s="1"/>
  <c r="BA45" i="1" s="1"/>
  <c r="BD45" i="1" s="1"/>
  <c r="BF45" i="1" s="1"/>
  <c r="BI45" i="1" s="1"/>
  <c r="AY21" i="1"/>
  <c r="AZ21" i="1" s="1"/>
  <c r="BA21" i="1" s="1"/>
  <c r="AY32" i="1"/>
  <c r="AZ32" i="1" s="1"/>
  <c r="BA32" i="1" s="1"/>
  <c r="BD32" i="1" s="1"/>
  <c r="BF32" i="1" s="1"/>
  <c r="BI32" i="1" s="1"/>
  <c r="BB30" i="1"/>
  <c r="AT30" i="1"/>
  <c r="AX30" i="1" s="1"/>
  <c r="BC30" i="1"/>
  <c r="BC44" i="1"/>
  <c r="BB44" i="1"/>
  <c r="AT44" i="1"/>
  <c r="AX44" i="1" s="1"/>
  <c r="AY39" i="1"/>
  <c r="AZ39" i="1"/>
  <c r="BA39" i="1" s="1"/>
  <c r="BD39" i="1" s="1"/>
  <c r="BF39" i="1" s="1"/>
  <c r="BI39" i="1" s="1"/>
  <c r="AY25" i="1"/>
  <c r="AZ25" i="1" s="1"/>
  <c r="BA25" i="1" s="1"/>
  <c r="AY17" i="1"/>
  <c r="AZ17" i="1" s="1"/>
  <c r="BA17" i="1" s="1"/>
  <c r="BD17" i="1" s="1"/>
  <c r="BF17" i="1" s="1"/>
  <c r="BI17" i="1" s="1"/>
  <c r="AY19" i="1"/>
  <c r="AZ19" i="1" s="1"/>
  <c r="BA19" i="1" s="1"/>
  <c r="BD19" i="1" s="1"/>
  <c r="BF19" i="1" s="1"/>
  <c r="BI19" i="1" s="1"/>
  <c r="AY37" i="1"/>
  <c r="AZ37" i="1" s="1"/>
  <c r="BA37" i="1" s="1"/>
  <c r="BD37" i="1" s="1"/>
  <c r="BF37" i="1" s="1"/>
  <c r="BI37" i="1" s="1"/>
  <c r="AY13" i="1"/>
  <c r="AZ13" i="1" s="1"/>
  <c r="BA13" i="1" s="1"/>
  <c r="BD13" i="1" s="1"/>
  <c r="BF13" i="1" s="1"/>
  <c r="BI13" i="1" s="1"/>
  <c r="AY34" i="1"/>
  <c r="AZ34" i="1" s="1"/>
  <c r="BA34" i="1" s="1"/>
  <c r="AY18" i="1"/>
  <c r="AZ18" i="1" s="1"/>
  <c r="BA18" i="1" s="1"/>
  <c r="BD18" i="1" s="1"/>
  <c r="BF18" i="1" s="1"/>
  <c r="BI18" i="1" s="1"/>
  <c r="AY29" i="1"/>
  <c r="AZ29" i="1" s="1"/>
  <c r="BA29" i="1" s="1"/>
  <c r="BD29" i="1" s="1"/>
  <c r="BF29" i="1" s="1"/>
  <c r="BI29" i="1" s="1"/>
  <c r="AY46" i="1"/>
  <c r="AZ46" i="1" s="1"/>
  <c r="BA46" i="1" s="1"/>
  <c r="BD46" i="1" s="1"/>
  <c r="BF46" i="1" s="1"/>
  <c r="BI46" i="1" s="1"/>
  <c r="AY33" i="1"/>
  <c r="AZ33" i="1" s="1"/>
  <c r="BA33" i="1" s="1"/>
  <c r="BD33" i="1" s="1"/>
  <c r="BF33" i="1" s="1"/>
  <c r="BI33" i="1" s="1"/>
  <c r="AY20" i="1"/>
  <c r="AZ20" i="1" s="1"/>
  <c r="BA20" i="1" s="1"/>
  <c r="BD20" i="1" s="1"/>
  <c r="BF20" i="1" s="1"/>
  <c r="BI20" i="1" s="1"/>
  <c r="AY47" i="1"/>
  <c r="AZ47" i="1" s="1"/>
  <c r="BA47" i="1" s="1"/>
  <c r="BD47" i="1" s="1"/>
  <c r="BF47" i="1" s="1"/>
  <c r="BI47" i="1" s="1"/>
  <c r="AY16" i="1"/>
  <c r="AZ16" i="1" s="1"/>
  <c r="BA16" i="1" s="1"/>
  <c r="BD16" i="1" s="1"/>
  <c r="BF16" i="1" s="1"/>
  <c r="BI16" i="1" s="1"/>
  <c r="AY42" i="1"/>
  <c r="AZ42" i="1" s="1"/>
  <c r="BA42" i="1" s="1"/>
  <c r="BD42" i="1" s="1"/>
  <c r="BF42" i="1" s="1"/>
  <c r="BI42" i="1" s="1"/>
  <c r="BB15" i="1"/>
  <c r="AT15" i="1"/>
  <c r="AX15" i="1" s="1"/>
  <c r="BC15" i="1"/>
  <c r="AY23" i="1"/>
  <c r="AZ23" i="1" s="1"/>
  <c r="BA23" i="1" s="1"/>
  <c r="BD23" i="1" s="1"/>
  <c r="BF23" i="1" s="1"/>
  <c r="BI23" i="1" s="1"/>
  <c r="AY22" i="1"/>
  <c r="AZ22" i="1" s="1"/>
  <c r="BA22" i="1" s="1"/>
  <c r="BD22" i="1" s="1"/>
  <c r="BF22" i="1" s="1"/>
  <c r="BI22" i="1" s="1"/>
  <c r="AY27" i="1"/>
  <c r="AZ27" i="1" s="1"/>
  <c r="BA27" i="1" s="1"/>
  <c r="BD27" i="1" s="1"/>
  <c r="BF27" i="1" s="1"/>
  <c r="BI27" i="1" s="1"/>
  <c r="AY41" i="1"/>
  <c r="AZ41" i="1" s="1"/>
  <c r="BA41" i="1" s="1"/>
  <c r="BD41" i="1" s="1"/>
  <c r="BF41" i="1" s="1"/>
  <c r="BI41" i="1" s="1"/>
  <c r="BD34" i="1" l="1"/>
  <c r="BF34" i="1" s="1"/>
  <c r="BI34" i="1" s="1"/>
  <c r="BD25" i="1"/>
  <c r="BF25" i="1" s="1"/>
  <c r="BI25" i="1" s="1"/>
  <c r="BD21" i="1"/>
  <c r="BF21" i="1" s="1"/>
  <c r="BI21" i="1" s="1"/>
  <c r="AY44" i="1"/>
  <c r="AZ44" i="1" s="1"/>
  <c r="BA44" i="1" s="1"/>
  <c r="BD44" i="1" s="1"/>
  <c r="BF44" i="1" s="1"/>
  <c r="BI44" i="1" s="1"/>
  <c r="AY30" i="1"/>
  <c r="AZ30" i="1" s="1"/>
  <c r="BA30" i="1" s="1"/>
  <c r="BD30" i="1" s="1"/>
  <c r="BF30" i="1" s="1"/>
  <c r="BI30" i="1" s="1"/>
  <c r="AY40" i="1"/>
  <c r="AZ40" i="1" s="1"/>
  <c r="BA40" i="1" s="1"/>
  <c r="BD40" i="1" s="1"/>
  <c r="BF40" i="1" s="1"/>
  <c r="BI40" i="1" s="1"/>
  <c r="AY31" i="1"/>
  <c r="AZ31" i="1" s="1"/>
  <c r="BA31" i="1" s="1"/>
  <c r="BD31" i="1" s="1"/>
  <c r="BF31" i="1" s="1"/>
  <c r="BI31" i="1" s="1"/>
  <c r="AY15" i="1"/>
  <c r="AZ15" i="1" s="1"/>
  <c r="BA15" i="1" s="1"/>
  <c r="BD15" i="1" s="1"/>
  <c r="BF15" i="1" s="1"/>
  <c r="BI15" i="1" s="1"/>
  <c r="AY38" i="1"/>
  <c r="AZ38" i="1" s="1"/>
  <c r="BA38" i="1" s="1"/>
  <c r="BD38" i="1" s="1"/>
  <c r="BF38" i="1" s="1"/>
  <c r="BI38" i="1" s="1"/>
  <c r="AX12" i="1"/>
  <c r="AY12" i="1" l="1"/>
  <c r="AZ12" i="1" s="1"/>
  <c r="BA12" i="1" l="1"/>
  <c r="BD12" i="1" l="1"/>
  <c r="BF12" i="1" l="1"/>
  <c r="BI12" i="1" l="1"/>
</calcChain>
</file>

<file path=xl/sharedStrings.xml><?xml version="1.0" encoding="utf-8"?>
<sst xmlns="http://schemas.openxmlformats.org/spreadsheetml/2006/main" count="2607" uniqueCount="1251">
  <si>
    <t>​​​​​​​បញ្ជីបើកប្រា​​​​​​ក់​ឈ្នួលលើកទី២សម្រាប់កម្មករនិយោជិតប្រចាំខែ មីនា  ២០២៤</t>
  </si>
  <si>
    <t>ក្រុម​ហ៊ុ​ ​ភី ភី អេស អ៊ី ស៊ី​​​ ឯ.ក</t>
  </si>
  <si>
    <t>Payroll of Employee for Second Payment on March 2024</t>
  </si>
  <si>
    <t>From Date</t>
  </si>
  <si>
    <t>To</t>
  </si>
  <si>
    <t>NSSF Exchange Rate:</t>
  </si>
  <si>
    <t>4057</t>
  </si>
  <si>
    <t>Salaries Exchange Rate:</t>
  </si>
  <si>
    <t>4048</t>
  </si>
  <si>
    <t>លរ</t>
  </si>
  <si>
    <t>លេខប័ណ្ណសំំគាល់ខ្លួន</t>
  </si>
  <si>
    <t>ឈ្មោះ</t>
  </si>
  <si>
    <t>ភេទ</t>
  </si>
  <si>
    <t>តួនាទី</t>
  </si>
  <si>
    <t>ថ្ងៃខែឆ្នាំកំណើត</t>
  </si>
  <si>
    <r>
      <t>ថ្ងៃ-ខែ</t>
    </r>
    <r>
      <rPr>
        <sz val="6"/>
        <color rgb="FF000000"/>
        <rFont val="Arial"/>
        <family val="2"/>
      </rPr>
      <t>-</t>
    </r>
    <r>
      <rPr>
        <sz val="6"/>
        <color rgb="FF000000"/>
        <rFont val="Khmer OS Battambang"/>
      </rPr>
      <t>ឆ្នាំ</t>
    </r>
  </si>
  <si>
    <t>ប្រាក់ឈ្នួលអប្បបរមា</t>
  </si>
  <si>
    <t>ថ្ងៃបុណ្យ</t>
  </si>
  <si>
    <r>
      <t xml:space="preserve">ធ្វើការថែមម៉ោង </t>
    </r>
    <r>
      <rPr>
        <sz val="5"/>
        <color rgb="FF000000"/>
        <rFont val="Arial"/>
        <family val="2"/>
      </rPr>
      <t>Overtime</t>
    </r>
  </si>
  <si>
    <t xml:space="preserve">ថ្លៃអាហារ
</t>
  </si>
  <si>
    <t>ប្រាក់តួនាទី​ និងជំនាញ</t>
  </si>
  <si>
    <t>សោហ៊ុយធ្វើដំណើ និងស្នាក់នៅ</t>
  </si>
  <si>
    <t>ប្រាក់វត្តមានធ្វើការទៀងទាត់</t>
  </si>
  <si>
    <t>ប្រាក់ឈប់សំរាកប្រចាំឆ្នាំឬ ឈប់សម្រាកពិសេស</t>
  </si>
  <si>
    <t>ប្រាក់អតីតភាពការងារ</t>
  </si>
  <si>
    <t>ទឹកប្រាក់លំហែមាតុភាព</t>
  </si>
  <si>
    <t>ប្រាក់លើកទឹកចិត្ដ</t>
  </si>
  <si>
    <t>ប្រាក់រំលឹកអតីតភាព៧.៥ លើស ២លាន</t>
  </si>
  <si>
    <t xml:space="preserve"> សោហ៊ុយថែរក្សាក្មេង</t>
  </si>
  <si>
    <t>ប្រាក់ខែទី១៣</t>
  </si>
  <si>
    <t>ទឹកប្រាក់ត្រូវបើសរុប</t>
  </si>
  <si>
    <t>ស្ថានភាពគ្រួសារ</t>
  </si>
  <si>
    <t>ពន្ធលើប្រាក់បៀវត្សរ៍​​</t>
  </si>
  <si>
    <t>ភាគទានលើប្រាក់សោធន</t>
  </si>
  <si>
    <t xml:space="preserve">ប្រាក់ខែសុទ្ធ
</t>
  </si>
  <si>
    <t xml:space="preserve">ប្រាក់ឈ្នួលលើកទី១
</t>
  </si>
  <si>
    <t>ប្រាក់ឈ្នួលសុទ្ធលើកទី២ត្រូវទទួលបាន</t>
  </si>
  <si>
    <t>ប្រាក់រំលឹកអតីតភាពការងារចំនួន៦ខែ</t>
  </si>
  <si>
    <t>ប្រាក់ខែសរុប</t>
  </si>
  <si>
    <t>ហត្ថលេខា</t>
  </si>
  <si>
    <t>Name</t>
  </si>
  <si>
    <t>Basic Salary</t>
  </si>
  <si>
    <t>Holiday</t>
  </si>
  <si>
    <t>ម៉ោងធ្វើការវេនយប់</t>
  </si>
  <si>
    <t>ថែមម៉ោងធម្មតា</t>
  </si>
  <si>
    <t>ថែមម៉ោងលើកទី២</t>
  </si>
  <si>
    <t>ធ្វើការថ្ងៃអាទិត្យ</t>
  </si>
  <si>
    <t xml:space="preserve">ធ្វើការថែមម៉ោង
</t>
  </si>
  <si>
    <t>Position Allowance</t>
  </si>
  <si>
    <t>Transport &amp; Housing fee</t>
  </si>
  <si>
    <t>Attendance Bonus</t>
  </si>
  <si>
    <t>AL/Special Leave Amount</t>
  </si>
  <si>
    <t>Seniority</t>
  </si>
  <si>
    <t>Maternity 50%</t>
  </si>
  <si>
    <t>Incentive ($30/M)</t>
  </si>
  <si>
    <t>Thirteen Month Bonus</t>
  </si>
  <si>
    <t>Total Amount 100%</t>
  </si>
  <si>
    <t>Marital Status</t>
  </si>
  <si>
    <t>Tax on Salary</t>
  </si>
  <si>
    <t>Payment Contribution on Pension</t>
  </si>
  <si>
    <t>Senority Idemnity​ for 6 months</t>
  </si>
  <si>
    <t>ខ្មែរ</t>
  </si>
  <si>
    <t xml:space="preserve">អង់គ្លេស </t>
  </si>
  <si>
    <t xml:space="preserve">
Sex
</t>
  </si>
  <si>
    <t xml:space="preserve">
Position</t>
  </si>
  <si>
    <t>Date of Birth</t>
  </si>
  <si>
    <t>ចូលធ្វើការ</t>
  </si>
  <si>
    <t>ប្រាក់បៀវត្សសុទ្ធសាធ</t>
  </si>
  <si>
    <t>ចំនួនថ្ងៃធ្វើការ</t>
  </si>
  <si>
    <t>ចំនួនទឹកប្រាក់ធ្វើការ</t>
  </si>
  <si>
    <t>ចំនួនថ្ងៃព្យួរការងារ</t>
  </si>
  <si>
    <t>ទឹកប្រាក់</t>
  </si>
  <si>
    <t>ធ្វើការ</t>
  </si>
  <si>
    <t>Hour of work</t>
  </si>
  <si>
    <t>Normal O.T</t>
  </si>
  <si>
    <t>Second O.T</t>
  </si>
  <si>
    <t>Sunday work</t>
  </si>
  <si>
    <t>Meal Allowance</t>
  </si>
  <si>
    <t>ប្រាក់</t>
  </si>
  <si>
    <t>ចំ.ថ្ងៃ</t>
  </si>
  <si>
    <t>ចំនួនថ្ងៃ</t>
  </si>
  <si>
    <t>ថ្ងៃ</t>
  </si>
  <si>
    <t>ខែ</t>
  </si>
  <si>
    <t>Senority Idemnity 7.5 Over  2 million (Riel)</t>
  </si>
  <si>
    <t>ដុល្លារ</t>
  </si>
  <si>
    <t>រៀល</t>
  </si>
  <si>
    <t>ប្រពន្ធ</t>
  </si>
  <si>
    <t>កូន</t>
  </si>
  <si>
    <t>ប្រាក់កាត់បន្ថយសហព័ន្ធនៅក្នុងបន្ទុក</t>
  </si>
  <si>
    <t>មូលដ្ឋានប្រាក់បៀវត្ស</t>
  </si>
  <si>
    <t>ភាគរយ</t>
  </si>
  <si>
    <t>ពន្ធលើប្រាក់ខែជារៀល</t>
  </si>
  <si>
    <t>ពន្ធលើប្រាក់ខែ</t>
  </si>
  <si>
    <t>និយោជក</t>
  </si>
  <si>
    <t>កម្មរនិយោជិត</t>
  </si>
  <si>
    <t>Net Salary</t>
  </si>
  <si>
    <t>First Paid (50%))</t>
  </si>
  <si>
    <t>Second Paid Net Salary</t>
  </si>
  <si>
    <t>៧.៥ ថ្ងៃ</t>
  </si>
  <si>
    <t>No</t>
  </si>
  <si>
    <t>Emp. ID No.</t>
  </si>
  <si>
    <t>Khmer</t>
  </si>
  <si>
    <t>English</t>
  </si>
  <si>
    <t>Date Entry</t>
  </si>
  <si>
    <t>H.Work (100%)</t>
  </si>
  <si>
    <t>Night Shift (130%)</t>
  </si>
  <si>
    <t>(150%)</t>
  </si>
  <si>
    <t>(200%)</t>
  </si>
  <si>
    <t>ជំនាញ</t>
  </si>
  <si>
    <t>Day-care center fee ($10)</t>
  </si>
  <si>
    <t xml:space="preserve"> Total Salary</t>
  </si>
  <si>
    <t xml:space="preserve">Signature </t>
  </si>
  <si>
    <t>Work Day</t>
  </si>
  <si>
    <t>Working day​​ Amount</t>
  </si>
  <si>
    <t>Suspend Day</t>
  </si>
  <si>
    <t>Amount</t>
  </si>
  <si>
    <t>ចំ.ម៉</t>
  </si>
  <si>
    <t xml:space="preserve">ទឹកប្រាក់
</t>
  </si>
  <si>
    <t>PA</t>
  </si>
  <si>
    <t>Day</t>
  </si>
  <si>
    <t>W.Day</t>
  </si>
  <si>
    <t xml:space="preserve">Amount
</t>
  </si>
  <si>
    <t xml:space="preserve">Amt.$​ 10
</t>
  </si>
  <si>
    <t>Month</t>
  </si>
  <si>
    <t xml:space="preserve"> (USD)</t>
  </si>
  <si>
    <t>(KHR)</t>
  </si>
  <si>
    <t>Spouse</t>
  </si>
  <si>
    <t>children</t>
  </si>
  <si>
    <t xml:space="preserve">Allowance for Spouse and Children </t>
  </si>
  <si>
    <t xml:space="preserve">Salary Tax Calculation Base </t>
  </si>
  <si>
    <t>Tax Rate</t>
  </si>
  <si>
    <t>Tax on Salary in Riel</t>
  </si>
  <si>
    <t>Tax on Salary in US</t>
  </si>
  <si>
    <t>Employer</t>
  </si>
  <si>
    <t>Employee</t>
  </si>
  <si>
    <t>7.5 days</t>
  </si>
  <si>
    <t>Working</t>
  </si>
  <si>
    <t>Hrs</t>
  </si>
  <si>
    <t xml:space="preserve">0.50/day
</t>
  </si>
  <si>
    <t>( 2% )</t>
  </si>
  <si>
    <t>0106</t>
  </si>
  <si>
    <t>ផាង កក្កដា</t>
  </si>
  <si>
    <t xml:space="preserve">Phang kakada </t>
  </si>
  <si>
    <t>M</t>
  </si>
  <si>
    <t>Auto printing Leader</t>
  </si>
  <si>
    <t>0170</t>
  </si>
  <si>
    <t>ស៊ន ប៊ុនហុង</t>
  </si>
  <si>
    <t xml:space="preserve">Sorn BunHong </t>
  </si>
  <si>
    <t>Auto printing operator</t>
  </si>
  <si>
    <t>0250</t>
  </si>
  <si>
    <t>ម៉ូវ សាមុត</t>
  </si>
  <si>
    <t xml:space="preserve">Mov Samut </t>
  </si>
  <si>
    <t>0262</t>
  </si>
  <si>
    <t>អ៊ុល សីហា</t>
  </si>
  <si>
    <t xml:space="preserve">Ul Seyha </t>
  </si>
  <si>
    <t>0414</t>
  </si>
  <si>
    <t>តាំង អរុណ</t>
  </si>
  <si>
    <t xml:space="preserve">Tain Arun </t>
  </si>
  <si>
    <t>0448</t>
  </si>
  <si>
    <t>សឿង ស្រ៊ុន</t>
  </si>
  <si>
    <t xml:space="preserve">Soeug  Srun </t>
  </si>
  <si>
    <t>0463</t>
  </si>
  <si>
    <t>ជី ភីរ៉ា</t>
  </si>
  <si>
    <t xml:space="preserve">Chy Phira </t>
  </si>
  <si>
    <t>0662</t>
  </si>
  <si>
    <t>លី ភុត</t>
  </si>
  <si>
    <t xml:space="preserve">Ly Phut </t>
  </si>
  <si>
    <t>0679</t>
  </si>
  <si>
    <t>ម៉េត ភារុន</t>
  </si>
  <si>
    <t xml:space="preserve">Meat Phearun </t>
  </si>
  <si>
    <t>0753</t>
  </si>
  <si>
    <t>អែម ​សូនី</t>
  </si>
  <si>
    <t xml:space="preserve">Em Sony </t>
  </si>
  <si>
    <t>0754</t>
  </si>
  <si>
    <t>ឆឹល ពៅ</t>
  </si>
  <si>
    <t xml:space="preserve">Choel Pov  </t>
  </si>
  <si>
    <t>0763</t>
  </si>
  <si>
    <t>រុន ឡុង</t>
  </si>
  <si>
    <t xml:space="preserve">Ron Long </t>
  </si>
  <si>
    <t>0833</t>
  </si>
  <si>
    <t>ឡា វណ្ណះលូ</t>
  </si>
  <si>
    <t>La Vanak Lou</t>
  </si>
  <si>
    <t>0995</t>
  </si>
  <si>
    <t>សំ សម្បត្តិ</t>
  </si>
  <si>
    <t>Som Sombat</t>
  </si>
  <si>
    <t>1031</t>
  </si>
  <si>
    <t>សែ គឹមដាន</t>
  </si>
  <si>
    <t>Se KimDan</t>
  </si>
  <si>
    <t>1071</t>
  </si>
  <si>
    <t>អ៊ុក តៃអ័រ</t>
  </si>
  <si>
    <t>Uk Tai Or</t>
  </si>
  <si>
    <t>1092</t>
  </si>
  <si>
    <t>កំសត់ ចាន់សឿន</t>
  </si>
  <si>
    <t>Kamsort Chansoeun</t>
  </si>
  <si>
    <t>1171</t>
  </si>
  <si>
    <t>រិទ្ធ ពិរុន</t>
  </si>
  <si>
    <t>Rith Phirun</t>
  </si>
  <si>
    <t>1179</t>
  </si>
  <si>
    <t>ជា ស៊ីម៉ាក់</t>
  </si>
  <si>
    <t>Chea Simak</t>
  </si>
  <si>
    <t>1182</t>
  </si>
  <si>
    <t>ហឿន វោហា</t>
  </si>
  <si>
    <t>Hoeun Voha</t>
  </si>
  <si>
    <t>1183</t>
  </si>
  <si>
    <t>ផល្លី ម៉េងសឺ</t>
  </si>
  <si>
    <t>Phaly Mengseu</t>
  </si>
  <si>
    <t>1184</t>
  </si>
  <si>
    <t>សឿង ខុង</t>
  </si>
  <si>
    <t>Soeung Khong</t>
  </si>
  <si>
    <t>1185</t>
  </si>
  <si>
    <t>អ៊ុក ចតុរង្គ</t>
  </si>
  <si>
    <t>Ouk Chaktorong</t>
  </si>
  <si>
    <t>1240</t>
  </si>
  <si>
    <t>ចាន់ធីម ធារិទ្ធ</t>
  </si>
  <si>
    <t>Chanthim Thearith</t>
  </si>
  <si>
    <t>1259</t>
  </si>
  <si>
    <t>ទូច តុលា</t>
  </si>
  <si>
    <t>Touch Tola</t>
  </si>
  <si>
    <t>1394</t>
  </si>
  <si>
    <t>សុខ តុលា</t>
  </si>
  <si>
    <t>Sok Tola</t>
  </si>
  <si>
    <t>Auto Printing</t>
  </si>
  <si>
    <t>1397</t>
  </si>
  <si>
    <t>គន់ សុថេង</t>
  </si>
  <si>
    <t>Kon Sotheng</t>
  </si>
  <si>
    <t>0380</t>
  </si>
  <si>
    <t>ទុយ ម៉េងលី</t>
  </si>
  <si>
    <t>Tuy Meangly</t>
  </si>
  <si>
    <t>Automatic printing Operator</t>
  </si>
  <si>
    <t>0963</t>
  </si>
  <si>
    <t>ភួង ចាន្រ្ទា</t>
  </si>
  <si>
    <t>Phuong Chantrea</t>
  </si>
  <si>
    <t>0323</t>
  </si>
  <si>
    <t>សៅ ពិសី</t>
  </si>
  <si>
    <t>Sao Pisey</t>
  </si>
  <si>
    <t xml:space="preserve"> Automatic Prining  Team Leader</t>
  </si>
  <si>
    <t>20-Sep-1992</t>
  </si>
  <si>
    <t>21-Feb-2020</t>
  </si>
  <si>
    <t>1424</t>
  </si>
  <si>
    <t>យ័ន្ត ផានិត</t>
  </si>
  <si>
    <t>Yon Phanit</t>
  </si>
  <si>
    <t>1425</t>
  </si>
  <si>
    <t>ហុក ភក្តី</t>
  </si>
  <si>
    <t>Hok Phkdey</t>
  </si>
  <si>
    <t>1434</t>
  </si>
  <si>
    <t>ទឹម វិច្ឆរ៉ា</t>
  </si>
  <si>
    <t xml:space="preserve">Toem Vichra </t>
  </si>
  <si>
    <t>1435</t>
  </si>
  <si>
    <t>ភួង និមល់</t>
  </si>
  <si>
    <t>Phourng Nimol</t>
  </si>
  <si>
    <t>1526</t>
  </si>
  <si>
    <t xml:space="preserve">សឹម អ៊ីសើ </t>
  </si>
  <si>
    <t>Soem Ysoeu</t>
  </si>
  <si>
    <t>1537</t>
  </si>
  <si>
    <t xml:space="preserve">មី កាលី </t>
  </si>
  <si>
    <t>Mey Kaly</t>
  </si>
  <si>
    <t>1539</t>
  </si>
  <si>
    <t xml:space="preserve">ព្រុំ ប៊ុនធីម </t>
  </si>
  <si>
    <t>Prom Bunthim</t>
  </si>
  <si>
    <r>
      <rPr>
        <b/>
        <sz val="11"/>
        <color rgb="FF000000"/>
        <rFont val="Khmer Mool1"/>
      </rPr>
      <t>ផ្នែក</t>
    </r>
    <r>
      <rPr>
        <sz val="12"/>
        <color rgb="FF000000"/>
        <rFont val="Arial"/>
        <family val="2"/>
      </rPr>
      <t>:</t>
    </r>
    <r>
      <rPr>
        <b/>
        <sz val="11"/>
        <color rgb="FF000000"/>
        <rFont val="Arial"/>
        <family val="2"/>
      </rPr>
      <t xml:space="preserve"> </t>
    </r>
  </si>
  <si>
    <t>0152</t>
  </si>
  <si>
    <t>ម៉ម សីមុន្នី</t>
  </si>
  <si>
    <t xml:space="preserve">Morm SeyMony </t>
  </si>
  <si>
    <t>Semi Printing Leader</t>
  </si>
  <si>
    <t>0447</t>
  </si>
  <si>
    <t>គុណ គឹមឃុន</t>
  </si>
  <si>
    <t xml:space="preserve">Kun Kimkhun </t>
  </si>
  <si>
    <t>0007</t>
  </si>
  <si>
    <t>ឃៀង សុខុម</t>
  </si>
  <si>
    <t xml:space="preserve">Khieng Sok Khom </t>
  </si>
  <si>
    <t>0019</t>
  </si>
  <si>
    <t>ទ្បូត ភាទ្បាន់</t>
  </si>
  <si>
    <t xml:space="preserve">Lot Phalann </t>
  </si>
  <si>
    <t>Semi printing operator</t>
  </si>
  <si>
    <t>0360</t>
  </si>
  <si>
    <t>បូ មករា</t>
  </si>
  <si>
    <t xml:space="preserve">Bo Makara </t>
  </si>
  <si>
    <t>0362</t>
  </si>
  <si>
    <t>ហម សីហា</t>
  </si>
  <si>
    <t xml:space="preserve">Horm SeyHa </t>
  </si>
  <si>
    <t>0397</t>
  </si>
  <si>
    <t>លីវ ដាវីន</t>
  </si>
  <si>
    <t>Liv Davin</t>
  </si>
  <si>
    <t>0411</t>
  </si>
  <si>
    <t>តុន កែវឡុង</t>
  </si>
  <si>
    <t xml:space="preserve">Tun KeoLong </t>
  </si>
  <si>
    <t>0431</t>
  </si>
  <si>
    <t>ប៊ូ បូទី</t>
  </si>
  <si>
    <t xml:space="preserve">Bou Boty </t>
  </si>
  <si>
    <t>0458</t>
  </si>
  <si>
    <t>រឿន រ៉ន</t>
  </si>
  <si>
    <t xml:space="preserve">Roeurn Rorn </t>
  </si>
  <si>
    <t>0459</t>
  </si>
  <si>
    <t>សរ សាវី</t>
  </si>
  <si>
    <t xml:space="preserve">Sar Savy </t>
  </si>
  <si>
    <t>0514</t>
  </si>
  <si>
    <t>ស៊ន វណ្ណៈ</t>
  </si>
  <si>
    <t xml:space="preserve">Sorn Vannak </t>
  </si>
  <si>
    <t>0519</t>
  </si>
  <si>
    <t>យុន រតនៈ</t>
  </si>
  <si>
    <t xml:space="preserve">Yun Rattanak </t>
  </si>
  <si>
    <t>0539</t>
  </si>
  <si>
    <t>យ៉ាត​ ភា</t>
  </si>
  <si>
    <t xml:space="preserve">Yat Phea </t>
  </si>
  <si>
    <t>0664</t>
  </si>
  <si>
    <t>លី អូន</t>
  </si>
  <si>
    <t xml:space="preserve">Ly Oun </t>
  </si>
  <si>
    <t>0666</t>
  </si>
  <si>
    <t>លាប វណ្ណា</t>
  </si>
  <si>
    <t xml:space="preserve">Leab Vanna </t>
  </si>
  <si>
    <t>0670</t>
  </si>
  <si>
    <t>ទក វុទ្ធី</t>
  </si>
  <si>
    <t xml:space="preserve">Tork Vuthy </t>
  </si>
  <si>
    <t>0734</t>
  </si>
  <si>
    <t>គិត សុខឃា</t>
  </si>
  <si>
    <t xml:space="preserve">Ket Sokkhea  </t>
  </si>
  <si>
    <t>0746</t>
  </si>
  <si>
    <t>ជួន​ សុខេង</t>
  </si>
  <si>
    <t xml:space="preserve">Chuon Sokheng  </t>
  </si>
  <si>
    <t>0747</t>
  </si>
  <si>
    <t>អៀ គឺមស្រ៊ាវ</t>
  </si>
  <si>
    <t xml:space="preserve">EA Koemsreav </t>
  </si>
  <si>
    <t>0788</t>
  </si>
  <si>
    <t>ថោង រឹទ្ធី</t>
  </si>
  <si>
    <t>Thong Rithy</t>
  </si>
  <si>
    <t>0792</t>
  </si>
  <si>
    <t>ផុន ភ័ស</t>
  </si>
  <si>
    <t>Phon Phors</t>
  </si>
  <si>
    <t>0832</t>
  </si>
  <si>
    <t>យ៉េន មករា</t>
  </si>
  <si>
    <t>Yen Makara</t>
  </si>
  <si>
    <t>0845</t>
  </si>
  <si>
    <t>ភោគ ភារិទ្ធ</t>
  </si>
  <si>
    <t>Phork Phearith</t>
  </si>
  <si>
    <t>0858</t>
  </si>
  <si>
    <t>ដេង សុខហៀង</t>
  </si>
  <si>
    <t>Deng Sokheang</t>
  </si>
  <si>
    <t>0869</t>
  </si>
  <si>
    <t>ចក់ ចាន់ដារ៉ា</t>
  </si>
  <si>
    <t>Chork Chandara</t>
  </si>
  <si>
    <t>0953</t>
  </si>
  <si>
    <t>និត ណាក់</t>
  </si>
  <si>
    <t>Nith Nak</t>
  </si>
  <si>
    <t>0964</t>
  </si>
  <si>
    <t>ប៉ាត វាសនា</t>
  </si>
  <si>
    <t>Pat Veasna</t>
  </si>
  <si>
    <t>1029</t>
  </si>
  <si>
    <t>ដួង សុភ័ក្រ្ត</t>
  </si>
  <si>
    <t>Doung Sopheak</t>
  </si>
  <si>
    <t>1038</t>
  </si>
  <si>
    <t>ជា វិស័យ</t>
  </si>
  <si>
    <t>Chea Visay</t>
  </si>
  <si>
    <t>1033</t>
  </si>
  <si>
    <t>សួន សុវណ្ណដា</t>
  </si>
  <si>
    <t>Soun Sovannda</t>
  </si>
  <si>
    <t>1035</t>
  </si>
  <si>
    <t>ប៉ក់ ចាន់ស៊្រន</t>
  </si>
  <si>
    <t>Pak chansrorn</t>
  </si>
  <si>
    <t>1039</t>
  </si>
  <si>
    <t>ឈួន ង៉ែត</t>
  </si>
  <si>
    <t>Chhuon Nget</t>
  </si>
  <si>
    <t>1052</t>
  </si>
  <si>
    <t>សូ រតនា</t>
  </si>
  <si>
    <t>Sor Rathana</t>
  </si>
  <si>
    <t>1056</t>
  </si>
  <si>
    <t>ឃី ធៀងឡៃ</t>
  </si>
  <si>
    <t>Khey Thienglay</t>
  </si>
  <si>
    <t>1072</t>
  </si>
  <si>
    <t>យូ រដ្ឋណា</t>
  </si>
  <si>
    <t>You Ratana</t>
  </si>
  <si>
    <t>1133</t>
  </si>
  <si>
    <t>សំ ភក្តី</t>
  </si>
  <si>
    <t>Sam Pheakdey</t>
  </si>
  <si>
    <t>1137</t>
  </si>
  <si>
    <t>ខាន់ ឧត្តុម</t>
  </si>
  <si>
    <t>Khan Udom</t>
  </si>
  <si>
    <t>1138</t>
  </si>
  <si>
    <t>សុន ពន្លក</t>
  </si>
  <si>
    <t>Son Ponlok</t>
  </si>
  <si>
    <t>1174</t>
  </si>
  <si>
    <t>ធួន ឆាង</t>
  </si>
  <si>
    <t>Thuon Chang</t>
  </si>
  <si>
    <t>1215</t>
  </si>
  <si>
    <t>សាង គឹមសិដ្ឋ</t>
  </si>
  <si>
    <t>Sang Kimsith</t>
  </si>
  <si>
    <t>1219</t>
  </si>
  <si>
    <t>រស់ សីហា</t>
  </si>
  <si>
    <t>Rous Siha</t>
  </si>
  <si>
    <t>1226</t>
  </si>
  <si>
    <t>និន ដា</t>
  </si>
  <si>
    <t>Nin Da</t>
  </si>
  <si>
    <t>1232</t>
  </si>
  <si>
    <t>ញ៉ សារិទ្ធ</t>
  </si>
  <si>
    <t>Nha Sarith</t>
  </si>
  <si>
    <t>1233</t>
  </si>
  <si>
    <t>គ្រិន​ គ្រីត</t>
  </si>
  <si>
    <t>Krin Krit</t>
  </si>
  <si>
    <t>1235</t>
  </si>
  <si>
    <t>ឡុង សុវណ្ណរិទ្ធិ</t>
  </si>
  <si>
    <t>Long Sovannrith</t>
  </si>
  <si>
    <t>1236</t>
  </si>
  <si>
    <t>យ៉ុន រីណូ</t>
  </si>
  <si>
    <t>Yon Rino</t>
  </si>
  <si>
    <t>1237</t>
  </si>
  <si>
    <t>សាន សុខណា</t>
  </si>
  <si>
    <t>San Sokna</t>
  </si>
  <si>
    <t>1261</t>
  </si>
  <si>
    <t>ខៀវ ផារាដា</t>
  </si>
  <si>
    <t>Khiev Pharada</t>
  </si>
  <si>
    <t>1277</t>
  </si>
  <si>
    <t>អាន​ វាសនា</t>
  </si>
  <si>
    <t>An Veasa</t>
  </si>
  <si>
    <t>1285</t>
  </si>
  <si>
    <t>ទ្រី តុង</t>
  </si>
  <si>
    <t xml:space="preserve">Try Tong </t>
  </si>
  <si>
    <t>1418</t>
  </si>
  <si>
    <t xml:space="preserve">នី ចាន់រ៉ា  </t>
  </si>
  <si>
    <t>Ny Chanra</t>
  </si>
  <si>
    <t>1419</t>
  </si>
  <si>
    <t xml:space="preserve">យី សាន់  </t>
  </si>
  <si>
    <t>Yi Sann</t>
  </si>
  <si>
    <t>1422</t>
  </si>
  <si>
    <t>អួន លីនណា</t>
  </si>
  <si>
    <t>Uon Lina</t>
  </si>
  <si>
    <t>1423</t>
  </si>
  <si>
    <t>អ៊ិត សុខេម</t>
  </si>
  <si>
    <t>It Sokhem</t>
  </si>
  <si>
    <t>1457</t>
  </si>
  <si>
    <t>ស៊ីថា ប៊ុនធឿន</t>
  </si>
  <si>
    <t>Sitha Bunthoeurn</t>
  </si>
  <si>
    <t>Semi Printing</t>
  </si>
  <si>
    <t>1467</t>
  </si>
  <si>
    <t>លី វិរៈ</t>
  </si>
  <si>
    <t>Ly Vireak</t>
  </si>
  <si>
    <t>1536</t>
  </si>
  <si>
    <t xml:space="preserve">ផូយ ពេទ្យ </t>
  </si>
  <si>
    <t>Phoy Pet</t>
  </si>
  <si>
    <t>1538</t>
  </si>
  <si>
    <t xml:space="preserve">រី សុភា </t>
  </si>
  <si>
    <t>Ry Sophea</t>
  </si>
  <si>
    <t>1058</t>
  </si>
  <si>
    <t>ស៊ា ស៊ីណា</t>
  </si>
  <si>
    <t>Sea Sina</t>
  </si>
  <si>
    <t>1570</t>
  </si>
  <si>
    <t xml:space="preserve">ហាប់ សាន់ </t>
  </si>
  <si>
    <t>Hab Sann</t>
  </si>
  <si>
    <t>1572</t>
  </si>
  <si>
    <t xml:space="preserve">ប៊ី សាមុត </t>
  </si>
  <si>
    <t>By Sabut</t>
  </si>
  <si>
    <t>1573</t>
  </si>
  <si>
    <t xml:space="preserve">អ៊ុន អានន្ទ </t>
  </si>
  <si>
    <t>Un Ahnon</t>
  </si>
  <si>
    <t>1579</t>
  </si>
  <si>
    <t xml:space="preserve">សូ ដារ៉ា </t>
  </si>
  <si>
    <t>So Dara</t>
  </si>
  <si>
    <t>1581</t>
  </si>
  <si>
    <t xml:space="preserve">វ៉ាន់ ពិសិដ្ឋ </t>
  </si>
  <si>
    <t>Vann Piseth</t>
  </si>
  <si>
    <t>1589</t>
  </si>
  <si>
    <t xml:space="preserve">ឡាក់ ពុទ្ធា </t>
  </si>
  <si>
    <t>Lak Pothea</t>
  </si>
  <si>
    <t>1607</t>
  </si>
  <si>
    <t xml:space="preserve">សេត ចាន់ណា  </t>
  </si>
  <si>
    <t>Set Channa</t>
  </si>
  <si>
    <t>F</t>
  </si>
  <si>
    <t>Embroidery Helper</t>
  </si>
  <si>
    <t>0350</t>
  </si>
  <si>
    <t>កែវ សុធា</t>
  </si>
  <si>
    <t>Keo SoThea</t>
  </si>
  <si>
    <t>Laser Cut Leader</t>
  </si>
  <si>
    <t>0668</t>
  </si>
  <si>
    <t>គង់ ស្រីនាង</t>
  </si>
  <si>
    <t>Kong Sreyneang</t>
  </si>
  <si>
    <t>Laser Cut</t>
  </si>
  <si>
    <t>1246</t>
  </si>
  <si>
    <t>ស៊្រាង គីមអាន</t>
  </si>
  <si>
    <t>Sreang Kiman</t>
  </si>
  <si>
    <t>0435</t>
  </si>
  <si>
    <t>កោះ គឹមហ៊ី</t>
  </si>
  <si>
    <t>Kos Kim Hie</t>
  </si>
  <si>
    <t>High Frequency Leader</t>
  </si>
  <si>
    <t>04-Nov-2020</t>
  </si>
  <si>
    <t>0389</t>
  </si>
  <si>
    <t>ស៊ន ផល្លី</t>
  </si>
  <si>
    <t>Sorn Phally</t>
  </si>
  <si>
    <t>High Frequency</t>
  </si>
  <si>
    <t>0429</t>
  </si>
  <si>
    <t>ជុំ សុនឿន</t>
  </si>
  <si>
    <t>Chom Noeun</t>
  </si>
  <si>
    <t>1091</t>
  </si>
  <si>
    <t>គាន ប្រុស</t>
  </si>
  <si>
    <t>Kean Bros</t>
  </si>
  <si>
    <t>1037</t>
  </si>
  <si>
    <t>គឿន ស្រីម៉ៅ</t>
  </si>
  <si>
    <t>Koeurn Srey Mao</t>
  </si>
  <si>
    <t>1142</t>
  </si>
  <si>
    <t>ង៉ែត សុខណៃ</t>
  </si>
  <si>
    <t>Nget Soknai</t>
  </si>
  <si>
    <t>1145</t>
  </si>
  <si>
    <t>វីន អារញ្ញ</t>
  </si>
  <si>
    <t>Vin Aranh</t>
  </si>
  <si>
    <t>1401</t>
  </si>
  <si>
    <t>ឈិន ស៊ិញ</t>
  </si>
  <si>
    <t>Chhin Sinh</t>
  </si>
  <si>
    <t>1402</t>
  </si>
  <si>
    <t xml:space="preserve">ញីម សុខលីន </t>
  </si>
  <si>
    <t>Nhim Soklin</t>
  </si>
  <si>
    <t>1403</t>
  </si>
  <si>
    <t xml:space="preserve">ឃិន ស្រីនិច </t>
  </si>
  <si>
    <t>Khen Sreynich</t>
  </si>
  <si>
    <t>1404</t>
  </si>
  <si>
    <t xml:space="preserve">ប្រេស យ៉ាត </t>
  </si>
  <si>
    <t>Bres Yat</t>
  </si>
  <si>
    <t>1405</t>
  </si>
  <si>
    <t xml:space="preserve">ភាព វ៉េផាត់ </t>
  </si>
  <si>
    <t>Pheap Vephat</t>
  </si>
  <si>
    <t>1406</t>
  </si>
  <si>
    <t xml:space="preserve">នន ខាវ </t>
  </si>
  <si>
    <t>Norn Khav</t>
  </si>
  <si>
    <t>1408</t>
  </si>
  <si>
    <t xml:space="preserve">ធីម ភីន </t>
  </si>
  <si>
    <t>Thim Phin</t>
  </si>
  <si>
    <t>1428</t>
  </si>
  <si>
    <t xml:space="preserve">នៅ លីហ៊ាង </t>
  </si>
  <si>
    <t>Nov Liheang</t>
  </si>
  <si>
    <t>1430</t>
  </si>
  <si>
    <t xml:space="preserve">មូល សម្បូរ </t>
  </si>
  <si>
    <t>Moul Sambo</t>
  </si>
  <si>
    <t>0440</t>
  </si>
  <si>
    <t>សៅ សេងហេង</t>
  </si>
  <si>
    <t>Sao Sengheng</t>
  </si>
  <si>
    <t>Long Printing Leader</t>
  </si>
  <si>
    <t>0565</t>
  </si>
  <si>
    <t>ប៉ុល ប៊ុនហេង</t>
  </si>
  <si>
    <t>Pol Bunheng</t>
  </si>
  <si>
    <t>Long Printing Table</t>
  </si>
  <si>
    <t>1114</t>
  </si>
  <si>
    <t>ភា រ៉ាភី</t>
  </si>
  <si>
    <t>Phea Raphy</t>
  </si>
  <si>
    <t>1115</t>
  </si>
  <si>
    <t>អ៊ឹម សំអ៊ុន</t>
  </si>
  <si>
    <t>Oem Sam Un</t>
  </si>
  <si>
    <t>1121</t>
  </si>
  <si>
    <t>ឌី​ រ៉ាស៊ិន</t>
  </si>
  <si>
    <t>Dy Rasen</t>
  </si>
  <si>
    <t>1045</t>
  </si>
  <si>
    <t>សេង ស៊ីញ</t>
  </si>
  <si>
    <t xml:space="preserve"> Seng Sinh</t>
  </si>
  <si>
    <t>1323</t>
  </si>
  <si>
    <t>វង្ស វាសនា</t>
  </si>
  <si>
    <t>Vong Veasna</t>
  </si>
  <si>
    <t>Long Table Printing</t>
  </si>
  <si>
    <t>1324</t>
  </si>
  <si>
    <t>សាយ​ ដាវី</t>
  </si>
  <si>
    <t>Say Davy</t>
  </si>
  <si>
    <t>1329</t>
  </si>
  <si>
    <t>ឡាញ ស្រីនាង</t>
  </si>
  <si>
    <t>Lanh Sreyneang</t>
  </si>
  <si>
    <t>1342</t>
  </si>
  <si>
    <t>ស៊ុន ចាន់ចាវ</t>
  </si>
  <si>
    <t>Sun Chanchav</t>
  </si>
  <si>
    <t>1359</t>
  </si>
  <si>
    <t>សឿង សែ</t>
  </si>
  <si>
    <t>​Soeung Se</t>
  </si>
  <si>
    <t>1364</t>
  </si>
  <si>
    <t>ភាង ណារ៉ូ</t>
  </si>
  <si>
    <t>Pheang Naro</t>
  </si>
  <si>
    <t>1395</t>
  </si>
  <si>
    <t>ផន សុផល</t>
  </si>
  <si>
    <t>Phorn Sophal</t>
  </si>
  <si>
    <t>1414</t>
  </si>
  <si>
    <t>សួស កក្តដា</t>
  </si>
  <si>
    <t>Suos Kakada</t>
  </si>
  <si>
    <t>0545</t>
  </si>
  <si>
    <t>ញឹម ធា</t>
  </si>
  <si>
    <t>Nhoem Thea</t>
  </si>
  <si>
    <t>Translator</t>
  </si>
  <si>
    <t>1101</t>
  </si>
  <si>
    <t>ម៉ន សុទីន</t>
  </si>
  <si>
    <t>Morn Sotin</t>
  </si>
  <si>
    <t>TPU Operator</t>
  </si>
  <si>
    <t>1413</t>
  </si>
  <si>
    <t>លេន ម៉ី</t>
  </si>
  <si>
    <t>Len Mey</t>
  </si>
  <si>
    <t>1485</t>
  </si>
  <si>
    <t xml:space="preserve">គៀង ស្រីខួច </t>
  </si>
  <si>
    <t>Keang Sreykhuoch</t>
  </si>
  <si>
    <t>1466</t>
  </si>
  <si>
    <t>ហង្ស វលក្ខិណា</t>
  </si>
  <si>
    <t>1486</t>
  </si>
  <si>
    <t xml:space="preserve">គីម មករា </t>
  </si>
  <si>
    <t>Kim Makara</t>
  </si>
  <si>
    <t>1488</t>
  </si>
  <si>
    <t xml:space="preserve">ដួង ស្មាក់ </t>
  </si>
  <si>
    <t>Suong Smak</t>
  </si>
  <si>
    <t>High Frequency "PIC"</t>
  </si>
  <si>
    <t>1491</t>
  </si>
  <si>
    <t xml:space="preserve">សៅ ពិសាល </t>
  </si>
  <si>
    <t>Sao Pisal</t>
  </si>
  <si>
    <t>1492</t>
  </si>
  <si>
    <t xml:space="preserve">ស៊ីន ស៊ាន់ </t>
  </si>
  <si>
    <t>Sin Sorn</t>
  </si>
  <si>
    <t>1493</t>
  </si>
  <si>
    <t xml:space="preserve">ម៉ៅ ភាព </t>
  </si>
  <si>
    <t>Mao Pheap</t>
  </si>
  <si>
    <t>1494</t>
  </si>
  <si>
    <t xml:space="preserve">ឃី កុសល់ </t>
  </si>
  <si>
    <t>Khy Kosal</t>
  </si>
  <si>
    <t>1495</t>
  </si>
  <si>
    <t xml:space="preserve">ឥ សុខកាន </t>
  </si>
  <si>
    <t>Ey Sokan</t>
  </si>
  <si>
    <t>1498</t>
  </si>
  <si>
    <t>ជ វុទ្ធី</t>
  </si>
  <si>
    <t>Chor Vuthy</t>
  </si>
  <si>
    <t>1499</t>
  </si>
  <si>
    <t xml:space="preserve">ប៉ា សុជាតិ </t>
  </si>
  <si>
    <t>Pa Socheat</t>
  </si>
  <si>
    <t>1502</t>
  </si>
  <si>
    <t xml:space="preserve">យឹម ទី </t>
  </si>
  <si>
    <t>Yoem Ty</t>
  </si>
  <si>
    <t>1503</t>
  </si>
  <si>
    <t xml:space="preserve">ហៀប វេហា </t>
  </si>
  <si>
    <t>Heab Veha</t>
  </si>
  <si>
    <t>1504</t>
  </si>
  <si>
    <t xml:space="preserve">យ៉ុង ឧសភា </t>
  </si>
  <si>
    <t>Yong Uksophea</t>
  </si>
  <si>
    <t>1505</t>
  </si>
  <si>
    <t xml:space="preserve">ប៉ូច លិ </t>
  </si>
  <si>
    <t>Phoch Li</t>
  </si>
  <si>
    <t>1506</t>
  </si>
  <si>
    <t xml:space="preserve">យន់ នីត </t>
  </si>
  <si>
    <t>Yun Nit</t>
  </si>
  <si>
    <t>1507</t>
  </si>
  <si>
    <t xml:space="preserve">សាន ស៊្រាង </t>
  </si>
  <si>
    <t>San Sreang</t>
  </si>
  <si>
    <t>1508</t>
  </si>
  <si>
    <t xml:space="preserve">ស៊ុយ សំណាង </t>
  </si>
  <si>
    <t>Suy Somnang</t>
  </si>
  <si>
    <t>1509</t>
  </si>
  <si>
    <t xml:space="preserve">រស់ ភារុំ </t>
  </si>
  <si>
    <t>Ros Phearom</t>
  </si>
  <si>
    <t>1510</t>
  </si>
  <si>
    <t xml:space="preserve">សែម ម៉ៅ </t>
  </si>
  <si>
    <t>Sem Mao</t>
  </si>
  <si>
    <t>1512</t>
  </si>
  <si>
    <t xml:space="preserve">ថាន សុក </t>
  </si>
  <si>
    <t>Than Sok</t>
  </si>
  <si>
    <t>1513</t>
  </si>
  <si>
    <t xml:space="preserve">ឌុត ភារុំ </t>
  </si>
  <si>
    <t>Dut Phearum</t>
  </si>
  <si>
    <t>1514</t>
  </si>
  <si>
    <t xml:space="preserve">ញឹប ឡី </t>
  </si>
  <si>
    <t>Nhoeb Ley</t>
  </si>
  <si>
    <t>1515</t>
  </si>
  <si>
    <t xml:space="preserve">ហ៊ុន ឆេត </t>
  </si>
  <si>
    <t>Hun Chhat</t>
  </si>
  <si>
    <t>1516</t>
  </si>
  <si>
    <t xml:space="preserve">ជុំ ថាវ៉េត </t>
  </si>
  <si>
    <t>Chum Thavet</t>
  </si>
  <si>
    <t>1517</t>
  </si>
  <si>
    <t xml:space="preserve">ផាន់ រតនា </t>
  </si>
  <si>
    <t>Phan Ratana</t>
  </si>
  <si>
    <t>1518</t>
  </si>
  <si>
    <t xml:space="preserve">គាន កុសល </t>
  </si>
  <si>
    <t>Kean Kosol</t>
  </si>
  <si>
    <t>1520</t>
  </si>
  <si>
    <t xml:space="preserve">ឃុន ចាន់យី </t>
  </si>
  <si>
    <t>Khon Channyi</t>
  </si>
  <si>
    <t>1521</t>
  </si>
  <si>
    <t>គង់ សុខឡា</t>
  </si>
  <si>
    <t>Kong Sokla</t>
  </si>
  <si>
    <t>1522</t>
  </si>
  <si>
    <t>ប៉ាក សារ៉ាពេជ្រ</t>
  </si>
  <si>
    <t>Pak Sarapich</t>
  </si>
  <si>
    <t>1523</t>
  </si>
  <si>
    <t xml:space="preserve">ហ៊ិន សាំងសេន </t>
  </si>
  <si>
    <t>Hen Sangsen</t>
  </si>
  <si>
    <t>1524</t>
  </si>
  <si>
    <t xml:space="preserve">ផេង ប៊ុនសាល </t>
  </si>
  <si>
    <t>Pheng Bunsal</t>
  </si>
  <si>
    <t>1525</t>
  </si>
  <si>
    <t xml:space="preserve">ជា ចំរុង </t>
  </si>
  <si>
    <t>Chea Chamrong</t>
  </si>
  <si>
    <t>1527</t>
  </si>
  <si>
    <t xml:space="preserve">សេន សាត </t>
  </si>
  <si>
    <t>Sen Sat</t>
  </si>
  <si>
    <t>1528</t>
  </si>
  <si>
    <t>វង្ស ពិសិដ្ឋ</t>
  </si>
  <si>
    <t>Vong Pisith</t>
  </si>
  <si>
    <t>1530</t>
  </si>
  <si>
    <t xml:space="preserve">ទិន សំណាង </t>
  </si>
  <si>
    <t>Tin Samnang</t>
  </si>
  <si>
    <t>1534</t>
  </si>
  <si>
    <t>ហ៊ួរ ស្រីខួច</t>
  </si>
  <si>
    <t>Hou Srey Khouch</t>
  </si>
  <si>
    <t>1542</t>
  </si>
  <si>
    <t xml:space="preserve">ទី សុខជីន </t>
  </si>
  <si>
    <t>Ty Sokchin</t>
  </si>
  <si>
    <t>1543</t>
  </si>
  <si>
    <t xml:space="preserve">តឹក រតនា </t>
  </si>
  <si>
    <t>Toek Rothana</t>
  </si>
  <si>
    <t>1560</t>
  </si>
  <si>
    <t xml:space="preserve">នូ ភិរម្យ </t>
  </si>
  <si>
    <t>Nou Phirum</t>
  </si>
  <si>
    <t>1563</t>
  </si>
  <si>
    <t xml:space="preserve">ផាន ណារីន </t>
  </si>
  <si>
    <t>Phan Narin</t>
  </si>
  <si>
    <t>1564</t>
  </si>
  <si>
    <t xml:space="preserve">ធឿន ម៉ាប់ </t>
  </si>
  <si>
    <t>Thoeun Mab</t>
  </si>
  <si>
    <t>1565</t>
  </si>
  <si>
    <t xml:space="preserve">សយ សឹង </t>
  </si>
  <si>
    <t>Souy Seung</t>
  </si>
  <si>
    <t>1566</t>
  </si>
  <si>
    <t xml:space="preserve">ហេង បញ្ញា </t>
  </si>
  <si>
    <t>Heng Panha</t>
  </si>
  <si>
    <t>1567</t>
  </si>
  <si>
    <t xml:space="preserve">តង សុវណ្ណៈរ៉ា </t>
  </si>
  <si>
    <t>Torng Sovannakra</t>
  </si>
  <si>
    <t>1568</t>
  </si>
  <si>
    <t>ជា សុម៉េត្តា</t>
  </si>
  <si>
    <t>Chea Sopeta</t>
  </si>
  <si>
    <t>1569</t>
  </si>
  <si>
    <t xml:space="preserve">ប៊ិន ភារម្យ </t>
  </si>
  <si>
    <t>Ben Phearum</t>
  </si>
  <si>
    <t>1608</t>
  </si>
  <si>
    <t xml:space="preserve">អាន វិច្ឆិកា </t>
  </si>
  <si>
    <t>An Vichheka</t>
  </si>
  <si>
    <t>Laser Cutting "PIC"</t>
  </si>
  <si>
    <t>1611</t>
  </si>
  <si>
    <t>សុខ ប៉េង</t>
  </si>
  <si>
    <t>Sok Peng</t>
  </si>
  <si>
    <t>1615</t>
  </si>
  <si>
    <t xml:space="preserve">ភាន សុខ  </t>
  </si>
  <si>
    <t>Phen Sok</t>
  </si>
  <si>
    <t>1616</t>
  </si>
  <si>
    <t xml:space="preserve">ផល្លី ម៉េងយ៉ាង  </t>
  </si>
  <si>
    <t>Pholly Mengyang</t>
  </si>
  <si>
    <t>1617</t>
  </si>
  <si>
    <t xml:space="preserve">ស៊ុន ឌីរ៉ូត  </t>
  </si>
  <si>
    <t>Sun Dyroth</t>
  </si>
  <si>
    <t>1618</t>
  </si>
  <si>
    <t xml:space="preserve">ស្វាយ ប្រុស  </t>
  </si>
  <si>
    <t>Svay Brors</t>
  </si>
  <si>
    <t>1619</t>
  </si>
  <si>
    <t xml:space="preserve">ឈៀក រ៉ា  </t>
  </si>
  <si>
    <t>Chheak Ra</t>
  </si>
  <si>
    <t>1620</t>
  </si>
  <si>
    <t xml:space="preserve">សាន យេ  </t>
  </si>
  <si>
    <t>San Ye</t>
  </si>
  <si>
    <t>1621</t>
  </si>
  <si>
    <t xml:space="preserve">ទន់ សាវ័ន  </t>
  </si>
  <si>
    <t>Tun Savorn</t>
  </si>
  <si>
    <t>1622</t>
  </si>
  <si>
    <t xml:space="preserve">អ៊ិន ចាន់  </t>
  </si>
  <si>
    <t>In Chan</t>
  </si>
  <si>
    <t>1634</t>
  </si>
  <si>
    <t xml:space="preserve">សូ សាវី  </t>
  </si>
  <si>
    <t>So Savy</t>
  </si>
  <si>
    <t>1635</t>
  </si>
  <si>
    <t xml:space="preserve">រស់ ភារៈ  </t>
  </si>
  <si>
    <t>Rous Phearak</t>
  </si>
  <si>
    <t>1636</t>
  </si>
  <si>
    <t xml:space="preserve">ហ៊ីម ចន  </t>
  </si>
  <si>
    <t>Him Chorn</t>
  </si>
  <si>
    <t>1637</t>
  </si>
  <si>
    <t xml:space="preserve">វ៉ា សុឃាន់  </t>
  </si>
  <si>
    <t>Va Sokhorn</t>
  </si>
  <si>
    <t>1642</t>
  </si>
  <si>
    <t>ចិន្តា ថេង</t>
  </si>
  <si>
    <t>Chenda Theng</t>
  </si>
  <si>
    <t>0842</t>
  </si>
  <si>
    <t>ហ៊ឹម ប៊ុនឡេង</t>
  </si>
  <si>
    <t>Hoem Bunleng</t>
  </si>
  <si>
    <t xml:space="preserve">R.M.W.H Sup Asst.
</t>
  </si>
  <si>
    <t>19-Feb-2022</t>
  </si>
  <si>
    <t>0575</t>
  </si>
  <si>
    <t>ជា សំអាន</t>
  </si>
  <si>
    <t>Chea SamAn</t>
  </si>
  <si>
    <t>Sweeper</t>
  </si>
  <si>
    <t>11-04-1967</t>
  </si>
  <si>
    <t>1097</t>
  </si>
  <si>
    <t>មុំ នី</t>
  </si>
  <si>
    <t>Mom Ny</t>
  </si>
  <si>
    <t>1095</t>
  </si>
  <si>
    <t>ប៊ូញ ម៉ៅ</t>
  </si>
  <si>
    <t>Ponh Mao</t>
  </si>
  <si>
    <t>0201</t>
  </si>
  <si>
    <t>ម៉ាយ ហាន</t>
  </si>
  <si>
    <t>May Han</t>
  </si>
  <si>
    <t>Color Mixer &amp; Lab-dip Assistant</t>
  </si>
  <si>
    <t>1136</t>
  </si>
  <si>
    <t>ធឿន ណាវិន</t>
  </si>
  <si>
    <t>Thoeurn Naven</t>
  </si>
  <si>
    <t xml:space="preserve">Color Kitchen
</t>
  </si>
  <si>
    <t>0568</t>
  </si>
  <si>
    <t>ហ៊ឹម ម៉ី</t>
  </si>
  <si>
    <t xml:space="preserve">Hoem Mey </t>
  </si>
  <si>
    <t>1216</t>
  </si>
  <si>
    <t>ប៊ិន ភឿន</t>
  </si>
  <si>
    <t>Bin Phoeun</t>
  </si>
  <si>
    <t>Packing Operator</t>
  </si>
  <si>
    <t>0990</t>
  </si>
  <si>
    <t>អុន អង</t>
  </si>
  <si>
    <t>Un Ang</t>
  </si>
  <si>
    <t>On-Line QC</t>
  </si>
  <si>
    <t>0388</t>
  </si>
  <si>
    <t>ណី វិចិត្រ</t>
  </si>
  <si>
    <t>Ney Vichit</t>
  </si>
  <si>
    <t>Coating Team Leader</t>
  </si>
  <si>
    <t>0398</t>
  </si>
  <si>
    <t>ពេញ នីត</t>
  </si>
  <si>
    <t>Penh Nit</t>
  </si>
  <si>
    <t>Coating Operator</t>
  </si>
  <si>
    <t>0886</t>
  </si>
  <si>
    <t>ណេន សុជាតា</t>
  </si>
  <si>
    <t>Nen Socheata</t>
  </si>
  <si>
    <t xml:space="preserve">PET FilmCoating
</t>
  </si>
  <si>
    <t>16-Mar-2022</t>
  </si>
  <si>
    <t>0982</t>
  </si>
  <si>
    <t>ឌឿន ប៉ូ</t>
  </si>
  <si>
    <t>Doeun Po</t>
  </si>
  <si>
    <t>0296</t>
  </si>
  <si>
    <t>ហេង សកល</t>
  </si>
  <si>
    <t>Heng Sakal</t>
  </si>
  <si>
    <t>1054</t>
  </si>
  <si>
    <t>ឈឺ វ៉ាន់ឆៃ</t>
  </si>
  <si>
    <t>Chhi Vanchhay</t>
  </si>
  <si>
    <t>1214</t>
  </si>
  <si>
    <t>ឈី ផានិត</t>
  </si>
  <si>
    <t>Cchy Phanit</t>
  </si>
  <si>
    <t>1315</t>
  </si>
  <si>
    <t xml:space="preserve">មោក សាម៉ន </t>
  </si>
  <si>
    <t>Mok Samorn</t>
  </si>
  <si>
    <t>1343</t>
  </si>
  <si>
    <t>ណន ពិសិទ្ធ</t>
  </si>
  <si>
    <t>Norn Pisit</t>
  </si>
  <si>
    <t>1372</t>
  </si>
  <si>
    <t>យ៉ុម ពិសិទ្ធិ</t>
  </si>
  <si>
    <t>Yum Piseth</t>
  </si>
  <si>
    <t>1427</t>
  </si>
  <si>
    <t>ពែល ចិន</t>
  </si>
  <si>
    <t>Pel Chen</t>
  </si>
  <si>
    <t>0669</t>
  </si>
  <si>
    <t>ហ៊ ជៀបនី</t>
  </si>
  <si>
    <t>Hor Chiebny</t>
  </si>
  <si>
    <t>Tech Boost/Silicon/Color Mixer Leader</t>
  </si>
  <si>
    <t>10-05-1994</t>
  </si>
  <si>
    <t>1008</t>
  </si>
  <si>
    <t>រិទ្ធ សុភារី</t>
  </si>
  <si>
    <t>Rith Sopheary</t>
  </si>
  <si>
    <t>YC Chinese Translator</t>
  </si>
  <si>
    <t>1123</t>
  </si>
  <si>
    <t>មឿន រាំបូ</t>
  </si>
  <si>
    <t>Moeurn Rambo</t>
  </si>
  <si>
    <t>1055</t>
  </si>
  <si>
    <t>ឃី ហេង</t>
  </si>
  <si>
    <t>Khey Heng</t>
  </si>
  <si>
    <t>Tech Boost/Silicon/Color Mixer</t>
  </si>
  <si>
    <t>1321</t>
  </si>
  <si>
    <t xml:space="preserve">សុន សុខលីន </t>
  </si>
  <si>
    <t>Son Soklin</t>
  </si>
  <si>
    <t>Techboost</t>
  </si>
  <si>
    <t>1421</t>
  </si>
  <si>
    <t>កែវ ធន់</t>
  </si>
  <si>
    <t>Keo Thorn</t>
  </si>
  <si>
    <t>0786</t>
  </si>
  <si>
    <t>ក្រូច សុខន</t>
  </si>
  <si>
    <t>Krouch Sokhorn</t>
  </si>
  <si>
    <t xml:space="preserve">Laser Cutting​ ​​Leader
</t>
  </si>
  <si>
    <t>07-06-1999</t>
  </si>
  <si>
    <t>1104</t>
  </si>
  <si>
    <t>ថា រិទ្ធី</t>
  </si>
  <si>
    <t>Tha Rithy</t>
  </si>
  <si>
    <t>Silicon Operator</t>
  </si>
  <si>
    <t>1139</t>
  </si>
  <si>
    <t>ញឹម វណ្ណដា</t>
  </si>
  <si>
    <t>Nhim Vanda</t>
  </si>
  <si>
    <t xml:space="preserve">Laser Cutting
</t>
  </si>
  <si>
    <t>1140</t>
  </si>
  <si>
    <t xml:space="preserve"> វិន វ៉េង</t>
  </si>
  <si>
    <t>Vin Veng</t>
  </si>
  <si>
    <t>1325</t>
  </si>
  <si>
    <t>ភិន ខេមរា</t>
  </si>
  <si>
    <t>Phin Khamara</t>
  </si>
  <si>
    <t>Laser Cutting</t>
  </si>
  <si>
    <t>1327</t>
  </si>
  <si>
    <t>ថេន ធា</t>
  </si>
  <si>
    <t>Then Thea</t>
  </si>
  <si>
    <t>Tech Boost Operator</t>
  </si>
  <si>
    <t>1532</t>
  </si>
  <si>
    <t xml:space="preserve">រ៉េត រតនៈ </t>
  </si>
  <si>
    <t>Reth Ratanak</t>
  </si>
  <si>
    <t>1594</t>
  </si>
  <si>
    <t xml:space="preserve">ថន សារ៉ាត់  </t>
  </si>
  <si>
    <t>Thon Sarat</t>
  </si>
  <si>
    <t>Laser Cutting Operator (F-2)</t>
  </si>
  <si>
    <t>1595</t>
  </si>
  <si>
    <t xml:space="preserve">សួស សិត  </t>
  </si>
  <si>
    <t>Suos Sith</t>
  </si>
  <si>
    <t>1598</t>
  </si>
  <si>
    <t xml:space="preserve">សុខា រ៉ាយុទ្ធ  </t>
  </si>
  <si>
    <t>Soka Rayuth</t>
  </si>
  <si>
    <t>1610</t>
  </si>
  <si>
    <t>ប៊ូ រីដា</t>
  </si>
  <si>
    <t>Bou Rida</t>
  </si>
  <si>
    <t>Tech Boost "F-2"</t>
  </si>
  <si>
    <t>0246</t>
  </si>
  <si>
    <t>ឈិន វណ្ណៈ</t>
  </si>
  <si>
    <t>Chhin Vanak</t>
  </si>
  <si>
    <t>Color Kitchen Leader</t>
  </si>
  <si>
    <t>0776</t>
  </si>
  <si>
    <t>សាត ស្រីអាង</t>
  </si>
  <si>
    <t>Sat Srey Ang</t>
  </si>
  <si>
    <t>Colorist inspector</t>
  </si>
  <si>
    <t>0412</t>
  </si>
  <si>
    <t>ងួន ផល្លា</t>
  </si>
  <si>
    <t>Nguon Phalla</t>
  </si>
  <si>
    <t>Color mixer</t>
  </si>
  <si>
    <t>0903</t>
  </si>
  <si>
    <t>ម៉ែន ភារិន</t>
  </si>
  <si>
    <t>Men Phearin</t>
  </si>
  <si>
    <t>Color mixer helper</t>
  </si>
  <si>
    <t>0989</t>
  </si>
  <si>
    <t>ឌឹម​ ឈាន់</t>
  </si>
  <si>
    <t>Doem Chhorn</t>
  </si>
  <si>
    <t>1003</t>
  </si>
  <si>
    <t>ស៊ុយ ស្រីណុច</t>
  </si>
  <si>
    <t>Suy Srey Noch</t>
  </si>
  <si>
    <t>Colorist inspector clerk</t>
  </si>
  <si>
    <t>1073</t>
  </si>
  <si>
    <t>នី វណ្ណៈ</t>
  </si>
  <si>
    <t>Ny Vannak</t>
  </si>
  <si>
    <t>1084</t>
  </si>
  <si>
    <t>នៅ ចំណាន</t>
  </si>
  <si>
    <t>Nao Chamnan</t>
  </si>
  <si>
    <t>1117</t>
  </si>
  <si>
    <t>យ៉ន ខាន់</t>
  </si>
  <si>
    <t>Yorn Khan</t>
  </si>
  <si>
    <t>1118</t>
  </si>
  <si>
    <t>ពៅ សំណាង</t>
  </si>
  <si>
    <t>Peou Samnang</t>
  </si>
  <si>
    <t>1119</t>
  </si>
  <si>
    <t>ខឹម វិស័យ</t>
  </si>
  <si>
    <t>Khoem Visay</t>
  </si>
  <si>
    <t>1124</t>
  </si>
  <si>
    <t>ញិន ភ័ក្តត្រា</t>
  </si>
  <si>
    <t>Nhin Pheaktra</t>
  </si>
  <si>
    <t>1218</t>
  </si>
  <si>
    <t>ឌិត សម្ភស្ស</t>
  </si>
  <si>
    <t>Dit Samphos</t>
  </si>
  <si>
    <t>Inventory &amp; ERP Key In</t>
  </si>
  <si>
    <t>1340</t>
  </si>
  <si>
    <t>តេង ហៀង</t>
  </si>
  <si>
    <t>Teng Heang</t>
  </si>
  <si>
    <t>Color mixer &amp; Lap-dip</t>
  </si>
  <si>
    <t>1352</t>
  </si>
  <si>
    <t>ខៃ ស៊ីនឿន</t>
  </si>
  <si>
    <t>Khai Sinoeurn</t>
  </si>
  <si>
    <t>1398</t>
  </si>
  <si>
    <t>ជួន ថាំ</t>
  </si>
  <si>
    <t>Choun Tham</t>
  </si>
  <si>
    <t>Color Kitchen</t>
  </si>
  <si>
    <t>1409</t>
  </si>
  <si>
    <t>ផល ភូម</t>
  </si>
  <si>
    <t>Phal Phoum</t>
  </si>
  <si>
    <t>0258</t>
  </si>
  <si>
    <t>ចែម គឹមលុច</t>
  </si>
  <si>
    <t>Chem Koemluch</t>
  </si>
  <si>
    <t>Die Cut Team Leader</t>
  </si>
  <si>
    <t>0259</t>
  </si>
  <si>
    <t>ស៊ សៅលីន</t>
  </si>
  <si>
    <t>Sor Saolin</t>
  </si>
  <si>
    <t>Die cutting operator</t>
  </si>
  <si>
    <t>0364</t>
  </si>
  <si>
    <t>អោក ពន្លឺ</t>
  </si>
  <si>
    <t>Aok Ponlu</t>
  </si>
  <si>
    <t>0365</t>
  </si>
  <si>
    <t>ម៉ន ចំរើន</t>
  </si>
  <si>
    <t>MornChomRoeun</t>
  </si>
  <si>
    <t>1125</t>
  </si>
  <si>
    <t>ចៀវ ជាតិ</t>
  </si>
  <si>
    <t>Chiev Cheat</t>
  </si>
  <si>
    <t>1415</t>
  </si>
  <si>
    <t>កយ ភាក់</t>
  </si>
  <si>
    <t>Koy Pheak</t>
  </si>
  <si>
    <t>1442</t>
  </si>
  <si>
    <t>ដួង ពុធសុភារ៉ា</t>
  </si>
  <si>
    <t>Duong Putsopheara</t>
  </si>
  <si>
    <t>1443</t>
  </si>
  <si>
    <t>នី ប៊ុនណេង</t>
  </si>
  <si>
    <t>Ny Bunneng</t>
  </si>
  <si>
    <t>0108</t>
  </si>
  <si>
    <t>ជិន ស៊ីនាង</t>
  </si>
  <si>
    <t xml:space="preserve">Chin Sineang </t>
  </si>
  <si>
    <t>Oven+Powdering Leader</t>
  </si>
  <si>
    <t>0244</t>
  </si>
  <si>
    <t>លី ធីដា</t>
  </si>
  <si>
    <t xml:space="preserve">Ly Thida </t>
  </si>
  <si>
    <t>Clean powder</t>
  </si>
  <si>
    <t>0428</t>
  </si>
  <si>
    <t>អៀម សាមុត</t>
  </si>
  <si>
    <t>Em Samuth</t>
  </si>
  <si>
    <t>0466</t>
  </si>
  <si>
    <t>ជិន ស៊ីនួន</t>
  </si>
  <si>
    <t xml:space="preserve">Chin Shinuon </t>
  </si>
  <si>
    <t>Oven operator</t>
  </si>
  <si>
    <t>0621</t>
  </si>
  <si>
    <t>ជួន សាមុត</t>
  </si>
  <si>
    <t xml:space="preserve">ChuonSamut </t>
  </si>
  <si>
    <t>Embroidery</t>
  </si>
  <si>
    <t>0656</t>
  </si>
  <si>
    <t>ឆន ផល្លី</t>
  </si>
  <si>
    <t>Chhan Phally</t>
  </si>
  <si>
    <t>0726</t>
  </si>
  <si>
    <t>ចន ច័ន្ទកុលិកា</t>
  </si>
  <si>
    <t xml:space="preserve">Chorn Chankolika </t>
  </si>
  <si>
    <t>Maternity</t>
  </si>
  <si>
    <t>0729</t>
  </si>
  <si>
    <t>ពេជ្រ​ ឌី</t>
  </si>
  <si>
    <t xml:space="preserve">Pech Dy </t>
  </si>
  <si>
    <t>0730</t>
  </si>
  <si>
    <t>វ៉ាស៊ី​ ស៊ីណេត</t>
  </si>
  <si>
    <t xml:space="preserve">Vasy Sinet </t>
  </si>
  <si>
    <t>0811</t>
  </si>
  <si>
    <t>ផាន មករា</t>
  </si>
  <si>
    <t>Phan Makara</t>
  </si>
  <si>
    <t>0860</t>
  </si>
  <si>
    <t>វ៉ាង ចាន់ធឿន</t>
  </si>
  <si>
    <t xml:space="preserve">Vang Chanthoeurn </t>
  </si>
  <si>
    <t>0883</t>
  </si>
  <si>
    <t>សេក កេត</t>
  </si>
  <si>
    <t>Sek Ket</t>
  </si>
  <si>
    <t>0909</t>
  </si>
  <si>
    <t>វង្ស កញ្ញា</t>
  </si>
  <si>
    <t>Vong Kanha</t>
  </si>
  <si>
    <t>0996</t>
  </si>
  <si>
    <t>សុផល វណ្ណា</t>
  </si>
  <si>
    <t>Sophal Vanna</t>
  </si>
  <si>
    <t>1063</t>
  </si>
  <si>
    <t>រាយ ស្រស់</t>
  </si>
  <si>
    <t>Reay Sras</t>
  </si>
  <si>
    <t>1127</t>
  </si>
  <si>
    <t>អាន ហាប់</t>
  </si>
  <si>
    <t>An Hab</t>
  </si>
  <si>
    <t>1126</t>
  </si>
  <si>
    <t>ភុំ ហាក់</t>
  </si>
  <si>
    <t>Phum Hak</t>
  </si>
  <si>
    <t>Oven</t>
  </si>
  <si>
    <t>1128</t>
  </si>
  <si>
    <t>សាយ សុខគា</t>
  </si>
  <si>
    <t>Say Sokea</t>
  </si>
  <si>
    <t>1164</t>
  </si>
  <si>
    <t>កែន ពុទ្ធាវី</t>
  </si>
  <si>
    <t>Ken Putheavy</t>
  </si>
  <si>
    <t>1296</t>
  </si>
  <si>
    <t>រ៉េត សាវរី</t>
  </si>
  <si>
    <t>Ret Savry</t>
  </si>
  <si>
    <t>1388</t>
  </si>
  <si>
    <t xml:space="preserve">ពេញ ស្រីវី </t>
  </si>
  <si>
    <t>Penh Sreyvy</t>
  </si>
  <si>
    <t>1440</t>
  </si>
  <si>
    <t>ជា​ សេងហៃ</t>
  </si>
  <si>
    <t>Chea Senghai</t>
  </si>
  <si>
    <t>0183</t>
  </si>
  <si>
    <t>វុត​ ទេវី</t>
  </si>
  <si>
    <t>Vuth Thvy</t>
  </si>
  <si>
    <t>Packing operator</t>
  </si>
  <si>
    <t>0033</t>
  </si>
  <si>
    <t>ទិត មឿន</t>
  </si>
  <si>
    <t xml:space="preserve">Tit Moeurn </t>
  </si>
  <si>
    <t>0039</t>
  </si>
  <si>
    <t>នេត ស្រីពៅ</t>
  </si>
  <si>
    <t xml:space="preserve">Neth Sreypov </t>
  </si>
  <si>
    <t>Packing Leader</t>
  </si>
  <si>
    <t>0154</t>
  </si>
  <si>
    <t>ធីម សុផាន់ណា</t>
  </si>
  <si>
    <t xml:space="preserve">Them Sophanna </t>
  </si>
  <si>
    <t>0182</t>
  </si>
  <si>
    <t>ផាន់​ សុភ័ក្រ្ត</t>
  </si>
  <si>
    <t xml:space="preserve">Phann Sopheak </t>
  </si>
  <si>
    <t>0187</t>
  </si>
  <si>
    <t>ប៉ែន សុខណា</t>
  </si>
  <si>
    <t xml:space="preserve">Pen Sokna </t>
  </si>
  <si>
    <t>0421</t>
  </si>
  <si>
    <t>សុផល វណ្ណេត</t>
  </si>
  <si>
    <t xml:space="preserve">Sophal Vannet </t>
  </si>
  <si>
    <t>0495</t>
  </si>
  <si>
    <t>ផល ណាន</t>
  </si>
  <si>
    <t xml:space="preserve">Phal Nan </t>
  </si>
  <si>
    <t>0507</t>
  </si>
  <si>
    <t>ឆម គីម</t>
  </si>
  <si>
    <t xml:space="preserve">Chhorm Kim </t>
  </si>
  <si>
    <t>0578</t>
  </si>
  <si>
    <t>សាក់​ សូលីដា</t>
  </si>
  <si>
    <t xml:space="preserve">Sak Solida </t>
  </si>
  <si>
    <t>0607</t>
  </si>
  <si>
    <t>នឹម ស្រីណេត</t>
  </si>
  <si>
    <t xml:space="preserve">Noem Sreynet </t>
  </si>
  <si>
    <t>0612</t>
  </si>
  <si>
    <t>ឈុន ស្រីនាថ</t>
  </si>
  <si>
    <t>Chhun SreyNeath</t>
  </si>
  <si>
    <t>0957</t>
  </si>
  <si>
    <t>អៀ ស្រីនាថ</t>
  </si>
  <si>
    <t>Ie Sreyneath</t>
  </si>
  <si>
    <t>1077</t>
  </si>
  <si>
    <t>ពេញ ស្រីវីន</t>
  </si>
  <si>
    <t>Penh Sreyvin</t>
  </si>
  <si>
    <t>1195</t>
  </si>
  <si>
    <t>ប៉ុន រីណា</t>
  </si>
  <si>
    <t>Bun Rina</t>
  </si>
  <si>
    <t>1204</t>
  </si>
  <si>
    <t>ភឿង សំអ៊ាប</t>
  </si>
  <si>
    <t>Phoeung Sam Eap</t>
  </si>
  <si>
    <t>1247</t>
  </si>
  <si>
    <t>នេត សុគន្ធា</t>
  </si>
  <si>
    <t>Net Sokunthea</t>
  </si>
  <si>
    <t>1248</t>
  </si>
  <si>
    <t>នេត ស្រីមុំ</t>
  </si>
  <si>
    <t>Net Sreymom</t>
  </si>
  <si>
    <t>1251</t>
  </si>
  <si>
    <t>សោ ចាន់ដារី</t>
  </si>
  <si>
    <t>Sor Chandary</t>
  </si>
  <si>
    <t>1295</t>
  </si>
  <si>
    <t>ម៉ូក លក្ខ័</t>
  </si>
  <si>
    <t>Mok Leak</t>
  </si>
  <si>
    <t>1375</t>
  </si>
  <si>
    <t>ស្រេវ ថាវី</t>
  </si>
  <si>
    <t>Srev Thary</t>
  </si>
  <si>
    <t>1384</t>
  </si>
  <si>
    <t xml:space="preserve">ថុល ចាន់ធូ </t>
  </si>
  <si>
    <t>Thol Chanthou</t>
  </si>
  <si>
    <t>Packing</t>
  </si>
  <si>
    <t>1410</t>
  </si>
  <si>
    <t>ចាន់ រស្មី</t>
  </si>
  <si>
    <t>Chan Reaksey</t>
  </si>
  <si>
    <t>1451</t>
  </si>
  <si>
    <t>ឆេង ច័ន្ទណុច</t>
  </si>
  <si>
    <t>Chheng Channoch</t>
  </si>
  <si>
    <t>1455</t>
  </si>
  <si>
    <t>រ៉យ ចាន់នី</t>
  </si>
  <si>
    <t>Roy Channy</t>
  </si>
  <si>
    <t>Sample QC</t>
  </si>
  <si>
    <t>1458</t>
  </si>
  <si>
    <t>ធី គីមអៀង</t>
  </si>
  <si>
    <t>Thy Kimeang</t>
  </si>
  <si>
    <t>1459</t>
  </si>
  <si>
    <t>សុខ ដាលី</t>
  </si>
  <si>
    <t>Sok Daly</t>
  </si>
  <si>
    <t>1461</t>
  </si>
  <si>
    <t>ម៉ែន សុភី</t>
  </si>
  <si>
    <t>Men Sophy</t>
  </si>
  <si>
    <t>0044</t>
  </si>
  <si>
    <t>ពេញ ស្រីណែត</t>
  </si>
  <si>
    <t xml:space="preserve">Penh Sreyneth </t>
  </si>
  <si>
    <t>Raw Material W.H Assistant</t>
  </si>
  <si>
    <t>0185</t>
  </si>
  <si>
    <t>ស៊ឺន ស្រីនី</t>
  </si>
  <si>
    <t>Seun Sreyny</t>
  </si>
  <si>
    <t>Raw Material W.H Helper</t>
  </si>
  <si>
    <t>0698</t>
  </si>
  <si>
    <t>ហុក ស៊ីណែត</t>
  </si>
  <si>
    <t xml:space="preserve">Hok Syneth </t>
  </si>
  <si>
    <t>0836</t>
  </si>
  <si>
    <t>តាំ​ គន្ធី</t>
  </si>
  <si>
    <t>Tam Kunthy</t>
  </si>
  <si>
    <t>0849</t>
  </si>
  <si>
    <t>ឡុង គន្ធា</t>
  </si>
  <si>
    <t>Long Ku</t>
  </si>
  <si>
    <t>0856</t>
  </si>
  <si>
    <t>សឿន សៅ</t>
  </si>
  <si>
    <t>Soeun Sao</t>
  </si>
  <si>
    <t>0920</t>
  </si>
  <si>
    <t xml:space="preserve"> ពេញ បូរិន</t>
  </si>
  <si>
    <t>Penh borin</t>
  </si>
  <si>
    <t>1027</t>
  </si>
  <si>
    <t>ខែន ភីណា</t>
  </si>
  <si>
    <t>Khen Phina</t>
  </si>
  <si>
    <t>1317</t>
  </si>
  <si>
    <t xml:space="preserve">ធន់ សុខលីន </t>
  </si>
  <si>
    <t>Thun Soklin</t>
  </si>
  <si>
    <t>Raw Material W.H</t>
  </si>
  <si>
    <t>1336</t>
  </si>
  <si>
    <t>គង់ ពិសិទ្ធិ</t>
  </si>
  <si>
    <t>Kong Piseth</t>
  </si>
  <si>
    <t>Raw Material W.H Clerk</t>
  </si>
  <si>
    <t>1366</t>
  </si>
  <si>
    <t>រ៉ាន់ មុំ</t>
  </si>
  <si>
    <t>Ran Mom</t>
  </si>
  <si>
    <t>1399</t>
  </si>
  <si>
    <t>អ៊ឹម សំអាត</t>
  </si>
  <si>
    <t>Eim Som Ath</t>
  </si>
  <si>
    <t>Raw Material WH</t>
  </si>
  <si>
    <t>0647</t>
  </si>
  <si>
    <t>ម៉ក់ វ៉ាន់រ៉ា</t>
  </si>
  <si>
    <t>Mork Vannra</t>
  </si>
  <si>
    <t>1166</t>
  </si>
  <si>
    <t>ជុំ ស្រីទូ</t>
  </si>
  <si>
    <t>Chum Srey Tou</t>
  </si>
  <si>
    <t xml:space="preserve">QC Inspector
</t>
  </si>
  <si>
    <t>1024</t>
  </si>
  <si>
    <t>ស៊ូ បរមី</t>
  </si>
  <si>
    <t>Sou Bormey</t>
  </si>
  <si>
    <t>0367</t>
  </si>
  <si>
    <t>រស់ ចាន់សេរីរដ្ឋ</t>
  </si>
  <si>
    <t>Ruos ChanSereyRoth</t>
  </si>
  <si>
    <t>0794</t>
  </si>
  <si>
    <t>អិន សារ៉ាន់</t>
  </si>
  <si>
    <t>IN Saran</t>
  </si>
  <si>
    <t>1203</t>
  </si>
  <si>
    <t>ជីម សុរ៉េម</t>
  </si>
  <si>
    <t>Chim Sorem</t>
  </si>
  <si>
    <t>1531</t>
  </si>
  <si>
    <t xml:space="preserve">ទ្រី វាំង </t>
  </si>
  <si>
    <t xml:space="preserve"> Trey Vang</t>
  </si>
  <si>
    <t>1533</t>
  </si>
  <si>
    <t xml:space="preserve">ញ៉ាន ម៉ារ៉ាឌី </t>
  </si>
  <si>
    <t>Nhanh Marady</t>
  </si>
  <si>
    <t>1546</t>
  </si>
  <si>
    <t xml:space="preserve">ស៊្រេន លៀងអ៊ី </t>
  </si>
  <si>
    <t>Sren Leange</t>
  </si>
  <si>
    <t>1547</t>
  </si>
  <si>
    <t xml:space="preserve">ឡោម ឦសារ </t>
  </si>
  <si>
    <t>Laom Ysar</t>
  </si>
  <si>
    <t>1548</t>
  </si>
  <si>
    <t xml:space="preserve">ស៊ូ ស្រីរាជ </t>
  </si>
  <si>
    <t>Sou Sreyreach</t>
  </si>
  <si>
    <t>1549</t>
  </si>
  <si>
    <t xml:space="preserve">កែ ស្រីពៅ </t>
  </si>
  <si>
    <t>Ke Srey Pov</t>
  </si>
  <si>
    <t>1555</t>
  </si>
  <si>
    <t xml:space="preserve">ឌឹម ស្រីណែត  </t>
  </si>
  <si>
    <t>Dem Sreyneat</t>
  </si>
  <si>
    <t>1556</t>
  </si>
  <si>
    <t xml:space="preserve">សុង រិទ្ធិសាក់ </t>
  </si>
  <si>
    <t>Song Rithtysak</t>
  </si>
  <si>
    <t>1557</t>
  </si>
  <si>
    <t xml:space="preserve">ពៀក ស្រីម៉ុច </t>
  </si>
  <si>
    <t>Peak Sreymoch</t>
  </si>
  <si>
    <t>1559</t>
  </si>
  <si>
    <t xml:space="preserve">វ៉ាត ស្រីនិច </t>
  </si>
  <si>
    <t>Vat Sreynich</t>
  </si>
  <si>
    <t>1605</t>
  </si>
  <si>
    <t xml:space="preserve">សុភា កាន់ចាន់ណា  </t>
  </si>
  <si>
    <t>Sophea Kanchanna</t>
  </si>
  <si>
    <t>1612</t>
  </si>
  <si>
    <t>ពេជ រីណា</t>
  </si>
  <si>
    <t>Pich Rina</t>
  </si>
  <si>
    <t>1632</t>
  </si>
  <si>
    <t>អៀវ ណាត</t>
  </si>
  <si>
    <t>Eav 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</si>
</sst>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dd/mmm/yyyy"/>
    <numFmt numFmtId="165" formatCode="#;\-#;\-"/>
    <numFmt numFmtId="166" formatCode="dd\-mmm\-yyyy"/>
    <numFmt numFmtId="167" formatCode="#,###,##0.00;\-#,###,##0.000;\-"/>
    <numFmt numFmtId="168" formatCode="#,###,##0;\-#,###,##0.0;\-"/>
    <numFmt numFmtId="169" formatCode="#,###,##0.00;\-#,###,##0.00;\-"/>
    <numFmt numFmtId="170" formatCode="#,###,##0;\-#,###,##0.000;\-"/>
    <numFmt numFmtId="171" formatCode="#0"/>
    <numFmt numFmtId="172" formatCode="&quot;$&quot;#,##0.00"/>
    <numFmt numFmtId="173" formatCode="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Khmer OS Muol"/>
    </font>
    <font>
      <sz val="16"/>
      <color rgb="FF000000"/>
      <name val="Khmer Mool1"/>
    </font>
    <font>
      <sz val="14"/>
      <color rgb="FF000000"/>
      <name val="Khmer OS Muol"/>
    </font>
    <font>
      <b/>
      <sz val="14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Khmer Mool1"/>
    </font>
    <font>
      <b/>
      <sz val="11"/>
      <color rgb="FF000000"/>
      <name val="Arial"/>
      <family val="2"/>
    </font>
    <font>
      <b/>
      <sz val="11"/>
      <color rgb="FF000000"/>
      <name val="Khmer Mool1"/>
    </font>
    <font>
      <sz val="12"/>
      <color rgb="FF000000"/>
      <name val="Arial"/>
      <family val="2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6"/>
      <color rgb="FF000000"/>
      <name val="Khmer OS Battambang"/>
    </font>
    <font>
      <sz val="6"/>
      <color rgb="FF000000"/>
      <name val="Arial"/>
      <family val="2"/>
    </font>
    <font>
      <sz val="5"/>
      <color rgb="FF000000"/>
      <name val="Khmer OS Battambang"/>
    </font>
    <font>
      <sz val="5"/>
      <color rgb="FF000000"/>
      <name val="Arial"/>
      <family val="2"/>
    </font>
    <font>
      <sz val="6"/>
      <color theme="1"/>
      <name val="Calibri"/>
      <family val="2"/>
      <scheme val="minor"/>
    </font>
    <font>
      <sz val="5"/>
      <color rgb="FFFF0000"/>
      <name val="Khmer OS Battambang"/>
    </font>
    <font>
      <sz val="6"/>
      <color rgb="FFFF0000"/>
      <name val="Khmer OS Battambang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7"/>
      <color rgb="FF000000"/>
      <name val="Arial"/>
      <family val="2"/>
    </font>
    <font>
      <sz val="7"/>
      <name val="Arial"/>
      <family val="2"/>
    </font>
    <font>
      <sz val="6.5"/>
      <name val="Khmer OS Battambang"/>
    </font>
    <font>
      <sz val="6.5"/>
      <name val="Arial"/>
      <family val="2"/>
    </font>
    <font>
      <sz val="6.5"/>
      <color theme="1"/>
      <name val="Arial"/>
      <family val="2"/>
    </font>
    <font>
      <sz val="5"/>
      <name val="Arial"/>
      <family val="2"/>
    </font>
    <font>
      <sz val="5.5"/>
      <color rgb="FF000000"/>
      <name val="Arial"/>
      <family val="2"/>
    </font>
    <font>
      <sz val="6.5"/>
      <color rgb="FF0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EEC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FF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9">
    <xf numFmtId="0" fontId="0" fillId="0" borderId="0" xfId="0"/>
    <xf numFmtId="49" fontId="3" fillId="0" borderId="0" xfId="0" applyNumberFormat="1" applyFont="1" applyAlignment="1">
      <alignment horizontal="left" vertical="center" readingOrder="1"/>
    </xf>
    <xf numFmtId="49" fontId="3" fillId="0" borderId="0" xfId="0" applyNumberFormat="1" applyFont="1" applyAlignment="1">
      <alignment horizontal="left" vertical="center" indent="4" readingOrder="1"/>
    </xf>
    <xf numFmtId="0" fontId="4" fillId="0" borderId="0" xfId="0" applyFont="1" applyAlignment="1">
      <alignment horizontal="left" vertical="center" readingOrder="1"/>
    </xf>
    <xf numFmtId="49" fontId="3" fillId="0" borderId="0" xfId="0" applyNumberFormat="1" applyFont="1" applyAlignment="1">
      <alignment vertical="center" readingOrder="1"/>
    </xf>
    <xf numFmtId="49" fontId="6" fillId="0" borderId="0" xfId="0" applyNumberFormat="1" applyFont="1" applyAlignment="1">
      <alignment horizontal="center" vertical="center" readingOrder="1"/>
    </xf>
    <xf numFmtId="49" fontId="5" fillId="0" borderId="0" xfId="0" applyNumberFormat="1" applyFont="1" applyAlignment="1">
      <alignment horizontal="left" vertical="center" readingOrder="1"/>
    </xf>
    <xf numFmtId="49" fontId="5" fillId="0" borderId="0" xfId="0" applyNumberFormat="1" applyFont="1" applyAlignment="1">
      <alignment horizontal="left" vertical="center" indent="21" readingOrder="1"/>
    </xf>
    <xf numFmtId="0" fontId="7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left" vertical="center" readingOrder="1"/>
    </xf>
    <xf numFmtId="0" fontId="11" fillId="0" borderId="1" xfId="0" applyFont="1" applyBorder="1" applyAlignment="1">
      <alignment vertical="center" readingOrder="1"/>
    </xf>
    <xf numFmtId="49" fontId="11" fillId="0" borderId="1" xfId="0" applyNumberFormat="1" applyFont="1" applyBorder="1" applyAlignment="1">
      <alignment vertical="center" wrapText="1" shrinkToFit="1" readingOrder="1"/>
    </xf>
    <xf numFmtId="49" fontId="11" fillId="0" borderId="1" xfId="0" applyNumberFormat="1" applyFont="1" applyBorder="1" applyAlignment="1">
      <alignment horizontal="right" vertical="center" readingOrder="1"/>
    </xf>
    <xf numFmtId="49" fontId="11" fillId="3" borderId="1" xfId="0" applyNumberFormat="1" applyFont="1" applyFill="1" applyBorder="1" applyAlignment="1">
      <alignment horizontal="center" vertical="center" wrapText="1" shrinkToFit="1" readingOrder="1"/>
    </xf>
    <xf numFmtId="49" fontId="12" fillId="0" borderId="1" xfId="0" applyNumberFormat="1" applyFont="1" applyBorder="1" applyAlignment="1">
      <alignment vertical="center" readingOrder="1"/>
    </xf>
    <xf numFmtId="49" fontId="12" fillId="0" borderId="1" xfId="0" applyNumberFormat="1" applyFont="1" applyBorder="1" applyAlignment="1">
      <alignment horizontal="right" vertical="center" readingOrder="1"/>
    </xf>
    <xf numFmtId="49" fontId="11" fillId="3" borderId="0" xfId="0" applyNumberFormat="1" applyFont="1" applyFill="1" applyAlignment="1">
      <alignment vertical="center" wrapText="1" shrinkToFit="1" readingOrder="1"/>
    </xf>
    <xf numFmtId="49" fontId="11" fillId="0" borderId="0" xfId="0" applyNumberFormat="1" applyFont="1" applyAlignment="1">
      <alignment vertical="center" wrapText="1" shrinkToFit="1" readingOrder="1"/>
    </xf>
    <xf numFmtId="0" fontId="15" fillId="4" borderId="4" xfId="0" applyFont="1" applyFill="1" applyBorder="1" applyAlignment="1">
      <alignment horizontal="center" vertical="center" wrapText="1" shrinkToFit="1" readingOrder="1"/>
    </xf>
    <xf numFmtId="0" fontId="15" fillId="6" borderId="4" xfId="0" applyFont="1" applyFill="1" applyBorder="1" applyAlignment="1">
      <alignment horizontal="center" vertical="center" wrapText="1" shrinkToFit="1" readingOrder="1"/>
    </xf>
    <xf numFmtId="0" fontId="17" fillId="0" borderId="0" xfId="0" applyFont="1"/>
    <xf numFmtId="0" fontId="13" fillId="4" borderId="10" xfId="0" applyFont="1" applyFill="1" applyBorder="1" applyAlignment="1">
      <alignment horizontal="center" vertical="center" wrapText="1" shrinkToFit="1" readingOrder="1"/>
    </xf>
    <xf numFmtId="0" fontId="16" fillId="4" borderId="12" xfId="0" applyFont="1" applyFill="1" applyBorder="1" applyAlignment="1">
      <alignment horizontal="center" vertical="center" wrapText="1" shrinkToFit="1" readingOrder="1"/>
    </xf>
    <xf numFmtId="0" fontId="15" fillId="4" borderId="14" xfId="0" applyFont="1" applyFill="1" applyBorder="1" applyAlignment="1">
      <alignment horizontal="center" vertical="center" readingOrder="1"/>
    </xf>
    <xf numFmtId="0" fontId="13" fillId="4" borderId="14" xfId="0" applyFont="1" applyFill="1" applyBorder="1" applyAlignment="1">
      <alignment horizontal="center" vertical="center" wrapText="1" shrinkToFit="1" readingOrder="1"/>
    </xf>
    <xf numFmtId="0" fontId="13" fillId="4" borderId="10" xfId="0" applyFont="1" applyFill="1" applyBorder="1" applyAlignment="1">
      <alignment horizontal="center" vertical="center" readingOrder="1"/>
    </xf>
    <xf numFmtId="0" fontId="15" fillId="4" borderId="14" xfId="0" applyFont="1" applyFill="1" applyBorder="1" applyAlignment="1">
      <alignment horizontal="center" vertical="center" wrapText="1" shrinkToFit="1" readingOrder="1"/>
    </xf>
    <xf numFmtId="0" fontId="16" fillId="4" borderId="14" xfId="0" applyFont="1" applyFill="1" applyBorder="1" applyAlignment="1">
      <alignment horizontal="center" vertical="center" wrapText="1" shrinkToFit="1" readingOrder="1"/>
    </xf>
    <xf numFmtId="0" fontId="15" fillId="6" borderId="2" xfId="0" applyFont="1" applyFill="1" applyBorder="1" applyAlignment="1">
      <alignment horizontal="center" vertical="center" readingOrder="1"/>
    </xf>
    <xf numFmtId="0" fontId="16" fillId="5" borderId="10" xfId="0" applyFont="1" applyFill="1" applyBorder="1" applyAlignment="1">
      <alignment horizontal="center" vertical="center" readingOrder="1"/>
    </xf>
    <xf numFmtId="0" fontId="16" fillId="4" borderId="12" xfId="0" applyFont="1" applyFill="1" applyBorder="1" applyAlignment="1">
      <alignment horizontal="center" vertical="top" wrapText="1" shrinkToFit="1" readingOrder="1"/>
    </xf>
    <xf numFmtId="49" fontId="16" fillId="5" borderId="9" xfId="0" applyNumberFormat="1" applyFont="1" applyFill="1" applyBorder="1" applyAlignment="1">
      <alignment horizontal="center" vertical="center" readingOrder="1"/>
    </xf>
    <xf numFmtId="0" fontId="20" fillId="7" borderId="9" xfId="0" applyFont="1" applyFill="1" applyBorder="1" applyAlignment="1">
      <alignment horizontal="center" vertical="center" wrapText="1" shrinkToFit="1" readingOrder="1"/>
    </xf>
    <xf numFmtId="0" fontId="20" fillId="7" borderId="1" xfId="0" applyFont="1" applyFill="1" applyBorder="1" applyAlignment="1">
      <alignment horizontal="center" vertical="center" wrapText="1" shrinkToFit="1" readingOrder="1"/>
    </xf>
    <xf numFmtId="0" fontId="20" fillId="7" borderId="18" xfId="0" applyFont="1" applyFill="1" applyBorder="1" applyAlignment="1">
      <alignment horizontal="center" vertical="center" wrapText="1" shrinkToFit="1" readingOrder="1"/>
    </xf>
    <xf numFmtId="0" fontId="20" fillId="7" borderId="20" xfId="0" applyFont="1" applyFill="1" applyBorder="1" applyAlignment="1">
      <alignment horizontal="center" vertical="center" wrapText="1" shrinkToFit="1" readingOrder="1"/>
    </xf>
    <xf numFmtId="0" fontId="20" fillId="6" borderId="20" xfId="0" applyFont="1" applyFill="1" applyBorder="1" applyAlignment="1">
      <alignment horizontal="center" vertical="center" wrapText="1" shrinkToFit="1" readingOrder="1"/>
    </xf>
    <xf numFmtId="0" fontId="20" fillId="7" borderId="21" xfId="0" applyFont="1" applyFill="1" applyBorder="1" applyAlignment="1">
      <alignment horizontal="center" vertical="center" wrapText="1" shrinkToFit="1" readingOrder="1"/>
    </xf>
    <xf numFmtId="0" fontId="20" fillId="0" borderId="0" xfId="0" applyFont="1" applyAlignment="1">
      <alignment horizontal="center" vertical="center" wrapText="1" shrinkToFit="1" readingOrder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5" borderId="9" xfId="0" applyFont="1" applyFill="1" applyBorder="1" applyAlignment="1">
      <alignment horizontal="center" vertical="center" wrapText="1" shrinkToFit="1" readingOrder="1"/>
    </xf>
    <xf numFmtId="0" fontId="23" fillId="8" borderId="22" xfId="0" quotePrefix="1" applyFont="1" applyFill="1" applyBorder="1" applyAlignment="1" applyProtection="1">
      <alignment horizontal="center" vertical="center" wrapText="1" shrinkToFit="1" readingOrder="1"/>
      <protection locked="0"/>
    </xf>
    <xf numFmtId="0" fontId="24" fillId="8" borderId="22" xfId="2" quotePrefix="1" applyFont="1" applyFill="1" applyBorder="1" applyAlignment="1">
      <alignment horizontal="left" vertical="center"/>
    </xf>
    <xf numFmtId="0" fontId="25" fillId="8" borderId="22" xfId="0" applyFont="1" applyFill="1" applyBorder="1" applyAlignment="1">
      <alignment horizontal="left" vertical="center"/>
    </xf>
    <xf numFmtId="165" fontId="25" fillId="8" borderId="22" xfId="0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4" fillId="8" borderId="22" xfId="1" applyFont="1" applyFill="1" applyBorder="1" applyAlignment="1" applyProtection="1">
      <alignment horizontal="center" vertical="center" wrapText="1" shrinkToFit="1" readingOrder="1"/>
      <protection locked="0"/>
    </xf>
    <xf numFmtId="164" fontId="25" fillId="8" borderId="22" xfId="0" applyNumberFormat="1" applyFont="1" applyFill="1" applyBorder="1" applyAlignment="1">
      <alignment horizontal="center" vertical="center"/>
    </xf>
    <xf numFmtId="166" fontId="26" fillId="8" borderId="22" xfId="0" applyNumberFormat="1" applyFont="1" applyFill="1" applyBorder="1" applyAlignment="1">
      <alignment horizontal="center" vertical="center"/>
    </xf>
    <xf numFmtId="3" fontId="22" fillId="9" borderId="12" xfId="0" applyNumberFormat="1" applyFont="1" applyFill="1" applyBorder="1" applyAlignment="1">
      <alignment horizontal="center" vertical="center" wrapText="1" shrinkToFit="1" readingOrder="1"/>
    </xf>
    <xf numFmtId="167" fontId="14" fillId="3" borderId="12" xfId="0" applyNumberFormat="1" applyFont="1" applyFill="1" applyBorder="1" applyAlignment="1">
      <alignment horizontal="center" vertical="center" wrapText="1" shrinkToFit="1" readingOrder="1"/>
    </xf>
    <xf numFmtId="167" fontId="14" fillId="9" borderId="12" xfId="0" applyNumberFormat="1" applyFont="1" applyFill="1" applyBorder="1" applyAlignment="1">
      <alignment horizontal="center" vertical="center" wrapText="1" shrinkToFit="1" readingOrder="1"/>
    </xf>
    <xf numFmtId="167" fontId="14" fillId="0" borderId="12" xfId="0" applyNumberFormat="1" applyFont="1" applyBorder="1" applyAlignment="1">
      <alignment horizontal="center" vertical="center" wrapText="1" shrinkToFit="1" readingOrder="1"/>
    </xf>
    <xf numFmtId="167" fontId="16" fillId="0" borderId="12" xfId="0" applyNumberFormat="1" applyFont="1" applyBorder="1" applyAlignment="1">
      <alignment horizontal="center" vertical="center" wrapText="1" shrinkToFit="1" readingOrder="1"/>
    </xf>
    <xf numFmtId="167" fontId="16" fillId="10" borderId="12" xfId="0" applyNumberFormat="1" applyFont="1" applyFill="1" applyBorder="1" applyAlignment="1">
      <alignment horizontal="center" vertical="center" shrinkToFit="1" readingOrder="1"/>
    </xf>
    <xf numFmtId="167" fontId="16" fillId="10" borderId="12" xfId="0" applyNumberFormat="1" applyFont="1" applyFill="1" applyBorder="1" applyAlignment="1">
      <alignment horizontal="center" vertical="center" wrapText="1" shrinkToFit="1" readingOrder="1"/>
    </xf>
    <xf numFmtId="167" fontId="16" fillId="2" borderId="12" xfId="0" applyNumberFormat="1" applyFont="1" applyFill="1" applyBorder="1" applyAlignment="1">
      <alignment horizontal="center" vertical="center" wrapText="1" shrinkToFit="1" readingOrder="1"/>
    </xf>
    <xf numFmtId="3" fontId="14" fillId="8" borderId="12" xfId="0" applyNumberFormat="1" applyFont="1" applyFill="1" applyBorder="1" applyAlignment="1">
      <alignment horizontal="center" vertical="center" wrapText="1" shrinkToFit="1" readingOrder="1"/>
    </xf>
    <xf numFmtId="167" fontId="16" fillId="3" borderId="12" xfId="0" applyNumberFormat="1" applyFont="1" applyFill="1" applyBorder="1" applyAlignment="1">
      <alignment horizontal="center" vertical="center" wrapText="1" shrinkToFit="1" readingOrder="1"/>
    </xf>
    <xf numFmtId="167" fontId="16" fillId="8" borderId="12" xfId="0" applyNumberFormat="1" applyFont="1" applyFill="1" applyBorder="1" applyAlignment="1">
      <alignment horizontal="center" vertical="center" wrapText="1" shrinkToFit="1" readingOrder="1"/>
    </xf>
    <xf numFmtId="167" fontId="16" fillId="5" borderId="12" xfId="0" applyNumberFormat="1" applyFont="1" applyFill="1" applyBorder="1" applyAlignment="1">
      <alignment horizontal="center" vertical="center" wrapText="1" shrinkToFit="1" readingOrder="1"/>
    </xf>
    <xf numFmtId="167" fontId="27" fillId="11" borderId="12" xfId="0" applyNumberFormat="1" applyFont="1" applyFill="1" applyBorder="1" applyAlignment="1">
      <alignment horizontal="center" vertical="center" wrapText="1" shrinkToFit="1" readingOrder="1"/>
    </xf>
    <xf numFmtId="168" fontId="14" fillId="12" borderId="12" xfId="0" applyNumberFormat="1" applyFont="1" applyFill="1" applyBorder="1" applyAlignment="1">
      <alignment horizontal="center" vertical="center" wrapText="1" shrinkToFit="1" readingOrder="1"/>
    </xf>
    <xf numFmtId="167" fontId="16" fillId="12" borderId="12" xfId="0" applyNumberFormat="1" applyFont="1" applyFill="1" applyBorder="1" applyAlignment="1">
      <alignment horizontal="center" vertical="center" wrapText="1" shrinkToFit="1" readingOrder="1"/>
    </xf>
    <xf numFmtId="167" fontId="28" fillId="5" borderId="12" xfId="0" applyNumberFormat="1" applyFont="1" applyFill="1" applyBorder="1" applyAlignment="1">
      <alignment horizontal="center" vertical="center" wrapText="1" shrinkToFit="1" readingOrder="1"/>
    </xf>
    <xf numFmtId="167" fontId="16" fillId="6" borderId="12" xfId="0" applyNumberFormat="1" applyFont="1" applyFill="1" applyBorder="1" applyAlignment="1">
      <alignment horizontal="center" vertical="center" wrapText="1" shrinkToFit="1" readingOrder="1"/>
    </xf>
    <xf numFmtId="169" fontId="14" fillId="8" borderId="12" xfId="0" applyNumberFormat="1" applyFont="1" applyFill="1" applyBorder="1" applyAlignment="1">
      <alignment horizontal="right" vertical="center" wrapText="1" shrinkToFit="1" readingOrder="1"/>
    </xf>
    <xf numFmtId="169" fontId="16" fillId="0" borderId="12" xfId="0" applyNumberFormat="1" applyFont="1" applyBorder="1" applyAlignment="1">
      <alignment horizontal="center" vertical="center" wrapText="1" shrinkToFit="1" readingOrder="1"/>
    </xf>
    <xf numFmtId="168" fontId="29" fillId="0" borderId="12" xfId="0" applyNumberFormat="1" applyFont="1" applyBorder="1" applyAlignment="1">
      <alignment horizontal="center" vertical="center" wrapText="1" shrinkToFit="1" readingOrder="1"/>
    </xf>
    <xf numFmtId="167" fontId="16" fillId="13" borderId="12" xfId="0" applyNumberFormat="1" applyFont="1" applyFill="1" applyBorder="1" applyAlignment="1">
      <alignment horizontal="center" vertical="center" wrapText="1" shrinkToFit="1" readingOrder="1"/>
    </xf>
    <xf numFmtId="170" fontId="16" fillId="13" borderId="12" xfId="0" applyNumberFormat="1" applyFont="1" applyFill="1" applyBorder="1" applyAlignment="1">
      <alignment horizontal="center" vertical="center" wrapText="1" shrinkToFit="1" readingOrder="1"/>
    </xf>
    <xf numFmtId="171" fontId="16" fillId="0" borderId="12" xfId="0" applyNumberFormat="1" applyFont="1" applyBorder="1" applyAlignment="1">
      <alignment horizontal="center" vertical="center" wrapText="1" shrinkToFit="1" readingOrder="1"/>
    </xf>
    <xf numFmtId="167" fontId="14" fillId="14" borderId="12" xfId="0" applyNumberFormat="1" applyFont="1" applyFill="1" applyBorder="1" applyAlignment="1">
      <alignment horizontal="right" vertical="center" wrapText="1" shrinkToFit="1" readingOrder="1"/>
    </xf>
    <xf numFmtId="167" fontId="14" fillId="0" borderId="12" xfId="0" applyNumberFormat="1" applyFont="1" applyBorder="1" applyAlignment="1">
      <alignment horizontal="right" vertical="center" wrapText="1" shrinkToFit="1" readingOrder="1"/>
    </xf>
    <xf numFmtId="167" fontId="14" fillId="2" borderId="12" xfId="0" applyNumberFormat="1" applyFont="1" applyFill="1" applyBorder="1" applyAlignment="1">
      <alignment horizontal="center" vertical="center" wrapText="1" shrinkToFit="1" readingOrder="1"/>
    </xf>
    <xf numFmtId="167" fontId="22" fillId="9" borderId="12" xfId="0" applyNumberFormat="1" applyFont="1" applyFill="1" applyBorder="1" applyAlignment="1">
      <alignment horizontal="right" vertical="center" wrapText="1" shrinkToFit="1" readingOrder="1"/>
    </xf>
    <xf numFmtId="167" fontId="20" fillId="0" borderId="12" xfId="0" applyNumberFormat="1" applyFont="1" applyBorder="1" applyAlignment="1">
      <alignment horizontal="center" vertical="center" wrapText="1" shrinkToFit="1" readingOrder="1"/>
    </xf>
    <xf numFmtId="167" fontId="20" fillId="0" borderId="0" xfId="0" applyNumberFormat="1" applyFont="1" applyAlignment="1">
      <alignment horizontal="center" vertical="center" wrapText="1" shrinkToFit="1" readingOrder="1"/>
    </xf>
    <xf numFmtId="167" fontId="30" fillId="0" borderId="0" xfId="0" applyNumberFormat="1" applyFont="1" applyAlignment="1">
      <alignment vertical="center"/>
    </xf>
    <xf numFmtId="167" fontId="21" fillId="0" borderId="0" xfId="0" quotePrefix="1" applyNumberFormat="1" applyFont="1"/>
    <xf numFmtId="167" fontId="21" fillId="0" borderId="0" xfId="0" applyNumberFormat="1" applyFont="1"/>
    <xf numFmtId="0" fontId="21" fillId="0" borderId="0" xfId="0" applyFont="1"/>
    <xf numFmtId="0" fontId="23" fillId="0" borderId="22" xfId="2" quotePrefix="1" applyFont="1" applyBorder="1" applyAlignment="1">
      <alignment horizontal="center" vertical="center" wrapText="1"/>
    </xf>
    <xf numFmtId="0" fontId="24" fillId="0" borderId="22" xfId="2" quotePrefix="1" applyFont="1" applyBorder="1" applyAlignment="1">
      <alignment horizontal="left" vertical="center"/>
    </xf>
    <xf numFmtId="0" fontId="25" fillId="0" borderId="22" xfId="2" applyFont="1" applyBorder="1" applyAlignment="1">
      <alignment horizontal="left" vertical="center"/>
    </xf>
    <xf numFmtId="0" fontId="25" fillId="0" borderId="22" xfId="2" applyFont="1" applyBorder="1" applyAlignment="1">
      <alignment horizontal="center" vertical="center"/>
    </xf>
    <xf numFmtId="43" fontId="24" fillId="0" borderId="22" xfId="1" applyFont="1" applyFill="1" applyBorder="1" applyAlignment="1" applyProtection="1">
      <alignment horizontal="center" vertical="center" wrapText="1" shrinkToFit="1" readingOrder="1"/>
      <protection locked="0"/>
    </xf>
    <xf numFmtId="164" fontId="25" fillId="5" borderId="22" xfId="0" applyNumberFormat="1" applyFont="1" applyFill="1" applyBorder="1" applyAlignment="1">
      <alignment horizontal="center" vertical="center"/>
    </xf>
    <xf numFmtId="166" fontId="26" fillId="0" borderId="22" xfId="0" applyNumberFormat="1" applyFont="1" applyBorder="1" applyAlignment="1">
      <alignment horizontal="center" vertical="center"/>
    </xf>
    <xf numFmtId="0" fontId="23" fillId="8" borderId="22" xfId="2" quotePrefix="1" applyFont="1" applyFill="1" applyBorder="1" applyAlignment="1">
      <alignment horizontal="center" vertical="center" wrapText="1"/>
    </xf>
    <xf numFmtId="0" fontId="25" fillId="8" borderId="22" xfId="2" applyFont="1" applyFill="1" applyBorder="1" applyAlignment="1">
      <alignment horizontal="left" vertical="center"/>
    </xf>
    <xf numFmtId="0" fontId="25" fillId="8" borderId="22" xfId="2" applyFont="1" applyFill="1" applyBorder="1" applyAlignment="1">
      <alignment horizontal="center" vertical="center"/>
    </xf>
    <xf numFmtId="166" fontId="25" fillId="8" borderId="22" xfId="2" applyNumberFormat="1" applyFont="1" applyFill="1" applyBorder="1" applyAlignment="1">
      <alignment horizontal="center" vertical="center"/>
    </xf>
    <xf numFmtId="0" fontId="24" fillId="8" borderId="22" xfId="2" applyFont="1" applyFill="1" applyBorder="1" applyAlignment="1">
      <alignment horizontal="left" vertical="center"/>
    </xf>
    <xf numFmtId="0" fontId="24" fillId="8" borderId="22" xfId="2" applyFont="1" applyFill="1" applyBorder="1" applyAlignment="1">
      <alignment horizontal="center" vertical="center"/>
    </xf>
    <xf numFmtId="164" fontId="24" fillId="8" borderId="22" xfId="0" applyNumberFormat="1" applyFont="1" applyFill="1" applyBorder="1" applyAlignment="1">
      <alignment horizontal="center" vertical="center"/>
    </xf>
    <xf numFmtId="166" fontId="24" fillId="8" borderId="22" xfId="2" applyNumberFormat="1" applyFont="1" applyFill="1" applyBorder="1" applyAlignment="1">
      <alignment horizontal="center" vertical="center"/>
    </xf>
    <xf numFmtId="0" fontId="24" fillId="0" borderId="22" xfId="2" applyFont="1" applyBorder="1" applyAlignment="1">
      <alignment horizontal="left" vertical="center"/>
    </xf>
    <xf numFmtId="0" fontId="24" fillId="0" borderId="22" xfId="2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6" fontId="24" fillId="0" borderId="22" xfId="2" applyNumberFormat="1" applyFont="1" applyBorder="1" applyAlignment="1">
      <alignment horizontal="center" vertical="center"/>
    </xf>
    <xf numFmtId="0" fontId="23" fillId="5" borderId="22" xfId="2" quotePrefix="1" applyFont="1" applyFill="1" applyBorder="1" applyAlignment="1">
      <alignment horizontal="center" vertical="center" wrapText="1"/>
    </xf>
    <xf numFmtId="0" fontId="25" fillId="5" borderId="22" xfId="2" applyFont="1" applyFill="1" applyBorder="1" applyAlignment="1">
      <alignment horizontal="left" vertical="center"/>
    </xf>
    <xf numFmtId="0" fontId="25" fillId="5" borderId="22" xfId="2" applyFont="1" applyFill="1" applyBorder="1" applyAlignment="1">
      <alignment horizontal="center" vertical="center"/>
    </xf>
    <xf numFmtId="166" fontId="25" fillId="5" borderId="22" xfId="2" applyNumberFormat="1" applyFont="1" applyFill="1" applyBorder="1" applyAlignment="1">
      <alignment horizontal="center" vertical="center"/>
    </xf>
    <xf numFmtId="167" fontId="16" fillId="15" borderId="12" xfId="0" applyNumberFormat="1" applyFont="1" applyFill="1" applyBorder="1" applyAlignment="1">
      <alignment horizontal="center" vertical="center" wrapText="1" shrinkToFit="1" readingOrder="1"/>
    </xf>
    <xf numFmtId="166" fontId="25" fillId="0" borderId="22" xfId="2" applyNumberFormat="1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 wrapText="1" shrinkToFit="1" readingOrder="1"/>
    </xf>
    <xf numFmtId="49" fontId="25" fillId="0" borderId="22" xfId="0" applyNumberFormat="1" applyFont="1" applyBorder="1" applyAlignment="1">
      <alignment horizontal="left" vertical="center" wrapText="1" shrinkToFit="1" readingOrder="1"/>
    </xf>
    <xf numFmtId="165" fontId="25" fillId="0" borderId="22" xfId="0" applyNumberFormat="1" applyFont="1" applyBorder="1" applyAlignment="1" applyProtection="1">
      <alignment horizontal="center" vertical="center" wrapText="1" shrinkToFit="1" readingOrder="1"/>
      <protection locked="0"/>
    </xf>
    <xf numFmtId="166" fontId="25" fillId="0" borderId="22" xfId="0" applyNumberFormat="1" applyFont="1" applyBorder="1" applyAlignment="1">
      <alignment horizontal="center" vertical="center" wrapText="1" shrinkToFit="1" readingOrder="1"/>
    </xf>
    <xf numFmtId="0" fontId="23" fillId="5" borderId="22" xfId="0" quotePrefix="1" applyFont="1" applyFill="1" applyBorder="1" applyAlignment="1" applyProtection="1">
      <alignment horizontal="center" vertical="center" wrapText="1" shrinkToFit="1" readingOrder="1"/>
      <protection locked="0"/>
    </xf>
    <xf numFmtId="0" fontId="25" fillId="5" borderId="22" xfId="0" applyFont="1" applyFill="1" applyBorder="1" applyAlignment="1">
      <alignment horizontal="left" vertical="center"/>
    </xf>
    <xf numFmtId="165" fontId="25" fillId="5" borderId="22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66" fontId="25" fillId="5" borderId="22" xfId="0" applyNumberFormat="1" applyFont="1" applyFill="1" applyBorder="1" applyAlignment="1">
      <alignment horizontal="center" vertical="center"/>
    </xf>
    <xf numFmtId="49" fontId="23" fillId="0" borderId="22" xfId="0" quotePrefix="1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49" fontId="25" fillId="0" borderId="22" xfId="0" applyNumberFormat="1" applyFont="1" applyBorder="1" applyAlignment="1">
      <alignment horizontal="center" vertical="center"/>
    </xf>
    <xf numFmtId="166" fontId="25" fillId="0" borderId="22" xfId="0" applyNumberFormat="1" applyFont="1" applyBorder="1" applyAlignment="1">
      <alignment horizontal="center" vertical="center"/>
    </xf>
    <xf numFmtId="49" fontId="23" fillId="5" borderId="22" xfId="0" quotePrefix="1" applyNumberFormat="1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vertical="center"/>
    </xf>
    <xf numFmtId="3" fontId="14" fillId="3" borderId="12" xfId="0" applyNumberFormat="1" applyFont="1" applyFill="1" applyBorder="1" applyAlignment="1">
      <alignment horizontal="center" vertical="center" wrapText="1" shrinkToFit="1" readingOrder="1"/>
    </xf>
    <xf numFmtId="167" fontId="28" fillId="0" borderId="12" xfId="0" applyNumberFormat="1" applyFont="1" applyBorder="1" applyAlignment="1">
      <alignment horizontal="center" vertical="center" wrapText="1" shrinkToFit="1" readingOrder="1"/>
    </xf>
    <xf numFmtId="49" fontId="23" fillId="8" borderId="22" xfId="0" quotePrefix="1" applyNumberFormat="1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left" vertical="center"/>
    </xf>
    <xf numFmtId="0" fontId="25" fillId="8" borderId="22" xfId="0" applyFont="1" applyFill="1" applyBorder="1" applyAlignment="1">
      <alignment vertical="center"/>
    </xf>
    <xf numFmtId="49" fontId="25" fillId="8" borderId="22" xfId="0" applyNumberFormat="1" applyFont="1" applyFill="1" applyBorder="1" applyAlignment="1">
      <alignment horizontal="center" vertical="center"/>
    </xf>
    <xf numFmtId="164" fontId="25" fillId="5" borderId="22" xfId="0" applyNumberFormat="1" applyFont="1" applyFill="1" applyBorder="1" applyAlignment="1">
      <alignment horizontal="center" vertical="center" wrapText="1" shrinkToFit="1" readingOrder="1"/>
    </xf>
    <xf numFmtId="167" fontId="20" fillId="0" borderId="8" xfId="0" applyNumberFormat="1" applyFont="1" applyBorder="1" applyAlignment="1">
      <alignment horizontal="center" vertical="center" wrapText="1" shrinkToFit="1" readingOrder="1"/>
    </xf>
    <xf numFmtId="172" fontId="30" fillId="0" borderId="0" xfId="0" applyNumberFormat="1" applyFont="1" applyAlignment="1">
      <alignment vertical="center"/>
    </xf>
    <xf numFmtId="0" fontId="23" fillId="14" borderId="22" xfId="0" quotePrefix="1" applyFont="1" applyFill="1" applyBorder="1" applyAlignment="1" applyProtection="1">
      <alignment horizontal="center" vertical="center" wrapText="1" shrinkToFit="1" readingOrder="1"/>
      <protection locked="0"/>
    </xf>
    <xf numFmtId="0" fontId="24" fillId="14" borderId="22" xfId="2" quotePrefix="1" applyFont="1" applyFill="1" applyBorder="1" applyAlignment="1">
      <alignment horizontal="left" vertical="center"/>
    </xf>
    <xf numFmtId="0" fontId="25" fillId="14" borderId="22" xfId="0" applyFont="1" applyFill="1" applyBorder="1" applyAlignment="1">
      <alignment horizontal="left" vertical="center"/>
    </xf>
    <xf numFmtId="165" fontId="25" fillId="14" borderId="22" xfId="0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4" fillId="14" borderId="22" xfId="1" applyFont="1" applyFill="1" applyBorder="1" applyAlignment="1" applyProtection="1">
      <alignment horizontal="center" vertical="center" wrapText="1" shrinkToFit="1" readingOrder="1"/>
      <protection locked="0"/>
    </xf>
    <xf numFmtId="164" fontId="25" fillId="14" borderId="22" xfId="0" applyNumberFormat="1" applyFont="1" applyFill="1" applyBorder="1" applyAlignment="1">
      <alignment horizontal="center" vertical="center"/>
    </xf>
    <xf numFmtId="166" fontId="26" fillId="14" borderId="22" xfId="0" applyNumberFormat="1" applyFont="1" applyFill="1" applyBorder="1" applyAlignment="1">
      <alignment horizontal="center" vertical="center"/>
    </xf>
    <xf numFmtId="3" fontId="16" fillId="8" borderId="12" xfId="0" applyNumberFormat="1" applyFont="1" applyFill="1" applyBorder="1" applyAlignment="1">
      <alignment horizontal="center" vertical="center" wrapText="1" shrinkToFit="1" readingOrder="1"/>
    </xf>
    <xf numFmtId="169" fontId="21" fillId="0" borderId="0" xfId="0" quotePrefix="1" applyNumberFormat="1" applyFont="1"/>
    <xf numFmtId="2" fontId="21" fillId="0" borderId="0" xfId="0" applyNumberFormat="1" applyFont="1"/>
    <xf numFmtId="0" fontId="23" fillId="14" borderId="22" xfId="2" quotePrefix="1" applyFont="1" applyFill="1" applyBorder="1" applyAlignment="1">
      <alignment horizontal="center" vertical="center" wrapText="1"/>
    </xf>
    <xf numFmtId="0" fontId="25" fillId="14" borderId="22" xfId="2" applyFont="1" applyFill="1" applyBorder="1" applyAlignment="1">
      <alignment horizontal="left" vertical="center"/>
    </xf>
    <xf numFmtId="0" fontId="25" fillId="14" borderId="22" xfId="2" applyFont="1" applyFill="1" applyBorder="1" applyAlignment="1">
      <alignment horizontal="center" vertical="center"/>
    </xf>
    <xf numFmtId="167" fontId="27" fillId="5" borderId="12" xfId="0" applyNumberFormat="1" applyFont="1" applyFill="1" applyBorder="1" applyAlignment="1">
      <alignment horizontal="center" vertical="center" wrapText="1" shrinkToFit="1" readingOrder="1"/>
    </xf>
    <xf numFmtId="166" fontId="25" fillId="14" borderId="22" xfId="2" applyNumberFormat="1" applyFont="1" applyFill="1" applyBorder="1" applyAlignment="1">
      <alignment horizontal="center" vertical="center"/>
    </xf>
    <xf numFmtId="168" fontId="14" fillId="3" borderId="12" xfId="0" applyNumberFormat="1" applyFont="1" applyFill="1" applyBorder="1" applyAlignment="1">
      <alignment horizontal="center" vertical="center" wrapText="1" shrinkToFit="1" readingOrder="1"/>
    </xf>
    <xf numFmtId="167" fontId="27" fillId="3" borderId="12" xfId="0" applyNumberFormat="1" applyFont="1" applyFill="1" applyBorder="1" applyAlignment="1">
      <alignment horizontal="center" vertical="center" wrapText="1" shrinkToFit="1" readingOrder="1"/>
    </xf>
    <xf numFmtId="0" fontId="25" fillId="0" borderId="22" xfId="0" applyFont="1" applyBorder="1" applyAlignment="1">
      <alignment horizontal="center" vertical="center"/>
    </xf>
    <xf numFmtId="0" fontId="23" fillId="0" borderId="21" xfId="0" quotePrefix="1" applyFont="1" applyBorder="1" applyAlignment="1">
      <alignment horizontal="center" vertical="center" wrapText="1" shrinkToFit="1" readingOrder="1"/>
    </xf>
    <xf numFmtId="0" fontId="24" fillId="0" borderId="21" xfId="2" quotePrefix="1" applyFont="1" applyBorder="1" applyAlignment="1">
      <alignment horizontal="left" vertical="center"/>
    </xf>
    <xf numFmtId="49" fontId="25" fillId="0" borderId="21" xfId="0" applyNumberFormat="1" applyFont="1" applyBorder="1" applyAlignment="1">
      <alignment horizontal="left" vertical="center" wrapText="1" shrinkToFit="1" readingOrder="1"/>
    </xf>
    <xf numFmtId="165" fontId="25" fillId="0" borderId="21" xfId="0" applyNumberFormat="1" applyFont="1" applyBorder="1" applyAlignment="1" applyProtection="1">
      <alignment horizontal="center" vertical="center" wrapText="1" shrinkToFit="1" readingOrder="1"/>
      <protection locked="0"/>
    </xf>
    <xf numFmtId="43" fontId="24" fillId="0" borderId="21" xfId="1" applyFont="1" applyFill="1" applyBorder="1" applyAlignment="1" applyProtection="1">
      <alignment horizontal="center" vertical="center" wrapText="1" shrinkToFit="1" readingOrder="1"/>
      <protection locked="0"/>
    </xf>
    <xf numFmtId="164" fontId="25" fillId="5" borderId="21" xfId="0" applyNumberFormat="1" applyFont="1" applyFill="1" applyBorder="1" applyAlignment="1">
      <alignment horizontal="center" vertical="center" wrapText="1" shrinkToFit="1" readingOrder="1"/>
    </xf>
    <xf numFmtId="166" fontId="25" fillId="0" borderId="21" xfId="0" applyNumberFormat="1" applyFont="1" applyBorder="1" applyAlignment="1">
      <alignment horizontal="center" vertical="center"/>
    </xf>
    <xf numFmtId="167" fontId="16" fillId="0" borderId="8" xfId="0" applyNumberFormat="1" applyFont="1" applyBorder="1" applyAlignment="1">
      <alignment horizontal="center" vertical="center" wrapText="1" shrinkToFit="1" readingOrder="1"/>
    </xf>
    <xf numFmtId="167" fontId="16" fillId="10" borderId="8" xfId="0" applyNumberFormat="1" applyFont="1" applyFill="1" applyBorder="1" applyAlignment="1">
      <alignment horizontal="center" vertical="center" wrapText="1" shrinkToFit="1" readingOrder="1"/>
    </xf>
    <xf numFmtId="167" fontId="16" fillId="2" borderId="8" xfId="0" applyNumberFormat="1" applyFont="1" applyFill="1" applyBorder="1" applyAlignment="1">
      <alignment horizontal="center" vertical="center" wrapText="1" shrinkToFit="1" readingOrder="1"/>
    </xf>
    <xf numFmtId="167" fontId="16" fillId="8" borderId="8" xfId="0" applyNumberFormat="1" applyFont="1" applyFill="1" applyBorder="1" applyAlignment="1">
      <alignment horizontal="center" vertical="center" wrapText="1" shrinkToFit="1" readingOrder="1"/>
    </xf>
    <xf numFmtId="167" fontId="16" fillId="5" borderId="8" xfId="0" applyNumberFormat="1" applyFont="1" applyFill="1" applyBorder="1" applyAlignment="1">
      <alignment horizontal="center" vertical="center" wrapText="1" shrinkToFit="1" readingOrder="1"/>
    </xf>
    <xf numFmtId="167" fontId="28" fillId="5" borderId="8" xfId="0" applyNumberFormat="1" applyFont="1" applyFill="1" applyBorder="1" applyAlignment="1">
      <alignment horizontal="center" vertical="center" wrapText="1" shrinkToFit="1" readingOrder="1"/>
    </xf>
    <xf numFmtId="169" fontId="16" fillId="0" borderId="8" xfId="0" applyNumberFormat="1" applyFont="1" applyBorder="1" applyAlignment="1">
      <alignment horizontal="center" vertical="center" wrapText="1" shrinkToFit="1" readingOrder="1"/>
    </xf>
    <xf numFmtId="168" fontId="29" fillId="0" borderId="8" xfId="0" applyNumberFormat="1" applyFont="1" applyBorder="1" applyAlignment="1">
      <alignment horizontal="center" vertical="center" wrapText="1" shrinkToFit="1" readingOrder="1"/>
    </xf>
    <xf numFmtId="167" fontId="16" fillId="13" borderId="8" xfId="0" applyNumberFormat="1" applyFont="1" applyFill="1" applyBorder="1" applyAlignment="1">
      <alignment horizontal="center" vertical="center" wrapText="1" shrinkToFit="1" readingOrder="1"/>
    </xf>
    <xf numFmtId="170" fontId="16" fillId="13" borderId="8" xfId="0" applyNumberFormat="1" applyFont="1" applyFill="1" applyBorder="1" applyAlignment="1">
      <alignment horizontal="center" vertical="center" wrapText="1" shrinkToFit="1" readingOrder="1"/>
    </xf>
    <xf numFmtId="171" fontId="16" fillId="0" borderId="8" xfId="0" applyNumberFormat="1" applyFont="1" applyBorder="1" applyAlignment="1">
      <alignment horizontal="center" vertical="center" wrapText="1" shrinkToFit="1" readingOrder="1"/>
    </xf>
    <xf numFmtId="167" fontId="16" fillId="6" borderId="8" xfId="0" applyNumberFormat="1" applyFont="1" applyFill="1" applyBorder="1" applyAlignment="1">
      <alignment horizontal="center" vertical="center" wrapText="1" shrinkToFit="1" readingOrder="1"/>
    </xf>
    <xf numFmtId="167" fontId="14" fillId="0" borderId="8" xfId="0" applyNumberFormat="1" applyFont="1" applyBorder="1" applyAlignment="1">
      <alignment horizontal="right" vertical="center" wrapText="1" shrinkToFit="1" readingOrder="1"/>
    </xf>
    <xf numFmtId="167" fontId="22" fillId="9" borderId="8" xfId="0" applyNumberFormat="1" applyFont="1" applyFill="1" applyBorder="1" applyAlignment="1">
      <alignment horizontal="right" vertical="center" wrapText="1" shrinkToFit="1" readingOrder="1"/>
    </xf>
    <xf numFmtId="167" fontId="16" fillId="3" borderId="8" xfId="0" applyNumberFormat="1" applyFont="1" applyFill="1" applyBorder="1" applyAlignment="1">
      <alignment horizontal="center" vertical="center" wrapText="1" shrinkToFit="1" readingOrder="1"/>
    </xf>
    <xf numFmtId="0" fontId="23" fillId="0" borderId="23" xfId="0" quotePrefix="1" applyFont="1" applyBorder="1" applyAlignment="1">
      <alignment horizontal="center" vertical="center" wrapText="1" shrinkToFit="1" readingOrder="1"/>
    </xf>
    <xf numFmtId="0" fontId="24" fillId="0" borderId="23" xfId="2" quotePrefix="1" applyFont="1" applyBorder="1" applyAlignment="1">
      <alignment horizontal="left" vertical="center"/>
    </xf>
    <xf numFmtId="49" fontId="25" fillId="0" borderId="23" xfId="0" applyNumberFormat="1" applyFont="1" applyBorder="1" applyAlignment="1">
      <alignment horizontal="left" vertical="center" wrapText="1" shrinkToFit="1" readingOrder="1"/>
    </xf>
    <xf numFmtId="165" fontId="25" fillId="0" borderId="23" xfId="0" applyNumberFormat="1" applyFont="1" applyBorder="1" applyAlignment="1" applyProtection="1">
      <alignment horizontal="center" vertical="center" wrapText="1" shrinkToFit="1" readingOrder="1"/>
      <protection locked="0"/>
    </xf>
    <xf numFmtId="164" fontId="25" fillId="5" borderId="23" xfId="0" applyNumberFormat="1" applyFont="1" applyFill="1" applyBorder="1" applyAlignment="1">
      <alignment horizontal="center" vertical="center" wrapText="1" shrinkToFit="1" readingOrder="1"/>
    </xf>
    <xf numFmtId="166" fontId="25" fillId="0" borderId="23" xfId="0" applyNumberFormat="1" applyFont="1" applyBorder="1" applyAlignment="1">
      <alignment horizontal="center" vertical="center"/>
    </xf>
    <xf numFmtId="164" fontId="26" fillId="0" borderId="22" xfId="0" applyNumberFormat="1" applyFont="1" applyBorder="1" applyAlignment="1">
      <alignment horizontal="center" vertical="center"/>
    </xf>
    <xf numFmtId="0" fontId="23" fillId="5" borderId="21" xfId="0" quotePrefix="1" applyFont="1" applyFill="1" applyBorder="1" applyAlignment="1">
      <alignment horizontal="center" vertical="center" wrapText="1" shrinkToFit="1" readingOrder="1"/>
    </xf>
    <xf numFmtId="49" fontId="25" fillId="5" borderId="21" xfId="0" applyNumberFormat="1" applyFont="1" applyFill="1" applyBorder="1" applyAlignment="1">
      <alignment horizontal="left" vertical="center" wrapText="1" shrinkToFit="1" readingOrder="1"/>
    </xf>
    <xf numFmtId="165" fontId="25" fillId="5" borderId="2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4" fillId="5" borderId="22" xfId="1" applyFont="1" applyFill="1" applyBorder="1" applyAlignment="1" applyProtection="1">
      <alignment horizontal="center" vertical="center" wrapText="1" shrinkToFit="1" readingOrder="1"/>
      <protection locked="0"/>
    </xf>
    <xf numFmtId="166" fontId="25" fillId="5" borderId="21" xfId="0" applyNumberFormat="1" applyFont="1" applyFill="1" applyBorder="1" applyAlignment="1">
      <alignment horizontal="center" vertical="center"/>
    </xf>
    <xf numFmtId="0" fontId="23" fillId="5" borderId="23" xfId="0" quotePrefix="1" applyFont="1" applyFill="1" applyBorder="1" applyAlignment="1">
      <alignment horizontal="center" vertical="center" wrapText="1" shrinkToFit="1" readingOrder="1"/>
    </xf>
    <xf numFmtId="49" fontId="25" fillId="5" borderId="23" xfId="0" applyNumberFormat="1" applyFont="1" applyFill="1" applyBorder="1" applyAlignment="1">
      <alignment horizontal="left" vertical="center" wrapText="1" shrinkToFit="1" readingOrder="1"/>
    </xf>
    <xf numFmtId="165" fontId="25" fillId="5" borderId="23" xfId="0" applyNumberFormat="1" applyFont="1" applyFill="1" applyBorder="1" applyAlignment="1" applyProtection="1">
      <alignment horizontal="center" vertical="center" wrapText="1" shrinkToFit="1" readingOrder="1"/>
      <protection locked="0"/>
    </xf>
    <xf numFmtId="166" fontId="25" fillId="5" borderId="23" xfId="0" applyNumberFormat="1" applyFont="1" applyFill="1" applyBorder="1" applyAlignment="1">
      <alignment horizontal="center" vertical="center"/>
    </xf>
    <xf numFmtId="167" fontId="16" fillId="0" borderId="24" xfId="0" applyNumberFormat="1" applyFont="1" applyBorder="1" applyAlignment="1">
      <alignment horizontal="center" vertical="center" wrapText="1" shrinkToFit="1" readingOrder="1"/>
    </xf>
    <xf numFmtId="167" fontId="16" fillId="10" borderId="24" xfId="0" applyNumberFormat="1" applyFont="1" applyFill="1" applyBorder="1" applyAlignment="1">
      <alignment horizontal="center" vertical="center" wrapText="1" shrinkToFit="1" readingOrder="1"/>
    </xf>
    <xf numFmtId="167" fontId="16" fillId="2" borderId="24" xfId="0" applyNumberFormat="1" applyFont="1" applyFill="1" applyBorder="1" applyAlignment="1">
      <alignment horizontal="center" vertical="center" wrapText="1" shrinkToFit="1" readingOrder="1"/>
    </xf>
    <xf numFmtId="167" fontId="16" fillId="8" borderId="24" xfId="0" applyNumberFormat="1" applyFont="1" applyFill="1" applyBorder="1" applyAlignment="1">
      <alignment horizontal="center" vertical="center" wrapText="1" shrinkToFit="1" readingOrder="1"/>
    </xf>
    <xf numFmtId="167" fontId="16" fillId="5" borderId="24" xfId="0" applyNumberFormat="1" applyFont="1" applyFill="1" applyBorder="1" applyAlignment="1">
      <alignment horizontal="center" vertical="center" wrapText="1" shrinkToFit="1" readingOrder="1"/>
    </xf>
    <xf numFmtId="167" fontId="28" fillId="5" borderId="24" xfId="0" applyNumberFormat="1" applyFont="1" applyFill="1" applyBorder="1" applyAlignment="1">
      <alignment horizontal="center" vertical="center" wrapText="1" shrinkToFit="1" readingOrder="1"/>
    </xf>
    <xf numFmtId="168" fontId="29" fillId="0" borderId="24" xfId="0" applyNumberFormat="1" applyFont="1" applyBorder="1" applyAlignment="1">
      <alignment horizontal="center" vertical="center" wrapText="1" shrinkToFit="1" readingOrder="1"/>
    </xf>
    <xf numFmtId="167" fontId="16" fillId="13" borderId="24" xfId="0" applyNumberFormat="1" applyFont="1" applyFill="1" applyBorder="1" applyAlignment="1">
      <alignment horizontal="center" vertical="center" wrapText="1" shrinkToFit="1" readingOrder="1"/>
    </xf>
    <xf numFmtId="170" fontId="16" fillId="13" borderId="24" xfId="0" applyNumberFormat="1" applyFont="1" applyFill="1" applyBorder="1" applyAlignment="1">
      <alignment horizontal="center" vertical="center" wrapText="1" shrinkToFit="1" readingOrder="1"/>
    </xf>
    <xf numFmtId="167" fontId="16" fillId="6" borderId="24" xfId="0" applyNumberFormat="1" applyFont="1" applyFill="1" applyBorder="1" applyAlignment="1">
      <alignment horizontal="center" vertical="center" wrapText="1" shrinkToFit="1" readingOrder="1"/>
    </xf>
    <xf numFmtId="167" fontId="14" fillId="0" borderId="24" xfId="0" applyNumberFormat="1" applyFont="1" applyBorder="1" applyAlignment="1">
      <alignment horizontal="right" vertical="center" wrapText="1" shrinkToFit="1" readingOrder="1"/>
    </xf>
    <xf numFmtId="167" fontId="22" fillId="9" borderId="24" xfId="0" applyNumberFormat="1" applyFont="1" applyFill="1" applyBorder="1" applyAlignment="1">
      <alignment horizontal="right" vertical="center" wrapText="1" shrinkToFit="1" readingOrder="1"/>
    </xf>
    <xf numFmtId="167" fontId="31" fillId="0" borderId="12" xfId="0" applyNumberFormat="1" applyFont="1" applyBorder="1" applyAlignment="1">
      <alignment horizontal="center" vertical="center" wrapText="1" shrinkToFit="1" readingOrder="1"/>
    </xf>
    <xf numFmtId="0" fontId="23" fillId="5" borderId="22" xfId="0" quotePrefix="1" applyFont="1" applyFill="1" applyBorder="1" applyAlignment="1">
      <alignment horizontal="center" vertical="center" wrapText="1" shrinkToFit="1" readingOrder="1"/>
    </xf>
    <xf numFmtId="49" fontId="25" fillId="5" borderId="22" xfId="0" applyNumberFormat="1" applyFont="1" applyFill="1" applyBorder="1" applyAlignment="1">
      <alignment horizontal="left" vertical="center" wrapText="1" shrinkToFit="1" readingOrder="1"/>
    </xf>
    <xf numFmtId="0" fontId="24" fillId="5" borderId="22" xfId="2" quotePrefix="1" applyFont="1" applyFill="1" applyBorder="1" applyAlignment="1">
      <alignment horizontal="left" vertical="center"/>
    </xf>
    <xf numFmtId="173" fontId="14" fillId="3" borderId="12" xfId="0" applyNumberFormat="1" applyFont="1" applyFill="1" applyBorder="1" applyAlignment="1">
      <alignment horizontal="right" vertical="center" wrapText="1" shrinkToFit="1" readingOrder="1"/>
    </xf>
    <xf numFmtId="0" fontId="23" fillId="0" borderId="22" xfId="0" quotePrefix="1" applyFont="1" applyBorder="1" applyAlignment="1" applyProtection="1">
      <alignment horizontal="center" vertical="center" wrapText="1" shrinkToFit="1" readingOrder="1"/>
      <protection locked="0"/>
    </xf>
    <xf numFmtId="2" fontId="21" fillId="0" borderId="0" xfId="0" applyNumberFormat="1" applyFont="1" applyAlignment="1">
      <alignment horizontal="center"/>
    </xf>
    <xf numFmtId="166" fontId="25" fillId="5" borderId="22" xfId="0" applyNumberFormat="1" applyFont="1" applyFill="1" applyBorder="1" applyAlignment="1">
      <alignment horizontal="center" vertical="center" wrapText="1" shrinkToFit="1" readingOrder="1"/>
    </xf>
    <xf numFmtId="164" fontId="25" fillId="0" borderId="22" xfId="0" applyNumberFormat="1" applyFont="1" applyBorder="1" applyAlignment="1">
      <alignment horizontal="center" vertical="center"/>
    </xf>
    <xf numFmtId="0" fontId="24" fillId="14" borderId="22" xfId="2" applyFont="1" applyFill="1" applyBorder="1" applyAlignment="1">
      <alignment horizontal="left" vertical="center"/>
    </xf>
    <xf numFmtId="0" fontId="24" fillId="14" borderId="22" xfId="2" applyFont="1" applyFill="1" applyBorder="1" applyAlignment="1">
      <alignment horizontal="center" vertical="center"/>
    </xf>
    <xf numFmtId="166" fontId="24" fillId="14" borderId="22" xfId="2" applyNumberFormat="1" applyFont="1" applyFill="1" applyBorder="1" applyAlignment="1">
      <alignment horizontal="center" vertical="center"/>
    </xf>
    <xf numFmtId="0" fontId="23" fillId="14" borderId="22" xfId="0" quotePrefix="1" applyFont="1" applyFill="1" applyBorder="1" applyAlignment="1">
      <alignment horizontal="center" vertical="center" wrapText="1" shrinkToFit="1" readingOrder="1"/>
    </xf>
    <xf numFmtId="49" fontId="25" fillId="14" borderId="22" xfId="0" applyNumberFormat="1" applyFont="1" applyFill="1" applyBorder="1" applyAlignment="1">
      <alignment horizontal="left" vertical="center" wrapText="1" shrinkToFit="1" readingOrder="1"/>
    </xf>
    <xf numFmtId="166" fontId="25" fillId="14" borderId="22" xfId="0" applyNumberFormat="1" applyFont="1" applyFill="1" applyBorder="1" applyAlignment="1">
      <alignment horizontal="center" vertical="center"/>
    </xf>
    <xf numFmtId="168" fontId="22" fillId="12" borderId="12" xfId="0" applyNumberFormat="1" applyFont="1" applyFill="1" applyBorder="1" applyAlignment="1">
      <alignment horizontal="center" vertical="center" wrapText="1" shrinkToFit="1" readingOrder="1"/>
    </xf>
    <xf numFmtId="3" fontId="22" fillId="16" borderId="12" xfId="0" applyNumberFormat="1" applyFont="1" applyFill="1" applyBorder="1" applyAlignment="1">
      <alignment horizontal="center" vertical="center" wrapText="1" shrinkToFit="1" readingOrder="1"/>
    </xf>
    <xf numFmtId="3" fontId="14" fillId="16" borderId="12" xfId="0" applyNumberFormat="1" applyFont="1" applyFill="1" applyBorder="1" applyAlignment="1">
      <alignment horizontal="center" vertical="center" wrapText="1" shrinkToFit="1" readingOrder="1"/>
    </xf>
    <xf numFmtId="168" fontId="29" fillId="12" borderId="12" xfId="0" applyNumberFormat="1" applyFont="1" applyFill="1" applyBorder="1" applyAlignment="1">
      <alignment horizontal="center" vertical="center" wrapText="1" shrinkToFit="1" readingOrder="1"/>
    </xf>
    <xf numFmtId="0" fontId="21" fillId="0" borderId="0" xfId="0" quotePrefix="1" applyFont="1" applyAlignment="1">
      <alignment horizontal="center"/>
    </xf>
    <xf numFmtId="0" fontId="23" fillId="17" borderId="22" xfId="2" quotePrefix="1" applyFont="1" applyFill="1" applyBorder="1" applyAlignment="1">
      <alignment horizontal="center" vertical="center" wrapText="1"/>
    </xf>
    <xf numFmtId="0" fontId="24" fillId="17" borderId="22" xfId="2" quotePrefix="1" applyFont="1" applyFill="1" applyBorder="1" applyAlignment="1">
      <alignment horizontal="left" vertical="center"/>
    </xf>
    <xf numFmtId="0" fontId="25" fillId="17" borderId="22" xfId="2" applyFont="1" applyFill="1" applyBorder="1" applyAlignment="1">
      <alignment horizontal="left" vertical="center"/>
    </xf>
    <xf numFmtId="0" fontId="25" fillId="17" borderId="22" xfId="2" applyFont="1" applyFill="1" applyBorder="1" applyAlignment="1">
      <alignment horizontal="center" vertical="center"/>
    </xf>
    <xf numFmtId="43" fontId="24" fillId="17" borderId="22" xfId="1" applyFont="1" applyFill="1" applyBorder="1" applyAlignment="1" applyProtection="1">
      <alignment horizontal="center" vertical="center" wrapText="1" shrinkToFit="1" readingOrder="1"/>
      <protection locked="0"/>
    </xf>
    <xf numFmtId="164" fontId="25" fillId="17" borderId="22" xfId="0" applyNumberFormat="1" applyFont="1" applyFill="1" applyBorder="1" applyAlignment="1">
      <alignment horizontal="center" vertical="center"/>
    </xf>
    <xf numFmtId="166" fontId="25" fillId="17" borderId="22" xfId="2" applyNumberFormat="1" applyFont="1" applyFill="1" applyBorder="1" applyAlignment="1">
      <alignment horizontal="center" vertical="center"/>
    </xf>
    <xf numFmtId="169" fontId="21" fillId="0" borderId="0" xfId="0" applyNumberFormat="1" applyFont="1"/>
    <xf numFmtId="0" fontId="23" fillId="18" borderId="22" xfId="2" quotePrefix="1" applyFont="1" applyFill="1" applyBorder="1" applyAlignment="1">
      <alignment horizontal="center" vertical="center" wrapText="1"/>
    </xf>
    <xf numFmtId="0" fontId="24" fillId="18" borderId="22" xfId="2" quotePrefix="1" applyFont="1" applyFill="1" applyBorder="1" applyAlignment="1">
      <alignment horizontal="left" vertical="center"/>
    </xf>
    <xf numFmtId="0" fontId="25" fillId="18" borderId="22" xfId="2" applyFont="1" applyFill="1" applyBorder="1" applyAlignment="1">
      <alignment horizontal="left" vertical="center"/>
    </xf>
    <xf numFmtId="0" fontId="25" fillId="18" borderId="22" xfId="2" applyFont="1" applyFill="1" applyBorder="1" applyAlignment="1">
      <alignment horizontal="center" vertical="center"/>
    </xf>
    <xf numFmtId="43" fontId="24" fillId="18" borderId="22" xfId="1" applyFont="1" applyFill="1" applyBorder="1" applyAlignment="1" applyProtection="1">
      <alignment horizontal="center" vertical="center" wrapText="1" shrinkToFit="1" readingOrder="1"/>
      <protection locked="0"/>
    </xf>
    <xf numFmtId="3" fontId="22" fillId="8" borderId="12" xfId="0" applyNumberFormat="1" applyFont="1" applyFill="1" applyBorder="1" applyAlignment="1">
      <alignment horizontal="center" vertical="center" wrapText="1" shrinkToFit="1" readingOrder="1"/>
    </xf>
    <xf numFmtId="167" fontId="14" fillId="8" borderId="12" xfId="0" applyNumberFormat="1" applyFont="1" applyFill="1" applyBorder="1" applyAlignment="1">
      <alignment horizontal="center" vertical="center" wrapText="1" shrinkToFit="1" readingOrder="1"/>
    </xf>
    <xf numFmtId="167" fontId="16" fillId="8" borderId="12" xfId="0" applyNumberFormat="1" applyFont="1" applyFill="1" applyBorder="1" applyAlignment="1">
      <alignment horizontal="center" vertical="center" shrinkToFit="1" readingOrder="1"/>
    </xf>
    <xf numFmtId="167" fontId="27" fillId="8" borderId="12" xfId="0" applyNumberFormat="1" applyFont="1" applyFill="1" applyBorder="1" applyAlignment="1">
      <alignment horizontal="center" vertical="center" wrapText="1" shrinkToFit="1" readingOrder="1"/>
    </xf>
    <xf numFmtId="168" fontId="14" fillId="8" borderId="12" xfId="0" applyNumberFormat="1" applyFont="1" applyFill="1" applyBorder="1" applyAlignment="1">
      <alignment horizontal="center" vertical="center" wrapText="1" shrinkToFit="1" readingOrder="1"/>
    </xf>
    <xf numFmtId="167" fontId="28" fillId="8" borderId="12" xfId="0" applyNumberFormat="1" applyFont="1" applyFill="1" applyBorder="1" applyAlignment="1">
      <alignment horizontal="center" vertical="center" wrapText="1" shrinkToFit="1" readingOrder="1"/>
    </xf>
    <xf numFmtId="169" fontId="16" fillId="8" borderId="12" xfId="0" applyNumberFormat="1" applyFont="1" applyFill="1" applyBorder="1" applyAlignment="1">
      <alignment horizontal="center" vertical="center" wrapText="1" shrinkToFit="1" readingOrder="1"/>
    </xf>
    <xf numFmtId="168" fontId="29" fillId="8" borderId="12" xfId="0" applyNumberFormat="1" applyFont="1" applyFill="1" applyBorder="1" applyAlignment="1">
      <alignment horizontal="center" vertical="center" wrapText="1" shrinkToFit="1" readingOrder="1"/>
    </xf>
    <xf numFmtId="170" fontId="16" fillId="8" borderId="12" xfId="0" applyNumberFormat="1" applyFont="1" applyFill="1" applyBorder="1" applyAlignment="1">
      <alignment horizontal="center" vertical="center" wrapText="1" shrinkToFit="1" readingOrder="1"/>
    </xf>
    <xf numFmtId="171" fontId="16" fillId="8" borderId="12" xfId="0" applyNumberFormat="1" applyFont="1" applyFill="1" applyBorder="1" applyAlignment="1">
      <alignment horizontal="center" vertical="center" wrapText="1" shrinkToFit="1" readingOrder="1"/>
    </xf>
    <xf numFmtId="167" fontId="14" fillId="8" borderId="12" xfId="0" applyNumberFormat="1" applyFont="1" applyFill="1" applyBorder="1" applyAlignment="1">
      <alignment horizontal="right" vertical="center" wrapText="1" shrinkToFit="1" readingOrder="1"/>
    </xf>
    <xf numFmtId="167" fontId="22" fillId="8" borderId="12" xfId="0" applyNumberFormat="1" applyFont="1" applyFill="1" applyBorder="1" applyAlignment="1">
      <alignment horizontal="right" vertical="center" wrapText="1" shrinkToFit="1" readingOrder="1"/>
    </xf>
    <xf numFmtId="167" fontId="31" fillId="8" borderId="12" xfId="0" applyNumberFormat="1" applyFont="1" applyFill="1" applyBorder="1" applyAlignment="1">
      <alignment horizontal="center" vertical="center" wrapText="1" shrinkToFit="1" readingOrder="1"/>
    </xf>
    <xf numFmtId="167" fontId="32" fillId="0" borderId="12" xfId="0" applyNumberFormat="1" applyFont="1" applyBorder="1" applyAlignment="1">
      <alignment horizontal="center" vertical="center" wrapText="1" shrinkToFit="1" readingOrder="1"/>
    </xf>
    <xf numFmtId="167" fontId="16" fillId="19" borderId="12" xfId="0" applyNumberFormat="1" applyFont="1" applyFill="1" applyBorder="1" applyAlignment="1">
      <alignment horizontal="center" vertical="center" shrinkToFit="1" readingOrder="1"/>
    </xf>
    <xf numFmtId="167" fontId="16" fillId="19" borderId="12" xfId="0" applyNumberFormat="1" applyFont="1" applyFill="1" applyBorder="1" applyAlignment="1">
      <alignment horizontal="center" vertical="center" wrapText="1" shrinkToFit="1" readingOrder="1"/>
    </xf>
    <xf numFmtId="169" fontId="16" fillId="5" borderId="12" xfId="0" applyNumberFormat="1" applyFont="1" applyFill="1" applyBorder="1" applyAlignment="1">
      <alignment horizontal="center" vertical="center" wrapText="1" shrinkToFit="1" readingOrder="1"/>
    </xf>
    <xf numFmtId="168" fontId="29" fillId="5" borderId="12" xfId="0" applyNumberFormat="1" applyFont="1" applyFill="1" applyBorder="1" applyAlignment="1">
      <alignment horizontal="center" vertical="center" wrapText="1" shrinkToFit="1" readingOrder="1"/>
    </xf>
    <xf numFmtId="171" fontId="16" fillId="5" borderId="12" xfId="0" applyNumberFormat="1" applyFont="1" applyFill="1" applyBorder="1" applyAlignment="1">
      <alignment horizontal="center" vertical="center" wrapText="1" shrinkToFit="1" readingOrder="1"/>
    </xf>
    <xf numFmtId="167" fontId="14" fillId="5" borderId="12" xfId="0" applyNumberFormat="1" applyFont="1" applyFill="1" applyBorder="1" applyAlignment="1">
      <alignment horizontal="right" vertical="center" wrapText="1" shrinkToFit="1" readingOrder="1"/>
    </xf>
    <xf numFmtId="167" fontId="31" fillId="5" borderId="12" xfId="0" applyNumberFormat="1" applyFont="1" applyFill="1" applyBorder="1" applyAlignment="1">
      <alignment horizontal="center" vertical="center" wrapText="1" shrinkToFit="1" readingOrder="1"/>
    </xf>
    <xf numFmtId="0" fontId="23" fillId="2" borderId="22" xfId="2" quotePrefix="1" applyFont="1" applyFill="1" applyBorder="1" applyAlignment="1">
      <alignment horizontal="center" vertical="center" wrapText="1"/>
    </xf>
    <xf numFmtId="0" fontId="24" fillId="2" borderId="22" xfId="2" quotePrefix="1" applyFont="1" applyFill="1" applyBorder="1" applyAlignment="1">
      <alignment horizontal="left" vertical="center"/>
    </xf>
    <xf numFmtId="0" fontId="25" fillId="2" borderId="22" xfId="2" applyFont="1" applyFill="1" applyBorder="1" applyAlignment="1">
      <alignment horizontal="left" vertical="center"/>
    </xf>
    <xf numFmtId="0" fontId="25" fillId="2" borderId="22" xfId="2" applyFont="1" applyFill="1" applyBorder="1" applyAlignment="1">
      <alignment horizontal="center" vertical="center"/>
    </xf>
    <xf numFmtId="43" fontId="24" fillId="2" borderId="22" xfId="1" applyFont="1" applyFill="1" applyBorder="1" applyAlignment="1" applyProtection="1">
      <alignment horizontal="center" vertical="center" wrapText="1" shrinkToFit="1" readingOrder="1"/>
      <protection locked="0"/>
    </xf>
    <xf numFmtId="164" fontId="25" fillId="2" borderId="22" xfId="0" applyNumberFormat="1" applyFont="1" applyFill="1" applyBorder="1" applyAlignment="1">
      <alignment horizontal="center" vertical="center"/>
    </xf>
    <xf numFmtId="166" fontId="25" fillId="2" borderId="22" xfId="2" applyNumberFormat="1" applyFont="1" applyFill="1" applyBorder="1" applyAlignment="1">
      <alignment horizontal="center" vertical="center"/>
    </xf>
    <xf numFmtId="3" fontId="22" fillId="2" borderId="12" xfId="0" applyNumberFormat="1" applyFont="1" applyFill="1" applyBorder="1" applyAlignment="1">
      <alignment horizontal="center" vertical="center" wrapText="1" shrinkToFit="1" readingOrder="1"/>
    </xf>
    <xf numFmtId="167" fontId="16" fillId="2" borderId="12" xfId="0" applyNumberFormat="1" applyFont="1" applyFill="1" applyBorder="1" applyAlignment="1">
      <alignment horizontal="center" vertical="center" shrinkToFit="1" readingOrder="1"/>
    </xf>
    <xf numFmtId="3" fontId="16" fillId="2" borderId="12" xfId="0" applyNumberFormat="1" applyFont="1" applyFill="1" applyBorder="1" applyAlignment="1">
      <alignment horizontal="center" vertical="center" wrapText="1" shrinkToFit="1" readingOrder="1"/>
    </xf>
    <xf numFmtId="167" fontId="27" fillId="2" borderId="12" xfId="0" applyNumberFormat="1" applyFont="1" applyFill="1" applyBorder="1" applyAlignment="1">
      <alignment horizontal="center" vertical="center" wrapText="1" shrinkToFit="1" readingOrder="1"/>
    </xf>
    <xf numFmtId="168" fontId="14" fillId="2" borderId="12" xfId="0" applyNumberFormat="1" applyFont="1" applyFill="1" applyBorder="1" applyAlignment="1">
      <alignment horizontal="center" vertical="center" wrapText="1" shrinkToFit="1" readingOrder="1"/>
    </xf>
    <xf numFmtId="167" fontId="28" fillId="2" borderId="12" xfId="0" applyNumberFormat="1" applyFont="1" applyFill="1" applyBorder="1" applyAlignment="1">
      <alignment horizontal="center" vertical="center" wrapText="1" shrinkToFit="1" readingOrder="1"/>
    </xf>
    <xf numFmtId="169" fontId="14" fillId="2" borderId="12" xfId="0" applyNumberFormat="1" applyFont="1" applyFill="1" applyBorder="1" applyAlignment="1">
      <alignment horizontal="right" vertical="center" wrapText="1" shrinkToFit="1" readingOrder="1"/>
    </xf>
    <xf numFmtId="169" fontId="16" fillId="2" borderId="12" xfId="0" applyNumberFormat="1" applyFont="1" applyFill="1" applyBorder="1" applyAlignment="1">
      <alignment horizontal="center" vertical="center" wrapText="1" shrinkToFit="1" readingOrder="1"/>
    </xf>
    <xf numFmtId="168" fontId="29" fillId="2" borderId="12" xfId="0" applyNumberFormat="1" applyFont="1" applyFill="1" applyBorder="1" applyAlignment="1">
      <alignment horizontal="center" vertical="center" wrapText="1" shrinkToFit="1" readingOrder="1"/>
    </xf>
    <xf numFmtId="170" fontId="16" fillId="2" borderId="12" xfId="0" applyNumberFormat="1" applyFont="1" applyFill="1" applyBorder="1" applyAlignment="1">
      <alignment horizontal="center" vertical="center" wrapText="1" shrinkToFit="1" readingOrder="1"/>
    </xf>
    <xf numFmtId="171" fontId="16" fillId="2" borderId="12" xfId="0" applyNumberFormat="1" applyFont="1" applyFill="1" applyBorder="1" applyAlignment="1">
      <alignment horizontal="center" vertical="center" wrapText="1" shrinkToFit="1" readingOrder="1"/>
    </xf>
    <xf numFmtId="167" fontId="14" fillId="2" borderId="12" xfId="0" applyNumberFormat="1" applyFont="1" applyFill="1" applyBorder="1" applyAlignment="1">
      <alignment horizontal="right" vertical="center" wrapText="1" shrinkToFit="1" readingOrder="1"/>
    </xf>
    <xf numFmtId="167" fontId="22" fillId="2" borderId="12" xfId="0" applyNumberFormat="1" applyFont="1" applyFill="1" applyBorder="1" applyAlignment="1">
      <alignment horizontal="right" vertical="center" wrapText="1" shrinkToFit="1" readingOrder="1"/>
    </xf>
    <xf numFmtId="167" fontId="31" fillId="2" borderId="12" xfId="0" applyNumberFormat="1" applyFont="1" applyFill="1" applyBorder="1" applyAlignment="1">
      <alignment horizontal="center" vertical="center" wrapText="1" shrinkToFit="1" readingOrder="1"/>
    </xf>
    <xf numFmtId="0" fontId="20" fillId="7" borderId="20" xfId="0" applyFont="1" applyFill="1" applyBorder="1" applyAlignment="1">
      <alignment horizontal="center" vertical="center" wrapText="1" shrinkToFit="1" readingOrder="1"/>
    </xf>
    <xf numFmtId="0" fontId="20" fillId="7" borderId="8" xfId="0" applyFont="1" applyFill="1" applyBorder="1" applyAlignment="1">
      <alignment horizontal="center" vertical="center" wrapText="1" shrinkToFit="1" readingOrder="1"/>
    </xf>
    <xf numFmtId="0" fontId="20" fillId="7" borderId="6" xfId="0" applyFont="1" applyFill="1" applyBorder="1" applyAlignment="1">
      <alignment horizontal="center" vertical="center" wrapText="1" shrinkToFit="1" readingOrder="1"/>
    </xf>
    <xf numFmtId="0" fontId="20" fillId="7" borderId="7" xfId="0" applyFont="1" applyFill="1" applyBorder="1" applyAlignment="1">
      <alignment horizontal="center" vertical="center" wrapText="1" shrinkToFit="1" readingOrder="1"/>
    </xf>
    <xf numFmtId="0" fontId="20" fillId="7" borderId="19" xfId="0" applyFont="1" applyFill="1" applyBorder="1" applyAlignment="1">
      <alignment horizontal="center" vertical="center" wrapText="1" shrinkToFit="1" readingOrder="1"/>
    </xf>
    <xf numFmtId="0" fontId="20" fillId="3" borderId="20" xfId="0" applyFont="1" applyFill="1" applyBorder="1" applyAlignment="1">
      <alignment horizontal="center" vertical="center" wrapText="1" shrinkToFit="1" readingOrder="1"/>
    </xf>
    <xf numFmtId="0" fontId="20" fillId="3" borderId="7" xfId="0" applyFont="1" applyFill="1" applyBorder="1" applyAlignment="1">
      <alignment horizontal="center" vertical="center" wrapText="1" shrinkToFit="1" readingOrder="1"/>
    </xf>
    <xf numFmtId="0" fontId="16" fillId="2" borderId="12" xfId="0" applyFont="1" applyFill="1" applyBorder="1" applyAlignment="1">
      <alignment horizontal="center" vertical="center" wrapText="1" shrinkToFit="1" readingOrder="1"/>
    </xf>
    <xf numFmtId="0" fontId="16" fillId="4" borderId="10" xfId="0" applyFont="1" applyFill="1" applyBorder="1" applyAlignment="1">
      <alignment horizontal="center" vertical="center" wrapText="1" shrinkToFit="1" readingOrder="1"/>
    </xf>
    <xf numFmtId="0" fontId="16" fillId="4" borderId="9" xfId="0" applyFont="1" applyFill="1" applyBorder="1" applyAlignment="1">
      <alignment horizontal="center" vertical="center" wrapText="1" shrinkToFit="1" readingOrder="1"/>
    </xf>
    <xf numFmtId="0" fontId="16" fillId="4" borderId="12" xfId="0" applyFont="1" applyFill="1" applyBorder="1" applyAlignment="1">
      <alignment horizontal="center" vertical="center" wrapText="1" shrinkToFit="1" readingOrder="1"/>
    </xf>
    <xf numFmtId="0" fontId="16" fillId="6" borderId="12" xfId="0" applyFont="1" applyFill="1" applyBorder="1" applyAlignment="1">
      <alignment horizontal="center" vertical="center" wrapText="1" shrinkToFit="1" readingOrder="1"/>
    </xf>
    <xf numFmtId="0" fontId="16" fillId="3" borderId="12" xfId="0" applyFont="1" applyFill="1" applyBorder="1" applyAlignment="1">
      <alignment horizontal="center" vertical="center" wrapText="1" shrinkToFit="1" readingOrder="1"/>
    </xf>
    <xf numFmtId="0" fontId="16" fillId="4" borderId="10" xfId="0" applyFont="1" applyFill="1" applyBorder="1" applyAlignment="1">
      <alignment horizontal="center" vertical="center" readingOrder="1"/>
    </xf>
    <xf numFmtId="0" fontId="16" fillId="4" borderId="9" xfId="0" applyFont="1" applyFill="1" applyBorder="1" applyAlignment="1">
      <alignment horizontal="center" vertical="center" readingOrder="1"/>
    </xf>
    <xf numFmtId="0" fontId="19" fillId="3" borderId="10" xfId="0" applyFont="1" applyFill="1" applyBorder="1" applyAlignment="1" applyProtection="1">
      <alignment horizontal="center" vertical="center" wrapText="1" shrinkToFit="1" readingOrder="1"/>
      <protection locked="0"/>
    </xf>
    <xf numFmtId="0" fontId="19" fillId="3" borderId="9" xfId="0" applyFont="1" applyFill="1" applyBorder="1" applyAlignment="1" applyProtection="1">
      <alignment horizontal="center" vertical="center" wrapText="1" shrinkToFit="1" readingOrder="1"/>
      <protection locked="0"/>
    </xf>
    <xf numFmtId="0" fontId="13" fillId="3" borderId="10" xfId="0" applyFont="1" applyFill="1" applyBorder="1" applyAlignment="1" applyProtection="1">
      <alignment horizontal="center" vertical="center" wrapText="1" shrinkToFit="1" readingOrder="1"/>
      <protection locked="0"/>
    </xf>
    <xf numFmtId="0" fontId="13" fillId="3" borderId="9" xfId="0" applyFont="1" applyFill="1" applyBorder="1" applyAlignment="1" applyProtection="1">
      <alignment horizontal="center" vertical="center" wrapText="1" shrinkToFit="1" readingOrder="1"/>
      <protection locked="0"/>
    </xf>
    <xf numFmtId="0" fontId="18" fillId="3" borderId="10" xfId="0" applyFont="1" applyFill="1" applyBorder="1" applyAlignment="1" applyProtection="1">
      <alignment horizontal="center" vertical="center" wrapText="1" shrinkToFit="1" readingOrder="1"/>
      <protection locked="0"/>
    </xf>
    <xf numFmtId="0" fontId="18" fillId="3" borderId="9" xfId="0" applyFont="1" applyFill="1" applyBorder="1" applyAlignment="1" applyProtection="1">
      <alignment horizontal="center" vertical="center" wrapText="1" shrinkToFit="1" readingOrder="1"/>
      <protection locked="0"/>
    </xf>
    <xf numFmtId="0" fontId="15" fillId="2" borderId="14" xfId="0" applyFont="1" applyFill="1" applyBorder="1" applyAlignment="1">
      <alignment horizontal="center" vertical="center" wrapText="1" shrinkToFit="1" readingOrder="1"/>
    </xf>
    <xf numFmtId="0" fontId="14" fillId="4" borderId="9" xfId="0" applyFont="1" applyFill="1" applyBorder="1" applyAlignment="1">
      <alignment horizontal="center" vertical="center" wrapText="1" shrinkToFit="1" readingOrder="1"/>
    </xf>
    <xf numFmtId="0" fontId="14" fillId="4" borderId="1" xfId="0" applyFont="1" applyFill="1" applyBorder="1" applyAlignment="1">
      <alignment horizontal="center" vertical="center" wrapText="1" shrinkToFit="1" readingOrder="1"/>
    </xf>
    <xf numFmtId="0" fontId="14" fillId="4" borderId="12" xfId="0" applyFont="1" applyFill="1" applyBorder="1" applyAlignment="1">
      <alignment horizontal="center" vertical="center" wrapText="1" shrinkToFit="1" readingOrder="1"/>
    </xf>
    <xf numFmtId="0" fontId="14" fillId="4" borderId="10" xfId="0" applyFont="1" applyFill="1" applyBorder="1" applyAlignment="1">
      <alignment horizontal="center" vertical="center" readingOrder="1"/>
    </xf>
    <xf numFmtId="0" fontId="14" fillId="4" borderId="9" xfId="0" applyFont="1" applyFill="1" applyBorder="1" applyAlignment="1">
      <alignment horizontal="center" vertical="center" readingOrder="1"/>
    </xf>
    <xf numFmtId="0" fontId="16" fillId="4" borderId="11" xfId="0" applyFont="1" applyFill="1" applyBorder="1" applyAlignment="1">
      <alignment horizontal="center" vertical="center" wrapText="1" shrinkToFit="1" readingOrder="1"/>
    </xf>
    <xf numFmtId="0" fontId="15" fillId="4" borderId="14" xfId="0" applyFont="1" applyFill="1" applyBorder="1" applyAlignment="1">
      <alignment horizontal="center" vertical="center" wrapText="1" shrinkToFit="1" readingOrder="1"/>
    </xf>
    <xf numFmtId="0" fontId="15" fillId="5" borderId="2" xfId="0" applyFont="1" applyFill="1" applyBorder="1" applyAlignment="1">
      <alignment horizontal="center" vertical="center" wrapText="1" shrinkToFit="1" readingOrder="1"/>
    </xf>
    <xf numFmtId="0" fontId="15" fillId="5" borderId="10" xfId="0" applyFont="1" applyFill="1" applyBorder="1" applyAlignment="1">
      <alignment horizontal="center" vertical="center" wrapText="1" shrinkToFit="1" readingOrder="1"/>
    </xf>
    <xf numFmtId="0" fontId="15" fillId="5" borderId="4" xfId="0" applyFont="1" applyFill="1" applyBorder="1" applyAlignment="1">
      <alignment horizontal="center" vertical="center" wrapText="1" shrinkToFit="1" readingOrder="1"/>
    </xf>
    <xf numFmtId="0" fontId="15" fillId="5" borderId="14" xfId="0" applyFont="1" applyFill="1" applyBorder="1" applyAlignment="1">
      <alignment horizontal="center" vertical="center" wrapText="1" shrinkToFit="1" readingOrder="1"/>
    </xf>
    <xf numFmtId="0" fontId="15" fillId="3" borderId="14" xfId="0" applyFont="1" applyFill="1" applyBorder="1" applyAlignment="1">
      <alignment horizontal="center" vertical="center" wrapText="1" shrinkToFit="1" readingOrder="1"/>
    </xf>
    <xf numFmtId="0" fontId="15" fillId="4" borderId="10" xfId="0" applyFont="1" applyFill="1" applyBorder="1" applyAlignment="1">
      <alignment horizontal="center" vertical="center" wrapText="1" shrinkToFit="1" readingOrder="1"/>
    </xf>
    <xf numFmtId="0" fontId="15" fillId="4" borderId="17" xfId="0" applyFont="1" applyFill="1" applyBorder="1" applyAlignment="1">
      <alignment horizontal="center" vertical="center" wrapText="1" shrinkToFit="1" readingOrder="1"/>
    </xf>
    <xf numFmtId="0" fontId="13" fillId="3" borderId="2" xfId="0" applyFont="1" applyFill="1" applyBorder="1" applyAlignment="1" applyProtection="1">
      <alignment horizontal="center" vertical="center" wrapText="1" shrinkToFit="1" readingOrder="1"/>
      <protection locked="0"/>
    </xf>
    <xf numFmtId="0" fontId="15" fillId="4" borderId="13" xfId="0" applyFont="1" applyFill="1" applyBorder="1" applyAlignment="1">
      <alignment horizontal="center" vertical="center" readingOrder="1"/>
    </xf>
    <xf numFmtId="0" fontId="15" fillId="4" borderId="14" xfId="0" applyFont="1" applyFill="1" applyBorder="1" applyAlignment="1">
      <alignment horizontal="center" vertical="center" readingOrder="1"/>
    </xf>
    <xf numFmtId="0" fontId="16" fillId="4" borderId="14" xfId="0" applyFont="1" applyFill="1" applyBorder="1" applyAlignment="1">
      <alignment horizontal="center" vertical="center" wrapText="1" shrinkToFit="1" readingOrder="1"/>
    </xf>
    <xf numFmtId="0" fontId="19" fillId="3" borderId="2" xfId="0" applyFont="1" applyFill="1" applyBorder="1" applyAlignment="1" applyProtection="1">
      <alignment horizontal="center" vertical="center" wrapText="1" shrinkToFit="1" readingOrder="1"/>
      <protection locked="0"/>
    </xf>
    <xf numFmtId="49" fontId="16" fillId="4" borderId="11" xfId="0" applyNumberFormat="1" applyFont="1" applyFill="1" applyBorder="1" applyAlignment="1">
      <alignment horizontal="center" vertical="center" wrapText="1" shrinkToFit="1" readingOrder="1"/>
    </xf>
    <xf numFmtId="49" fontId="16" fillId="4" borderId="12" xfId="0" applyNumberFormat="1" applyFont="1" applyFill="1" applyBorder="1" applyAlignment="1">
      <alignment horizontal="center" vertical="center" wrapText="1" shrinkToFit="1" readingOrder="1"/>
    </xf>
    <xf numFmtId="0" fontId="14" fillId="4" borderId="12" xfId="0" applyFont="1" applyFill="1" applyBorder="1" applyAlignment="1">
      <alignment horizontal="center" vertical="top" wrapText="1" shrinkToFit="1" readingOrder="1"/>
    </xf>
    <xf numFmtId="0" fontId="14" fillId="4" borderId="10" xfId="0" applyFont="1" applyFill="1" applyBorder="1" applyAlignment="1">
      <alignment horizontal="center" vertical="center" wrapText="1" shrinkToFit="1" readingOrder="1"/>
    </xf>
    <xf numFmtId="0" fontId="18" fillId="3" borderId="2" xfId="0" applyFont="1" applyFill="1" applyBorder="1" applyAlignment="1" applyProtection="1">
      <alignment horizontal="center" vertical="center" wrapText="1" shrinkToFit="1" readingOrder="1"/>
      <protection locked="0"/>
    </xf>
    <xf numFmtId="0" fontId="15" fillId="4" borderId="15" xfId="0" applyFont="1" applyFill="1" applyBorder="1" applyAlignment="1">
      <alignment horizontal="center" vertical="center" wrapText="1" shrinkToFit="1" readingOrder="1"/>
    </xf>
    <xf numFmtId="0" fontId="15" fillId="4" borderId="16" xfId="0" applyFont="1" applyFill="1" applyBorder="1" applyAlignment="1">
      <alignment horizontal="center" vertical="center" wrapText="1" shrinkToFit="1" readingOrder="1"/>
    </xf>
    <xf numFmtId="0" fontId="16" fillId="6" borderId="10" xfId="0" applyFont="1" applyFill="1" applyBorder="1" applyAlignment="1">
      <alignment horizontal="center" vertical="center" wrapText="1" shrinkToFit="1" readingOrder="1"/>
    </xf>
    <xf numFmtId="0" fontId="16" fillId="4" borderId="11" xfId="0" applyFont="1" applyFill="1" applyBorder="1" applyAlignment="1">
      <alignment horizontal="center" vertical="center" readingOrder="1"/>
    </xf>
    <xf numFmtId="0" fontId="16" fillId="4" borderId="1" xfId="0" applyFont="1" applyFill="1" applyBorder="1" applyAlignment="1">
      <alignment horizontal="center" vertical="center" readingOrder="1"/>
    </xf>
    <xf numFmtId="0" fontId="16" fillId="4" borderId="12" xfId="0" applyFont="1" applyFill="1" applyBorder="1" applyAlignment="1">
      <alignment horizontal="center" vertical="center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4" xfId="0" applyFont="1" applyFill="1" applyBorder="1" applyAlignment="1">
      <alignment horizontal="center" vertical="center" readingOrder="1"/>
    </xf>
    <xf numFmtId="0" fontId="15" fillId="5" borderId="9" xfId="0" applyFont="1" applyFill="1" applyBorder="1" applyAlignment="1">
      <alignment horizontal="center" vertical="center" wrapText="1" shrinkToFit="1" readingOrder="1"/>
    </xf>
    <xf numFmtId="0" fontId="15" fillId="4" borderId="4" xfId="0" applyFont="1" applyFill="1" applyBorder="1" applyAlignment="1">
      <alignment horizontal="center" vertical="center" wrapText="1" shrinkToFit="1" readingOrder="1"/>
    </xf>
    <xf numFmtId="0" fontId="15" fillId="2" borderId="4" xfId="0" applyFont="1" applyFill="1" applyBorder="1" applyAlignment="1">
      <alignment horizontal="center" vertical="center" wrapText="1" shrinkToFit="1" readingOrder="1"/>
    </xf>
    <xf numFmtId="0" fontId="16" fillId="4" borderId="1" xfId="0" applyFont="1" applyFill="1" applyBorder="1" applyAlignment="1">
      <alignment horizontal="center" vertical="center" wrapText="1" shrinkToFit="1" readingOrder="1"/>
    </xf>
    <xf numFmtId="0" fontId="15" fillId="4" borderId="5" xfId="0" applyFont="1" applyFill="1" applyBorder="1" applyAlignment="1">
      <alignment horizontal="center" vertical="center" readingOrder="1"/>
    </xf>
    <xf numFmtId="0" fontId="15" fillId="4" borderId="4" xfId="0" applyFont="1" applyFill="1" applyBorder="1" applyAlignment="1">
      <alignment horizontal="center" vertical="center" readingOrder="1"/>
    </xf>
    <xf numFmtId="0" fontId="15" fillId="4" borderId="3" xfId="0" applyFont="1" applyFill="1" applyBorder="1" applyAlignment="1">
      <alignment horizontal="center" vertical="center" readingOrder="1"/>
    </xf>
    <xf numFmtId="0" fontId="15" fillId="5" borderId="5" xfId="0" applyFont="1" applyFill="1" applyBorder="1" applyAlignment="1">
      <alignment horizontal="center" vertical="center" readingOrder="1"/>
    </xf>
    <xf numFmtId="0" fontId="15" fillId="5" borderId="4" xfId="0" applyFont="1" applyFill="1" applyBorder="1" applyAlignment="1">
      <alignment horizontal="center" vertical="center" readingOrder="1"/>
    </xf>
    <xf numFmtId="0" fontId="15" fillId="4" borderId="2" xfId="0" applyFont="1" applyFill="1" applyBorder="1" applyAlignment="1">
      <alignment horizontal="center" vertical="center" wrapText="1" shrinkToFit="1" readingOrder="1"/>
    </xf>
    <xf numFmtId="0" fontId="15" fillId="3" borderId="4" xfId="0" applyFont="1" applyFill="1" applyBorder="1" applyAlignment="1">
      <alignment horizontal="center" vertical="center" wrapText="1" shrinkToFit="1" readingOrder="1"/>
    </xf>
    <xf numFmtId="0" fontId="15" fillId="4" borderId="5" xfId="0" applyFont="1" applyFill="1" applyBorder="1" applyAlignment="1">
      <alignment horizontal="center" vertical="center" wrapText="1" shrinkToFit="1" readingOrder="1"/>
    </xf>
    <xf numFmtId="0" fontId="13" fillId="4" borderId="2" xfId="0" applyFont="1" applyFill="1" applyBorder="1" applyAlignment="1">
      <alignment horizontal="center" readingOrder="1"/>
    </xf>
    <xf numFmtId="0" fontId="13" fillId="4" borderId="10" xfId="0" applyFont="1" applyFill="1" applyBorder="1" applyAlignment="1">
      <alignment horizontal="center" readingOrder="1"/>
    </xf>
    <xf numFmtId="0" fontId="15" fillId="4" borderId="3" xfId="0" applyFont="1" applyFill="1" applyBorder="1" applyAlignment="1">
      <alignment horizontal="center" vertical="center" wrapText="1" shrinkToFit="1" readingOrder="1"/>
    </xf>
    <xf numFmtId="0" fontId="15" fillId="4" borderId="6" xfId="0" applyFont="1" applyFill="1" applyBorder="1" applyAlignment="1">
      <alignment horizontal="center" vertical="center" wrapText="1" readingOrder="1"/>
    </xf>
    <xf numFmtId="0" fontId="15" fillId="4" borderId="7" xfId="0" applyFont="1" applyFill="1" applyBorder="1" applyAlignment="1">
      <alignment horizontal="center" vertical="center" wrapText="1" readingOrder="1"/>
    </xf>
    <xf numFmtId="0" fontId="15" fillId="4" borderId="8" xfId="0" applyFont="1" applyFill="1" applyBorder="1" applyAlignment="1">
      <alignment horizontal="center" vertical="center" wrapText="1" readingOrder="1"/>
    </xf>
    <xf numFmtId="0" fontId="15" fillId="4" borderId="5" xfId="0" applyFont="1" applyFill="1" applyBorder="1" applyAlignment="1">
      <alignment horizontal="center" wrapText="1" readingOrder="1"/>
    </xf>
    <xf numFmtId="0" fontId="15" fillId="4" borderId="4" xfId="0" applyFont="1" applyFill="1" applyBorder="1" applyAlignment="1">
      <alignment horizontal="center" readingOrder="1"/>
    </xf>
    <xf numFmtId="0" fontId="15" fillId="4" borderId="13" xfId="0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center" vertical="center" wrapText="1" shrinkToFit="1" readingOrder="1"/>
    </xf>
    <xf numFmtId="0" fontId="13" fillId="4" borderId="3" xfId="0" applyFont="1" applyFill="1" applyBorder="1" applyAlignment="1">
      <alignment horizontal="center" vertical="center" wrapText="1" shrinkToFit="1" readingOrder="1"/>
    </xf>
    <xf numFmtId="0" fontId="13" fillId="4" borderId="2" xfId="0" applyFont="1" applyFill="1" applyBorder="1" applyAlignment="1">
      <alignment horizontal="center" wrapText="1" shrinkToFit="1" readingOrder="1"/>
    </xf>
    <xf numFmtId="0" fontId="13" fillId="4" borderId="4" xfId="0" applyFont="1" applyFill="1" applyBorder="1" applyAlignment="1">
      <alignment horizontal="center" wrapText="1" shrinkToFit="1" readingOrder="1"/>
    </xf>
    <xf numFmtId="0" fontId="13" fillId="4" borderId="10" xfId="0" applyFont="1" applyFill="1" applyBorder="1" applyAlignment="1">
      <alignment horizontal="center" vertical="center" wrapText="1" shrinkToFit="1" readingOrder="1"/>
    </xf>
    <xf numFmtId="0" fontId="2" fillId="0" borderId="0" xfId="0" applyFont="1" applyAlignment="1">
      <alignment horizontal="center" vertical="center" wrapText="1" shrinkToFit="1" readingOrder="1"/>
    </xf>
    <xf numFmtId="49" fontId="3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49" fontId="5" fillId="0" borderId="0" xfId="0" applyNumberFormat="1" applyFont="1" applyAlignment="1">
      <alignment horizontal="center" vertical="center" readingOrder="1"/>
    </xf>
    <xf numFmtId="164" fontId="11" fillId="2" borderId="1" xfId="0" applyNumberFormat="1" applyFont="1" applyFill="1" applyBorder="1" applyAlignment="1">
      <alignment horizontal="center" vertical="center" wrapText="1" shrinkToFit="1" readingOrder="1"/>
    </xf>
  </cellXfs>
  <cellStyles count="3">
    <cellStyle name="Comma" xfId="1" builtinId="3"/>
    <cellStyle name="Normal" xfId="0" builtinId="0"/>
    <cellStyle name="Normal 62" xfId="2" xr:uid="{A7AAF17C-E050-41C6-8BD3-D77C5ACE17E4}"/>
  </cellStyles>
  <dxfs count="1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104321</xdr:colOff>
      <xdr:row>0</xdr:row>
      <xdr:rowOff>80447</xdr:rowOff>
    </xdr:from>
    <xdr:to>
      <xdr:col>3</xdr:col>
      <xdr:colOff>412387</xdr:colOff>
      <xdr:row>0</xdr:row>
      <xdr:rowOff>420414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E2FCDA-B752-4A44-AA60-2B32EF05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" y="80447"/>
          <a:ext cx="1432016" cy="33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54</xdr:col>
      <xdr:colOff>238125</xdr:colOff>
      <xdr:row>0</xdr:row>
      <xdr:rowOff>403225</xdr:rowOff>
    </xdr:from>
    <xdr:ext cx="2625725" cy="316346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E6F1515-BFDC-4759-A836-D9C0598FA5C6}"/>
            </a:ext>
          </a:extLst>
        </xdr:cNvPr>
        <xdr:cNvSpPr/>
      </xdr:nvSpPr>
      <xdr:spPr>
        <a:xfrm>
          <a:off x="18669000" y="403225"/>
          <a:ext cx="2625725" cy="31634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1300" b="1" cap="none" spc="0" baseline="0">
              <a:ln w="0"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 P S E</a:t>
          </a:r>
          <a:r>
            <a:rPr lang="km-KH" sz="1300" b="1" cap="none" spc="0" baseline="0">
              <a:ln w="0"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​</a:t>
          </a:r>
          <a:r>
            <a:rPr lang="en-US" sz="1300" b="1" cap="none" spc="0" baseline="0">
              <a:ln w="0"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C COMPANY LIMITED</a:t>
          </a:r>
          <a:endParaRPr lang="en-US" sz="1300" b="1" cap="none" spc="0">
            <a:ln w="0"/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ADMIN&amp;HR\Company%20Pay\3.%20Salary%202024%20100%25\3.%20Payroll%20March%202024\2.%20Secend%20Salary&#8203;%2024\1.%20Payroll%20100%25%20MAR%20(%20AUTO%20)2024.xlsx" TargetMode="External"/><Relationship Id="rId1" Type="http://schemas.openxmlformats.org/officeDocument/2006/relationships/externalLinkPath" Target="file:///D:\1.%20ADMIN&amp;HR\Company%20Pay\3.%20Salary%202024%20100%25\3.%20Payroll%20March%202024\2.%20Secend%20Salary&#8203;%2024\1.%20Payroll%20100%25%20MAR%20(%20AUTO%20)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ADMIN&amp;HR\Company%20Pay\3.%20Salary%202024%20100%25\3.%20Payroll%20March%202024\2.%20Secend%20Salary&#8203;%2024\5.%20Payroll%20100%25%20MAR%20(%20HF%20)%202024.xlsx" TargetMode="External"/><Relationship Id="rId1" Type="http://schemas.openxmlformats.org/officeDocument/2006/relationships/externalLinkPath" Target="file:///D:\1.%20ADMIN&amp;HR\Company%20Pay\3.%20Salary%202024%20100%25\3.%20Payroll%20March%202024\2.%20Secend%20Salary&#8203;%2024\5.%20Payroll%20100%25%20MAR%20(%20HF%20)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lary%202023%20100%25\11,&#8203;&#8203;%20MASTER%20PAYROLL%20100%25%20NOV%202023%20(Production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ADMIN&amp;HR\Company%20Pay\3.%20Salary%202024%20100%25\3.%20Payroll%20March%202024\2.%20Secend%20Salary&#8203;%2024\7.%20Payroll%20100%25%20MAR%20(F-2)%202024.xlsx" TargetMode="External"/><Relationship Id="rId1" Type="http://schemas.openxmlformats.org/officeDocument/2006/relationships/externalLinkPath" Target="file:///D:\1.%20ADMIN&amp;HR\Company%20Pay\3.%20Salary%202024%20100%25\3.%20Payroll%20March%202024\2.%20Secend%20Salary&#8203;%2024\7.%20Payroll%20100%25%20MAR%20(F-2)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ADMIN&amp;HR\Company%20Pay\3.%20Salary%202024%20100%25\3.%20Payroll%20March%202024\2.%20Secend%20Salary&#8203;%2024\9.%20Payroll%20100%25%20MAR%20(%20COLOR%20)%202024.xlsx" TargetMode="External"/><Relationship Id="rId1" Type="http://schemas.openxmlformats.org/officeDocument/2006/relationships/externalLinkPath" Target="file:///D:\1.%20ADMIN&amp;HR\Company%20Pay\3.%20Salary%202024%20100%25\3.%20Payroll%20March%202024\2.%20Secend%20Salary&#8203;%2024\9.%20Payroll%20100%25%20MAR%20(%20COLOR%20)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ADMIN&amp;HR\Company%20Pay\3.%20Salary%202024%20100%25\3.%20Payroll%20March%202024\2.%20Secend%20Salary&#8203;%2024\13.%20Payroll%20100%25%20MAR%20(%20OVEN%20)%202024.xlsx" TargetMode="External"/><Relationship Id="rId1" Type="http://schemas.openxmlformats.org/officeDocument/2006/relationships/externalLinkPath" Target="file:///D:\1.%20ADMIN&amp;HR\Company%20Pay\3.%20Salary%202024%20100%25\3.%20Payroll%20March%202024\2.%20Secend%20Salary&#8203;%2024\13.%20Payroll%20100%25%20MAR%20(%20OVEN%20)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ADMIN&amp;HR\Company%20Pay\3.%20Salary%202024%20100%25\3.%20Payroll%20March%202024\2.%20Secend%20Salary&#8203;%2024\14.%20Payroll%20100%25%20MAR%20(%20PACKING%20)2024.xlsx" TargetMode="External"/><Relationship Id="rId1" Type="http://schemas.openxmlformats.org/officeDocument/2006/relationships/externalLinkPath" Target="file:///D:\1.%20ADMIN&amp;HR\Company%20Pay\3.%20Salary%202024%20100%25\3.%20Payroll%20March%202024\2.%20Secend%20Salary&#8203;%2024\14.%20Payroll%20100%25%20MAR%20(%20PACKING%20)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ADMIN&amp;HR\Company%20Pay\3.%20Salary%202024%20100%25\3.%20Payroll%20March%202024\2.%20Secend%20Salary&#8203;%2024\15.%20Payroll%20100%25%20MAR%20(Raw%20Material%20WH%20)2024.xlsx" TargetMode="External"/><Relationship Id="rId1" Type="http://schemas.openxmlformats.org/officeDocument/2006/relationships/externalLinkPath" Target="file:///D:\1.%20ADMIN&amp;HR\Company%20Pay\3.%20Salary%202024%20100%25\3.%20Payroll%20March%202024\2.%20Secend%20Salary&#8203;%2024\15.%20Payroll%20100%25%20MAR%20(Raw%20Material%20WH%20)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ADMIN&amp;HR\Company%20Pay\3.%20Salary%202024%20100%25\3.%20Payroll%20March%202024\2.%20Secend%20Salary&#8203;%2024\18.%20Paroll%20100%25%20MAR%20(Tech%20Boost)%202024.xlsx" TargetMode="External"/><Relationship Id="rId1" Type="http://schemas.openxmlformats.org/officeDocument/2006/relationships/externalLinkPath" Target="file:///D:\1.%20ADMIN&amp;HR\Company%20Pay\3.%20Salary%202024%20100%25\3.%20Payroll%20March%202024\2.%20Secend%20Salary&#8203;%2024\18.%20Paroll%20100%25%20MAR%20(Tech%20Boost)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ster List"/>
      <sheetName val="Attendance"/>
      <sheetName val="Payroll 100%"/>
      <sheetName val="Salary Rank"/>
      <sheetName val="Payslip"/>
      <sheetName val="Seniority"/>
      <sheetName val="Annual leave"/>
      <sheetName val="Allow lunch"/>
      <sheetName val="PAYROLL 50%"/>
      <sheetName val="13​month salary"/>
      <sheetName val="Day-care"/>
      <sheetName val="Total Al"/>
    </sheetNames>
    <sheetDataSet>
      <sheetData sheetId="0"/>
      <sheetData sheetId="1">
        <row r="16">
          <cell r="B16" t="str">
            <v>0106</v>
          </cell>
          <cell r="C16"/>
          <cell r="D16" t="str">
            <v>AM</v>
          </cell>
          <cell r="E16">
            <v>4</v>
          </cell>
          <cell r="F16">
            <v>4</v>
          </cell>
          <cell r="G16"/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/>
          <cell r="N16"/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/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B16"/>
          <cell r="AC16">
            <v>4</v>
          </cell>
          <cell r="AD16">
            <v>4</v>
          </cell>
          <cell r="AE16">
            <v>4</v>
          </cell>
          <cell r="AF16">
            <v>4</v>
          </cell>
          <cell r="AG16">
            <v>4</v>
          </cell>
          <cell r="AH16">
            <v>4</v>
          </cell>
          <cell r="AI16"/>
          <cell r="AJ16">
            <v>25</v>
          </cell>
          <cell r="AK16"/>
          <cell r="AP16">
            <v>10</v>
          </cell>
          <cell r="AQ16">
            <v>26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26</v>
          </cell>
          <cell r="BA16">
            <v>0</v>
          </cell>
          <cell r="BB16">
            <v>20</v>
          </cell>
          <cell r="BC16">
            <v>0</v>
          </cell>
          <cell r="BD16">
            <v>0</v>
          </cell>
        </row>
        <row r="17">
          <cell r="B17"/>
          <cell r="C17" t="str">
            <v>ផាង កក្កដា</v>
          </cell>
          <cell r="D17" t="str">
            <v>PM</v>
          </cell>
          <cell r="E17">
            <v>4</v>
          </cell>
          <cell r="F17">
            <v>4</v>
          </cell>
          <cell r="G17"/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/>
          <cell r="N17"/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4</v>
          </cell>
          <cell r="U17"/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/>
          <cell r="AC17">
            <v>4</v>
          </cell>
          <cell r="AD17">
            <v>4</v>
          </cell>
          <cell r="AE17">
            <v>4</v>
          </cell>
          <cell r="AF17">
            <v>4</v>
          </cell>
          <cell r="AG17">
            <v>4</v>
          </cell>
          <cell r="AH17">
            <v>4</v>
          </cell>
          <cell r="AI17"/>
          <cell r="AJ17"/>
          <cell r="AK17"/>
          <cell r="AL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</row>
        <row r="18">
          <cell r="B18"/>
          <cell r="C18" t="str">
            <v>Phang Kakada</v>
          </cell>
          <cell r="D18">
            <v>1.3</v>
          </cell>
          <cell r="E18">
            <v>0</v>
          </cell>
          <cell r="F18">
            <v>0</v>
          </cell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AK18"/>
          <cell r="AL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</row>
        <row r="19">
          <cell r="B19"/>
          <cell r="C19" t="str">
            <v>Auto Printing Leader</v>
          </cell>
          <cell r="D19">
            <v>1.5</v>
          </cell>
          <cell r="E19">
            <v>0</v>
          </cell>
          <cell r="F19">
            <v>0</v>
          </cell>
          <cell r="G19"/>
          <cell r="H19">
            <v>2</v>
          </cell>
          <cell r="I19">
            <v>0</v>
          </cell>
          <cell r="J19">
            <v>2</v>
          </cell>
          <cell r="K19">
            <v>2</v>
          </cell>
          <cell r="L19">
            <v>0</v>
          </cell>
          <cell r="M19"/>
          <cell r="N19"/>
          <cell r="O19">
            <v>2</v>
          </cell>
          <cell r="P19">
            <v>2</v>
          </cell>
          <cell r="Q19">
            <v>2</v>
          </cell>
          <cell r="R19">
            <v>2</v>
          </cell>
          <cell r="S19">
            <v>2</v>
          </cell>
          <cell r="T19">
            <v>0</v>
          </cell>
          <cell r="U19"/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/>
          <cell r="AC19">
            <v>0</v>
          </cell>
          <cell r="AD19">
            <v>0</v>
          </cell>
          <cell r="AE19">
            <v>2</v>
          </cell>
          <cell r="AF19">
            <v>2</v>
          </cell>
          <cell r="AG19">
            <v>0</v>
          </cell>
          <cell r="AH19">
            <v>0</v>
          </cell>
          <cell r="AI19"/>
          <cell r="AJ19">
            <v>20</v>
          </cell>
          <cell r="AK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</row>
        <row r="20">
          <cell r="B20"/>
          <cell r="D20">
            <v>2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AK20">
            <v>0</v>
          </cell>
          <cell r="AL20">
            <v>10</v>
          </cell>
          <cell r="AM20">
            <v>0</v>
          </cell>
          <cell r="AN20">
            <v>0</v>
          </cell>
          <cell r="AO20">
            <v>0</v>
          </cell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</row>
        <row r="21">
          <cell r="B21" t="str">
            <v>0170</v>
          </cell>
          <cell r="C21"/>
          <cell r="D21" t="str">
            <v>AM</v>
          </cell>
          <cell r="E21">
            <v>4</v>
          </cell>
          <cell r="F21">
            <v>4</v>
          </cell>
          <cell r="G21"/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/>
          <cell r="N21"/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  <cell r="U21"/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4</v>
          </cell>
          <cell r="AB21"/>
          <cell r="AC21">
            <v>4</v>
          </cell>
          <cell r="AD21">
            <v>4</v>
          </cell>
          <cell r="AE21">
            <v>4</v>
          </cell>
          <cell r="AF21">
            <v>4</v>
          </cell>
          <cell r="AG21">
            <v>4</v>
          </cell>
          <cell r="AH21">
            <v>4</v>
          </cell>
          <cell r="AI21"/>
          <cell r="AJ21">
            <v>25</v>
          </cell>
          <cell r="AK21"/>
          <cell r="AP21">
            <v>6</v>
          </cell>
          <cell r="AQ21">
            <v>26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26</v>
          </cell>
          <cell r="BA21">
            <v>0</v>
          </cell>
          <cell r="BB21">
            <v>12</v>
          </cell>
          <cell r="BC21">
            <v>0</v>
          </cell>
          <cell r="BD21">
            <v>0</v>
          </cell>
        </row>
        <row r="22">
          <cell r="B22"/>
          <cell r="C22" t="str">
            <v>ស៊ន ប៊ុនហុង</v>
          </cell>
          <cell r="D22" t="str">
            <v>PM</v>
          </cell>
          <cell r="E22">
            <v>4</v>
          </cell>
          <cell r="F22">
            <v>4</v>
          </cell>
          <cell r="G22"/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/>
          <cell r="N22"/>
          <cell r="O22">
            <v>4</v>
          </cell>
          <cell r="P22">
            <v>4</v>
          </cell>
          <cell r="Q22">
            <v>4</v>
          </cell>
          <cell r="R22">
            <v>4</v>
          </cell>
          <cell r="S22">
            <v>4</v>
          </cell>
          <cell r="T22">
            <v>4</v>
          </cell>
          <cell r="U22"/>
          <cell r="V22">
            <v>4</v>
          </cell>
          <cell r="W22">
            <v>4</v>
          </cell>
          <cell r="X22">
            <v>4</v>
          </cell>
          <cell r="Y22">
            <v>4</v>
          </cell>
          <cell r="Z22">
            <v>4</v>
          </cell>
          <cell r="AA22">
            <v>4</v>
          </cell>
          <cell r="AB22"/>
          <cell r="AC22">
            <v>4</v>
          </cell>
          <cell r="AD22">
            <v>4</v>
          </cell>
          <cell r="AE22">
            <v>4</v>
          </cell>
          <cell r="AF22">
            <v>4</v>
          </cell>
          <cell r="AG22">
            <v>4</v>
          </cell>
          <cell r="AH22">
            <v>4</v>
          </cell>
          <cell r="AI22"/>
          <cell r="AJ22"/>
          <cell r="AK22"/>
          <cell r="AL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</row>
        <row r="23">
          <cell r="B23"/>
          <cell r="C23" t="str">
            <v>Sorn BunHong</v>
          </cell>
          <cell r="D23">
            <v>1.3</v>
          </cell>
          <cell r="E23">
            <v>0</v>
          </cell>
          <cell r="F23">
            <v>0</v>
          </cell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/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/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AK23"/>
          <cell r="AL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</row>
        <row r="24">
          <cell r="B24"/>
          <cell r="C24" t="str">
            <v>Auto Printing</v>
          </cell>
          <cell r="D24">
            <v>1.5</v>
          </cell>
          <cell r="E24">
            <v>0</v>
          </cell>
          <cell r="F24">
            <v>0</v>
          </cell>
          <cell r="G24"/>
          <cell r="H24">
            <v>0</v>
          </cell>
          <cell r="I24">
            <v>0</v>
          </cell>
          <cell r="J24">
            <v>2</v>
          </cell>
          <cell r="K24">
            <v>2</v>
          </cell>
          <cell r="L24">
            <v>0</v>
          </cell>
          <cell r="M24"/>
          <cell r="N24"/>
          <cell r="O24">
            <v>2</v>
          </cell>
          <cell r="P24">
            <v>2</v>
          </cell>
          <cell r="Q24">
            <v>2</v>
          </cell>
          <cell r="R24">
            <v>0</v>
          </cell>
          <cell r="S24">
            <v>2</v>
          </cell>
          <cell r="T24">
            <v>0</v>
          </cell>
          <cell r="U24"/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/>
          <cell r="AJ24">
            <v>12</v>
          </cell>
          <cell r="AK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</row>
        <row r="25">
          <cell r="B25"/>
          <cell r="D25">
            <v>2</v>
          </cell>
          <cell r="E25">
            <v>0</v>
          </cell>
          <cell r="F25">
            <v>0</v>
          </cell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/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AK25">
            <v>0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</row>
        <row r="26">
          <cell r="B26" t="str">
            <v>0262</v>
          </cell>
          <cell r="C26"/>
          <cell r="D26" t="str">
            <v>AM</v>
          </cell>
          <cell r="E26">
            <v>4</v>
          </cell>
          <cell r="F26">
            <v>4</v>
          </cell>
          <cell r="G26"/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/>
          <cell r="N26"/>
          <cell r="O26" t="str">
            <v>4N</v>
          </cell>
          <cell r="P26" t="str">
            <v>4N</v>
          </cell>
          <cell r="Q26" t="str">
            <v>4N</v>
          </cell>
          <cell r="R26" t="str">
            <v>4N</v>
          </cell>
          <cell r="S26" t="str">
            <v>AL</v>
          </cell>
          <cell r="T26" t="str">
            <v>4N</v>
          </cell>
          <cell r="U26"/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4</v>
          </cell>
          <cell r="AB26"/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/>
          <cell r="AJ26">
            <v>24.5</v>
          </cell>
          <cell r="AK26"/>
          <cell r="AP26">
            <v>11</v>
          </cell>
          <cell r="AQ26">
            <v>25.5</v>
          </cell>
          <cell r="AR26">
            <v>5.5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0.5</v>
          </cell>
          <cell r="AX26">
            <v>0</v>
          </cell>
          <cell r="AY26">
            <v>0</v>
          </cell>
          <cell r="AZ26">
            <v>26</v>
          </cell>
          <cell r="BA26">
            <v>22</v>
          </cell>
          <cell r="BB26">
            <v>12</v>
          </cell>
          <cell r="BC26">
            <v>10</v>
          </cell>
          <cell r="BD26">
            <v>0.5</v>
          </cell>
        </row>
        <row r="27">
          <cell r="B27"/>
          <cell r="C27" t="str">
            <v>អ៊ុល សីហា</v>
          </cell>
          <cell r="D27" t="str">
            <v>PM</v>
          </cell>
          <cell r="E27">
            <v>4</v>
          </cell>
          <cell r="F27">
            <v>4</v>
          </cell>
          <cell r="G27"/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/>
          <cell r="N27"/>
          <cell r="O27" t="str">
            <v>4N</v>
          </cell>
          <cell r="P27" t="str">
            <v>4N</v>
          </cell>
          <cell r="Q27" t="str">
            <v>4N</v>
          </cell>
          <cell r="R27" t="str">
            <v>4N</v>
          </cell>
          <cell r="S27" t="str">
            <v>4N</v>
          </cell>
          <cell r="T27" t="str">
            <v>4N</v>
          </cell>
          <cell r="U27"/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4</v>
          </cell>
          <cell r="AB27"/>
          <cell r="AC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H27">
            <v>4</v>
          </cell>
          <cell r="AI27"/>
          <cell r="AJ27"/>
          <cell r="AK27"/>
          <cell r="AL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</row>
        <row r="28">
          <cell r="B28"/>
          <cell r="C28" t="str">
            <v>Ul Seyha</v>
          </cell>
          <cell r="D28">
            <v>1.3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/>
          <cell r="N28"/>
          <cell r="O28">
            <v>4</v>
          </cell>
          <cell r="P28">
            <v>4</v>
          </cell>
          <cell r="Q28">
            <v>4</v>
          </cell>
          <cell r="R28">
            <v>4</v>
          </cell>
          <cell r="S28">
            <v>4</v>
          </cell>
          <cell r="T28">
            <v>2</v>
          </cell>
          <cell r="U28"/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/>
          <cell r="AJ28">
            <v>22</v>
          </cell>
          <cell r="AK28"/>
          <cell r="AL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</row>
        <row r="29">
          <cell r="B29"/>
          <cell r="C29" t="str">
            <v>Auto Printing Leader</v>
          </cell>
          <cell r="D29">
            <v>1.5</v>
          </cell>
          <cell r="E29">
            <v>0</v>
          </cell>
          <cell r="F29">
            <v>0</v>
          </cell>
          <cell r="G29"/>
          <cell r="H29">
            <v>2</v>
          </cell>
          <cell r="I29">
            <v>0</v>
          </cell>
          <cell r="J29">
            <v>2</v>
          </cell>
          <cell r="K29">
            <v>2</v>
          </cell>
          <cell r="L29">
            <v>0</v>
          </cell>
          <cell r="M29"/>
          <cell r="N29"/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/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/>
          <cell r="AC29">
            <v>0</v>
          </cell>
          <cell r="AD29">
            <v>0</v>
          </cell>
          <cell r="AE29">
            <v>2</v>
          </cell>
          <cell r="AF29">
            <v>2</v>
          </cell>
          <cell r="AG29">
            <v>2</v>
          </cell>
          <cell r="AH29">
            <v>0</v>
          </cell>
          <cell r="AI29"/>
          <cell r="AJ29">
            <v>12</v>
          </cell>
          <cell r="AK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</row>
        <row r="30">
          <cell r="B30"/>
          <cell r="D30">
            <v>2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/>
          <cell r="N30"/>
          <cell r="O30">
            <v>2</v>
          </cell>
          <cell r="P30">
            <v>2</v>
          </cell>
          <cell r="Q30">
            <v>2</v>
          </cell>
          <cell r="R30">
            <v>2</v>
          </cell>
          <cell r="S30">
            <v>2</v>
          </cell>
          <cell r="T30">
            <v>0</v>
          </cell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  <cell r="AJ30">
            <v>10</v>
          </cell>
          <cell r="AK30">
            <v>0</v>
          </cell>
          <cell r="AL30">
            <v>11</v>
          </cell>
          <cell r="AM30">
            <v>0</v>
          </cell>
          <cell r="AN30">
            <v>0</v>
          </cell>
          <cell r="AO30">
            <v>0</v>
          </cell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</row>
        <row r="31">
          <cell r="B31" t="str">
            <v>0250</v>
          </cell>
          <cell r="C31"/>
          <cell r="D31" t="str">
            <v>AM</v>
          </cell>
          <cell r="E31">
            <v>4</v>
          </cell>
          <cell r="F31">
            <v>4</v>
          </cell>
          <cell r="G31"/>
          <cell r="H31">
            <v>4</v>
          </cell>
          <cell r="I31">
            <v>4</v>
          </cell>
          <cell r="J31">
            <v>4</v>
          </cell>
          <cell r="K31">
            <v>4</v>
          </cell>
          <cell r="L31">
            <v>4</v>
          </cell>
          <cell r="M31"/>
          <cell r="N31"/>
          <cell r="O31">
            <v>4</v>
          </cell>
          <cell r="P31">
            <v>4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  <cell r="U31"/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4</v>
          </cell>
          <cell r="AB31"/>
          <cell r="AC31">
            <v>4</v>
          </cell>
          <cell r="AD31">
            <v>4</v>
          </cell>
          <cell r="AE31" t="str">
            <v>AL</v>
          </cell>
          <cell r="AF31" t="str">
            <v>AL</v>
          </cell>
          <cell r="AG31" t="str">
            <v>AL</v>
          </cell>
          <cell r="AH31" t="str">
            <v>AL</v>
          </cell>
          <cell r="AI31"/>
          <cell r="AJ31">
            <v>21</v>
          </cell>
          <cell r="AK31"/>
          <cell r="AP31">
            <v>8</v>
          </cell>
          <cell r="AQ31">
            <v>22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4</v>
          </cell>
          <cell r="AX31">
            <v>0</v>
          </cell>
          <cell r="AY31">
            <v>0</v>
          </cell>
          <cell r="AZ31">
            <v>26</v>
          </cell>
          <cell r="BA31">
            <v>0</v>
          </cell>
          <cell r="BB31">
            <v>16</v>
          </cell>
          <cell r="BC31">
            <v>0</v>
          </cell>
          <cell r="BD31">
            <v>4</v>
          </cell>
        </row>
        <row r="32">
          <cell r="B32"/>
          <cell r="C32" t="str">
            <v>ម៉ូវ សាមុត</v>
          </cell>
          <cell r="D32" t="str">
            <v>PM</v>
          </cell>
          <cell r="E32">
            <v>4</v>
          </cell>
          <cell r="F32">
            <v>4</v>
          </cell>
          <cell r="G32"/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/>
          <cell r="N32"/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4</v>
          </cell>
          <cell r="T32">
            <v>4</v>
          </cell>
          <cell r="U32"/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4</v>
          </cell>
          <cell r="AA32">
            <v>4</v>
          </cell>
          <cell r="AB32"/>
          <cell r="AC32">
            <v>4</v>
          </cell>
          <cell r="AD32">
            <v>4</v>
          </cell>
          <cell r="AE32" t="str">
            <v>AL</v>
          </cell>
          <cell r="AF32" t="str">
            <v>AL</v>
          </cell>
          <cell r="AG32" t="str">
            <v>AL</v>
          </cell>
          <cell r="AH32" t="str">
            <v>AL</v>
          </cell>
          <cell r="AI32"/>
          <cell r="AJ32"/>
          <cell r="AK32"/>
          <cell r="AL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</row>
        <row r="33">
          <cell r="B33"/>
          <cell r="C33" t="str">
            <v>Mov Samut</v>
          </cell>
          <cell r="D33">
            <v>1.3</v>
          </cell>
          <cell r="E33">
            <v>0</v>
          </cell>
          <cell r="F33">
            <v>0</v>
          </cell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/>
          <cell r="N33"/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AK33"/>
          <cell r="AL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</row>
        <row r="34">
          <cell r="B34"/>
          <cell r="C34" t="str">
            <v>Auto Printing Leader</v>
          </cell>
          <cell r="D34">
            <v>1.5</v>
          </cell>
          <cell r="E34">
            <v>0</v>
          </cell>
          <cell r="F34">
            <v>0</v>
          </cell>
          <cell r="G34"/>
          <cell r="H34">
            <v>2</v>
          </cell>
          <cell r="I34">
            <v>0</v>
          </cell>
          <cell r="J34">
            <v>2</v>
          </cell>
          <cell r="K34">
            <v>2</v>
          </cell>
          <cell r="L34">
            <v>0</v>
          </cell>
          <cell r="M34"/>
          <cell r="N34"/>
          <cell r="O34">
            <v>2</v>
          </cell>
          <cell r="P34">
            <v>2</v>
          </cell>
          <cell r="Q34">
            <v>2</v>
          </cell>
          <cell r="R34">
            <v>2</v>
          </cell>
          <cell r="S34">
            <v>2</v>
          </cell>
          <cell r="T34">
            <v>0</v>
          </cell>
          <cell r="U34"/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/>
          <cell r="AJ34">
            <v>16</v>
          </cell>
          <cell r="AK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</row>
        <row r="35">
          <cell r="B35"/>
          <cell r="D35">
            <v>2</v>
          </cell>
          <cell r="E35">
            <v>0</v>
          </cell>
          <cell r="F35">
            <v>0</v>
          </cell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/>
          <cell r="N35"/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/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AK35">
            <v>0</v>
          </cell>
          <cell r="AL35">
            <v>8</v>
          </cell>
          <cell r="AM35">
            <v>0</v>
          </cell>
          <cell r="AN35">
            <v>0</v>
          </cell>
          <cell r="AO35">
            <v>0</v>
          </cell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</row>
        <row r="36">
          <cell r="B36" t="str">
            <v>0414</v>
          </cell>
          <cell r="C36"/>
          <cell r="D36" t="str">
            <v>AM</v>
          </cell>
          <cell r="E36">
            <v>4</v>
          </cell>
          <cell r="F36">
            <v>4</v>
          </cell>
          <cell r="G36"/>
          <cell r="H36" t="str">
            <v>AL</v>
          </cell>
          <cell r="I36" t="str">
            <v>AL</v>
          </cell>
          <cell r="J36">
            <v>4</v>
          </cell>
          <cell r="K36">
            <v>4</v>
          </cell>
          <cell r="L36">
            <v>4</v>
          </cell>
          <cell r="M36"/>
          <cell r="N36"/>
          <cell r="O36" t="str">
            <v>4N</v>
          </cell>
          <cell r="P36" t="str">
            <v>4N</v>
          </cell>
          <cell r="Q36" t="str">
            <v>4N</v>
          </cell>
          <cell r="R36" t="str">
            <v>4N</v>
          </cell>
          <cell r="S36" t="str">
            <v>4N</v>
          </cell>
          <cell r="T36" t="str">
            <v>4N</v>
          </cell>
          <cell r="U36"/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4</v>
          </cell>
          <cell r="AA36">
            <v>4</v>
          </cell>
          <cell r="AB36"/>
          <cell r="AC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H36">
            <v>4</v>
          </cell>
          <cell r="AI36"/>
          <cell r="AJ36">
            <v>23</v>
          </cell>
          <cell r="AK36"/>
          <cell r="AP36">
            <v>9</v>
          </cell>
          <cell r="AQ36">
            <v>24</v>
          </cell>
          <cell r="AR36">
            <v>6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2</v>
          </cell>
          <cell r="AX36">
            <v>0</v>
          </cell>
          <cell r="AY36">
            <v>0</v>
          </cell>
          <cell r="AZ36">
            <v>26</v>
          </cell>
          <cell r="BA36">
            <v>22</v>
          </cell>
          <cell r="BB36">
            <v>8</v>
          </cell>
          <cell r="BC36">
            <v>10</v>
          </cell>
          <cell r="BD36">
            <v>2</v>
          </cell>
        </row>
        <row r="37">
          <cell r="B37"/>
          <cell r="C37" t="str">
            <v>តាំង អារុណ</v>
          </cell>
          <cell r="D37" t="str">
            <v>PM</v>
          </cell>
          <cell r="E37">
            <v>4</v>
          </cell>
          <cell r="F37">
            <v>4</v>
          </cell>
          <cell r="G37"/>
          <cell r="H37" t="str">
            <v>AL</v>
          </cell>
          <cell r="I37" t="str">
            <v>AL</v>
          </cell>
          <cell r="J37">
            <v>4</v>
          </cell>
          <cell r="K37">
            <v>4</v>
          </cell>
          <cell r="L37">
            <v>4</v>
          </cell>
          <cell r="M37"/>
          <cell r="N37"/>
          <cell r="O37" t="str">
            <v>4N</v>
          </cell>
          <cell r="P37" t="str">
            <v>4N</v>
          </cell>
          <cell r="Q37" t="str">
            <v>4N</v>
          </cell>
          <cell r="R37" t="str">
            <v>4N</v>
          </cell>
          <cell r="S37" t="str">
            <v>4N</v>
          </cell>
          <cell r="T37" t="str">
            <v>4N</v>
          </cell>
          <cell r="U37"/>
          <cell r="V37">
            <v>4</v>
          </cell>
          <cell r="W37">
            <v>4</v>
          </cell>
          <cell r="X37">
            <v>4</v>
          </cell>
          <cell r="Y37">
            <v>4</v>
          </cell>
          <cell r="Z37">
            <v>4</v>
          </cell>
          <cell r="AA37">
            <v>4</v>
          </cell>
          <cell r="AB37"/>
          <cell r="AC37">
            <v>4</v>
          </cell>
          <cell r="AD37">
            <v>4</v>
          </cell>
          <cell r="AE37">
            <v>4</v>
          </cell>
          <cell r="AF37">
            <v>4</v>
          </cell>
          <cell r="AG37">
            <v>4</v>
          </cell>
          <cell r="AH37">
            <v>4</v>
          </cell>
          <cell r="AI37"/>
          <cell r="AJ37"/>
          <cell r="AK37"/>
          <cell r="AL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</row>
        <row r="38">
          <cell r="B38"/>
          <cell r="C38" t="str">
            <v>Taing Arun</v>
          </cell>
          <cell r="D38">
            <v>1.3</v>
          </cell>
          <cell r="E38">
            <v>0</v>
          </cell>
          <cell r="F38">
            <v>0</v>
          </cell>
          <cell r="G38"/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/>
          <cell r="N38"/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4</v>
          </cell>
          <cell r="T38">
            <v>2</v>
          </cell>
          <cell r="U38"/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/>
          <cell r="AJ38">
            <v>22</v>
          </cell>
          <cell r="AK38"/>
          <cell r="AL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</row>
        <row r="39">
          <cell r="B39"/>
          <cell r="C39" t="str">
            <v>Auto-Printing</v>
          </cell>
          <cell r="D39">
            <v>1.5</v>
          </cell>
          <cell r="E39">
            <v>0</v>
          </cell>
          <cell r="F39">
            <v>0</v>
          </cell>
          <cell r="G39"/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/>
          <cell r="N39"/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/>
          <cell r="AC39">
            <v>0</v>
          </cell>
          <cell r="AD39">
            <v>0</v>
          </cell>
          <cell r="AE39">
            <v>2</v>
          </cell>
          <cell r="AF39">
            <v>2</v>
          </cell>
          <cell r="AG39">
            <v>2</v>
          </cell>
          <cell r="AH39">
            <v>0</v>
          </cell>
          <cell r="AI39"/>
          <cell r="AJ39">
            <v>8</v>
          </cell>
          <cell r="AK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</row>
        <row r="40">
          <cell r="B40"/>
          <cell r="C40"/>
          <cell r="D40">
            <v>2</v>
          </cell>
          <cell r="E40">
            <v>0</v>
          </cell>
          <cell r="F40">
            <v>0</v>
          </cell>
          <cell r="G40"/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/>
          <cell r="N40"/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2</v>
          </cell>
          <cell r="T40">
            <v>0</v>
          </cell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/>
          <cell r="AJ40">
            <v>10</v>
          </cell>
          <cell r="AK40">
            <v>0</v>
          </cell>
          <cell r="AL40">
            <v>9</v>
          </cell>
          <cell r="AM40">
            <v>0</v>
          </cell>
          <cell r="AN40">
            <v>0</v>
          </cell>
          <cell r="AO40">
            <v>0</v>
          </cell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</row>
        <row r="41">
          <cell r="B41" t="str">
            <v>0448</v>
          </cell>
          <cell r="C41"/>
          <cell r="D41" t="str">
            <v>AM</v>
          </cell>
          <cell r="E41" t="str">
            <v>4N</v>
          </cell>
          <cell r="F41" t="str">
            <v>4N</v>
          </cell>
          <cell r="G41"/>
          <cell r="H41" t="str">
            <v>4N</v>
          </cell>
          <cell r="I41" t="str">
            <v>4N</v>
          </cell>
          <cell r="J41" t="str">
            <v>4N</v>
          </cell>
          <cell r="K41" t="str">
            <v>4N</v>
          </cell>
          <cell r="L41" t="str">
            <v>4N</v>
          </cell>
          <cell r="M41"/>
          <cell r="N41"/>
          <cell r="O41" t="str">
            <v>4N</v>
          </cell>
          <cell r="P41" t="str">
            <v>4N</v>
          </cell>
          <cell r="Q41" t="str">
            <v>4N</v>
          </cell>
          <cell r="R41" t="str">
            <v>4N</v>
          </cell>
          <cell r="S41" t="str">
            <v>4N</v>
          </cell>
          <cell r="T41" t="str">
            <v>4N</v>
          </cell>
          <cell r="U41"/>
          <cell r="V41" t="str">
            <v>4N</v>
          </cell>
          <cell r="W41" t="str">
            <v>4N</v>
          </cell>
          <cell r="X41" t="str">
            <v>4N</v>
          </cell>
          <cell r="Y41" t="str">
            <v>4N</v>
          </cell>
          <cell r="Z41" t="str">
            <v>4N</v>
          </cell>
          <cell r="AA41" t="str">
            <v>4N</v>
          </cell>
          <cell r="AB41"/>
          <cell r="AC41" t="str">
            <v>4N</v>
          </cell>
          <cell r="AD41" t="str">
            <v>4N</v>
          </cell>
          <cell r="AE41" t="str">
            <v>4N</v>
          </cell>
          <cell r="AF41" t="str">
            <v>4N</v>
          </cell>
          <cell r="AG41" t="str">
            <v>4N</v>
          </cell>
          <cell r="AH41" t="str">
            <v>4N</v>
          </cell>
          <cell r="AI41"/>
          <cell r="AJ41">
            <v>25</v>
          </cell>
          <cell r="AK41"/>
          <cell r="AP41">
            <v>18</v>
          </cell>
          <cell r="AQ41">
            <v>26</v>
          </cell>
          <cell r="AR41">
            <v>25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26</v>
          </cell>
          <cell r="BA41">
            <v>74</v>
          </cell>
          <cell r="BB41">
            <v>0</v>
          </cell>
          <cell r="BC41">
            <v>36</v>
          </cell>
          <cell r="BD41">
            <v>0</v>
          </cell>
        </row>
        <row r="42">
          <cell r="B42"/>
          <cell r="C42" t="str">
            <v>សឿង ស៊្រុន</v>
          </cell>
          <cell r="D42" t="str">
            <v>PM</v>
          </cell>
          <cell r="E42" t="str">
            <v>4N</v>
          </cell>
          <cell r="F42" t="str">
            <v>4N</v>
          </cell>
          <cell r="G42"/>
          <cell r="H42" t="str">
            <v>4N</v>
          </cell>
          <cell r="I42" t="str">
            <v>4N</v>
          </cell>
          <cell r="J42" t="str">
            <v>4N</v>
          </cell>
          <cell r="K42" t="str">
            <v>4N</v>
          </cell>
          <cell r="L42" t="str">
            <v>4N</v>
          </cell>
          <cell r="M42"/>
          <cell r="N42"/>
          <cell r="O42" t="str">
            <v>4N</v>
          </cell>
          <cell r="P42" t="str">
            <v>4N</v>
          </cell>
          <cell r="Q42" t="str">
            <v>4N</v>
          </cell>
          <cell r="R42" t="str">
            <v>4N</v>
          </cell>
          <cell r="S42" t="str">
            <v>4N</v>
          </cell>
          <cell r="T42" t="str">
            <v>4N</v>
          </cell>
          <cell r="U42"/>
          <cell r="V42" t="str">
            <v>4N</v>
          </cell>
          <cell r="W42" t="str">
            <v>4N</v>
          </cell>
          <cell r="X42" t="str">
            <v>4N</v>
          </cell>
          <cell r="Y42" t="str">
            <v>4N</v>
          </cell>
          <cell r="Z42" t="str">
            <v>4N</v>
          </cell>
          <cell r="AA42" t="str">
            <v>4N</v>
          </cell>
          <cell r="AB42"/>
          <cell r="AC42" t="str">
            <v>4N</v>
          </cell>
          <cell r="AD42" t="str">
            <v>4N</v>
          </cell>
          <cell r="AE42" t="str">
            <v>4N</v>
          </cell>
          <cell r="AF42" t="str">
            <v>4N</v>
          </cell>
          <cell r="AG42" t="str">
            <v>4N</v>
          </cell>
          <cell r="AH42" t="str">
            <v>4N</v>
          </cell>
          <cell r="AI42"/>
          <cell r="AJ42"/>
          <cell r="AK42"/>
          <cell r="AL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</row>
        <row r="43">
          <cell r="B43"/>
          <cell r="C43" t="str">
            <v>Soeung Srun</v>
          </cell>
          <cell r="D43">
            <v>1.3</v>
          </cell>
          <cell r="E43">
            <v>0</v>
          </cell>
          <cell r="F43">
            <v>0</v>
          </cell>
          <cell r="G43"/>
          <cell r="H43">
            <v>4</v>
          </cell>
          <cell r="I43">
            <v>4</v>
          </cell>
          <cell r="J43">
            <v>4</v>
          </cell>
          <cell r="K43">
            <v>4</v>
          </cell>
          <cell r="L43">
            <v>2</v>
          </cell>
          <cell r="M43"/>
          <cell r="N43"/>
          <cell r="O43">
            <v>4</v>
          </cell>
          <cell r="P43">
            <v>4</v>
          </cell>
          <cell r="Q43">
            <v>4</v>
          </cell>
          <cell r="R43">
            <v>4</v>
          </cell>
          <cell r="S43">
            <v>4</v>
          </cell>
          <cell r="T43">
            <v>2</v>
          </cell>
          <cell r="U43"/>
          <cell r="V43">
            <v>4</v>
          </cell>
          <cell r="W43">
            <v>4</v>
          </cell>
          <cell r="X43">
            <v>4</v>
          </cell>
          <cell r="Y43">
            <v>4</v>
          </cell>
          <cell r="Z43">
            <v>4</v>
          </cell>
          <cell r="AA43">
            <v>2</v>
          </cell>
          <cell r="AB43"/>
          <cell r="AC43">
            <v>2</v>
          </cell>
          <cell r="AD43">
            <v>2</v>
          </cell>
          <cell r="AE43">
            <v>2</v>
          </cell>
          <cell r="AF43">
            <v>2</v>
          </cell>
          <cell r="AG43">
            <v>2</v>
          </cell>
          <cell r="AH43">
            <v>2</v>
          </cell>
          <cell r="AI43"/>
          <cell r="AJ43">
            <v>74</v>
          </cell>
          <cell r="AK43"/>
          <cell r="AL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</row>
        <row r="44">
          <cell r="B44"/>
          <cell r="C44" t="str">
            <v>Auto Printing</v>
          </cell>
          <cell r="D44">
            <v>1.5</v>
          </cell>
          <cell r="E44">
            <v>0</v>
          </cell>
          <cell r="F44">
            <v>0</v>
          </cell>
          <cell r="G44"/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/>
          <cell r="N44"/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/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/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AK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</row>
        <row r="45">
          <cell r="B45"/>
          <cell r="C45"/>
          <cell r="D45">
            <v>2</v>
          </cell>
          <cell r="E45">
            <v>0</v>
          </cell>
          <cell r="F45">
            <v>0</v>
          </cell>
          <cell r="G45"/>
          <cell r="H45">
            <v>0</v>
          </cell>
          <cell r="I45">
            <v>2</v>
          </cell>
          <cell r="J45">
            <v>2</v>
          </cell>
          <cell r="K45">
            <v>2</v>
          </cell>
          <cell r="L45">
            <v>0</v>
          </cell>
          <cell r="M45"/>
          <cell r="N45"/>
          <cell r="O45">
            <v>2</v>
          </cell>
          <cell r="P45">
            <v>2</v>
          </cell>
          <cell r="Q45">
            <v>2</v>
          </cell>
          <cell r="R45">
            <v>2</v>
          </cell>
          <cell r="S45">
            <v>2</v>
          </cell>
          <cell r="T45">
            <v>0</v>
          </cell>
          <cell r="U45"/>
          <cell r="V45">
            <v>2</v>
          </cell>
          <cell r="W45">
            <v>2</v>
          </cell>
          <cell r="X45">
            <v>2</v>
          </cell>
          <cell r="Y45">
            <v>2</v>
          </cell>
          <cell r="Z45">
            <v>2</v>
          </cell>
          <cell r="AA45">
            <v>2</v>
          </cell>
          <cell r="AB45"/>
          <cell r="AC45">
            <v>0</v>
          </cell>
          <cell r="AD45">
            <v>2</v>
          </cell>
          <cell r="AE45">
            <v>2</v>
          </cell>
          <cell r="AF45">
            <v>2</v>
          </cell>
          <cell r="AG45">
            <v>0</v>
          </cell>
          <cell r="AH45">
            <v>2</v>
          </cell>
          <cell r="AI45"/>
          <cell r="AJ45">
            <v>36</v>
          </cell>
          <cell r="AK45">
            <v>0</v>
          </cell>
          <cell r="AL45">
            <v>18</v>
          </cell>
          <cell r="AM45">
            <v>0</v>
          </cell>
          <cell r="AN45">
            <v>0</v>
          </cell>
          <cell r="AO45">
            <v>0</v>
          </cell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</row>
        <row r="46">
          <cell r="B46" t="str">
            <v>0463</v>
          </cell>
          <cell r="C46"/>
          <cell r="D46" t="str">
            <v>AM</v>
          </cell>
          <cell r="E46">
            <v>4</v>
          </cell>
          <cell r="F46">
            <v>4</v>
          </cell>
          <cell r="G46"/>
          <cell r="H46" t="str">
            <v>4N</v>
          </cell>
          <cell r="I46" t="str">
            <v>4N</v>
          </cell>
          <cell r="J46" t="str">
            <v>4N</v>
          </cell>
          <cell r="K46" t="str">
            <v>4N</v>
          </cell>
          <cell r="L46" t="str">
            <v>4N</v>
          </cell>
          <cell r="M46"/>
          <cell r="N46"/>
          <cell r="O46" t="str">
            <v>AL</v>
          </cell>
          <cell r="P46" t="str">
            <v>4N</v>
          </cell>
          <cell r="Q46" t="str">
            <v>4N</v>
          </cell>
          <cell r="R46" t="str">
            <v>4N</v>
          </cell>
          <cell r="S46" t="str">
            <v>4N</v>
          </cell>
          <cell r="T46" t="str">
            <v>4N</v>
          </cell>
          <cell r="U46"/>
          <cell r="V46" t="str">
            <v>4N</v>
          </cell>
          <cell r="W46" t="str">
            <v>4N</v>
          </cell>
          <cell r="X46" t="str">
            <v>4N</v>
          </cell>
          <cell r="Y46" t="str">
            <v>4N</v>
          </cell>
          <cell r="Z46" t="str">
            <v>4N</v>
          </cell>
          <cell r="AA46" t="str">
            <v>4N</v>
          </cell>
          <cell r="AB46"/>
          <cell r="AC46" t="str">
            <v>4N</v>
          </cell>
          <cell r="AD46" t="str">
            <v>4N</v>
          </cell>
          <cell r="AE46" t="str">
            <v>4N</v>
          </cell>
          <cell r="AF46" t="str">
            <v>4N</v>
          </cell>
          <cell r="AG46" t="str">
            <v>4N</v>
          </cell>
          <cell r="AH46" t="str">
            <v>4N</v>
          </cell>
          <cell r="AI46"/>
          <cell r="AJ46">
            <v>23.5</v>
          </cell>
          <cell r="AK46"/>
          <cell r="AP46">
            <v>17</v>
          </cell>
          <cell r="AQ46">
            <v>24.5</v>
          </cell>
          <cell r="AR46">
            <v>21.5</v>
          </cell>
          <cell r="AS46">
            <v>0</v>
          </cell>
          <cell r="AT46">
            <v>0</v>
          </cell>
          <cell r="AU46">
            <v>0</v>
          </cell>
          <cell r="AV46">
            <v>0.5</v>
          </cell>
          <cell r="AW46">
            <v>1</v>
          </cell>
          <cell r="AX46">
            <v>0</v>
          </cell>
          <cell r="AY46">
            <v>0</v>
          </cell>
          <cell r="AZ46">
            <v>25.5</v>
          </cell>
          <cell r="BA46">
            <v>66</v>
          </cell>
          <cell r="BB46">
            <v>0</v>
          </cell>
          <cell r="BC46">
            <v>34</v>
          </cell>
          <cell r="BD46">
            <v>1</v>
          </cell>
        </row>
        <row r="47">
          <cell r="B47"/>
          <cell r="C47" t="str">
            <v>ជី ភីរ៉ា</v>
          </cell>
          <cell r="D47" t="str">
            <v>PM</v>
          </cell>
          <cell r="E47">
            <v>4</v>
          </cell>
          <cell r="F47">
            <v>4</v>
          </cell>
          <cell r="G47"/>
          <cell r="H47" t="str">
            <v>4N</v>
          </cell>
          <cell r="I47" t="str">
            <v>4N</v>
          </cell>
          <cell r="J47" t="str">
            <v>4N</v>
          </cell>
          <cell r="K47" t="str">
            <v>4N</v>
          </cell>
          <cell r="L47" t="str">
            <v>4N</v>
          </cell>
          <cell r="M47"/>
          <cell r="N47"/>
          <cell r="O47" t="str">
            <v>AL</v>
          </cell>
          <cell r="P47" t="str">
            <v>4N</v>
          </cell>
          <cell r="Q47" t="str">
            <v>4N</v>
          </cell>
          <cell r="R47" t="str">
            <v>4N</v>
          </cell>
          <cell r="S47" t="str">
            <v>4N</v>
          </cell>
          <cell r="T47" t="str">
            <v>4N</v>
          </cell>
          <cell r="U47"/>
          <cell r="V47" t="str">
            <v>4N</v>
          </cell>
          <cell r="W47" t="str">
            <v>4N</v>
          </cell>
          <cell r="X47" t="str">
            <v>4N</v>
          </cell>
          <cell r="Y47" t="str">
            <v>4N</v>
          </cell>
          <cell r="Z47" t="str">
            <v>4N</v>
          </cell>
          <cell r="AA47" t="str">
            <v>4N</v>
          </cell>
          <cell r="AB47"/>
          <cell r="AC47" t="str">
            <v>4N</v>
          </cell>
          <cell r="AD47" t="str">
            <v>4N</v>
          </cell>
          <cell r="AE47" t="str">
            <v>4N</v>
          </cell>
          <cell r="AF47" t="str">
            <v>4N</v>
          </cell>
          <cell r="AG47" t="str">
            <v>A</v>
          </cell>
          <cell r="AH47" t="str">
            <v>4N</v>
          </cell>
          <cell r="AI47"/>
          <cell r="AJ47"/>
          <cell r="AK47"/>
          <cell r="AL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</row>
        <row r="48">
          <cell r="B48"/>
          <cell r="C48" t="str">
            <v>Chy Phira</v>
          </cell>
          <cell r="D48">
            <v>1.3</v>
          </cell>
          <cell r="E48">
            <v>0</v>
          </cell>
          <cell r="F48">
            <v>0</v>
          </cell>
          <cell r="G48"/>
          <cell r="H48">
            <v>4</v>
          </cell>
          <cell r="I48">
            <v>2</v>
          </cell>
          <cell r="J48">
            <v>4</v>
          </cell>
          <cell r="K48">
            <v>4</v>
          </cell>
          <cell r="L48">
            <v>2</v>
          </cell>
          <cell r="M48"/>
          <cell r="N48"/>
          <cell r="O48">
            <v>0</v>
          </cell>
          <cell r="P48">
            <v>4</v>
          </cell>
          <cell r="Q48">
            <v>4</v>
          </cell>
          <cell r="R48">
            <v>4</v>
          </cell>
          <cell r="S48">
            <v>4</v>
          </cell>
          <cell r="T48">
            <v>2</v>
          </cell>
          <cell r="U48"/>
          <cell r="V48">
            <v>4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2</v>
          </cell>
          <cell r="AB48"/>
          <cell r="AC48">
            <v>2</v>
          </cell>
          <cell r="AD48">
            <v>2</v>
          </cell>
          <cell r="AE48">
            <v>2</v>
          </cell>
          <cell r="AF48">
            <v>2</v>
          </cell>
          <cell r="AG48">
            <v>0</v>
          </cell>
          <cell r="AH48">
            <v>2</v>
          </cell>
          <cell r="AI48"/>
          <cell r="AJ48">
            <v>66</v>
          </cell>
          <cell r="AK48"/>
          <cell r="AL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</row>
        <row r="49">
          <cell r="B49"/>
          <cell r="C49" t="str">
            <v>Auto Printing</v>
          </cell>
          <cell r="D49">
            <v>1.5</v>
          </cell>
          <cell r="E49">
            <v>0</v>
          </cell>
          <cell r="F49">
            <v>0</v>
          </cell>
          <cell r="G49"/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/>
          <cell r="N49"/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/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AK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</row>
        <row r="50">
          <cell r="B50"/>
          <cell r="D50">
            <v>2</v>
          </cell>
          <cell r="E50">
            <v>0</v>
          </cell>
          <cell r="F50">
            <v>0</v>
          </cell>
          <cell r="G50"/>
          <cell r="H50">
            <v>2</v>
          </cell>
          <cell r="I50">
            <v>2</v>
          </cell>
          <cell r="J50">
            <v>2</v>
          </cell>
          <cell r="K50">
            <v>2</v>
          </cell>
          <cell r="L50">
            <v>0</v>
          </cell>
          <cell r="M50"/>
          <cell r="N50"/>
          <cell r="O50">
            <v>0</v>
          </cell>
          <cell r="P50">
            <v>2</v>
          </cell>
          <cell r="Q50">
            <v>2</v>
          </cell>
          <cell r="R50">
            <v>2</v>
          </cell>
          <cell r="S50">
            <v>2</v>
          </cell>
          <cell r="T50">
            <v>0</v>
          </cell>
          <cell r="U50"/>
          <cell r="V50">
            <v>2</v>
          </cell>
          <cell r="W50">
            <v>2</v>
          </cell>
          <cell r="X50">
            <v>2</v>
          </cell>
          <cell r="Y50">
            <v>2</v>
          </cell>
          <cell r="Z50">
            <v>2</v>
          </cell>
          <cell r="AA50">
            <v>2</v>
          </cell>
          <cell r="AB50"/>
          <cell r="AC50">
            <v>0</v>
          </cell>
          <cell r="AD50">
            <v>2</v>
          </cell>
          <cell r="AE50">
            <v>2</v>
          </cell>
          <cell r="AF50">
            <v>2</v>
          </cell>
          <cell r="AG50">
            <v>0</v>
          </cell>
          <cell r="AH50">
            <v>0</v>
          </cell>
          <cell r="AI50"/>
          <cell r="AJ50">
            <v>34</v>
          </cell>
          <cell r="AK50">
            <v>0</v>
          </cell>
          <cell r="AL50">
            <v>17</v>
          </cell>
          <cell r="AM50">
            <v>0</v>
          </cell>
          <cell r="AN50">
            <v>0</v>
          </cell>
          <cell r="AO50">
            <v>0</v>
          </cell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</row>
        <row r="51">
          <cell r="B51" t="str">
            <v>0662</v>
          </cell>
          <cell r="C51"/>
          <cell r="D51" t="str">
            <v>AM</v>
          </cell>
          <cell r="E51">
            <v>4</v>
          </cell>
          <cell r="F51">
            <v>4</v>
          </cell>
          <cell r="G51"/>
          <cell r="H51">
            <v>4</v>
          </cell>
          <cell r="I51">
            <v>4</v>
          </cell>
          <cell r="J51">
            <v>4</v>
          </cell>
          <cell r="K51">
            <v>4</v>
          </cell>
          <cell r="L51">
            <v>4</v>
          </cell>
          <cell r="M51"/>
          <cell r="N51"/>
          <cell r="O51">
            <v>4</v>
          </cell>
          <cell r="P51">
            <v>4</v>
          </cell>
          <cell r="Q51">
            <v>4</v>
          </cell>
          <cell r="R51" t="str">
            <v>A</v>
          </cell>
          <cell r="S51">
            <v>4</v>
          </cell>
          <cell r="T51">
            <v>4</v>
          </cell>
          <cell r="U51"/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4</v>
          </cell>
          <cell r="AA51">
            <v>4</v>
          </cell>
          <cell r="AB51" t="str">
            <v>4S</v>
          </cell>
          <cell r="AC51">
            <v>4</v>
          </cell>
          <cell r="AD51">
            <v>4</v>
          </cell>
          <cell r="AE51">
            <v>4</v>
          </cell>
          <cell r="AF51">
            <v>4</v>
          </cell>
          <cell r="AG51">
            <v>4</v>
          </cell>
          <cell r="AH51">
            <v>4</v>
          </cell>
          <cell r="AI51"/>
          <cell r="AJ51">
            <v>24.5</v>
          </cell>
          <cell r="AK51"/>
          <cell r="AP51">
            <v>19</v>
          </cell>
          <cell r="AQ51">
            <v>25.5</v>
          </cell>
          <cell r="AR51">
            <v>0</v>
          </cell>
          <cell r="AS51">
            <v>0</v>
          </cell>
          <cell r="AT51">
            <v>8</v>
          </cell>
          <cell r="AU51">
            <v>0</v>
          </cell>
          <cell r="AV51">
            <v>0.5</v>
          </cell>
          <cell r="AW51">
            <v>0</v>
          </cell>
          <cell r="AX51">
            <v>0</v>
          </cell>
          <cell r="AY51">
            <v>0</v>
          </cell>
          <cell r="AZ51">
            <v>25.5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</row>
        <row r="52">
          <cell r="B52"/>
          <cell r="C52" t="str">
            <v>លី ភុត</v>
          </cell>
          <cell r="D52" t="str">
            <v>PM</v>
          </cell>
          <cell r="E52">
            <v>4</v>
          </cell>
          <cell r="F52">
            <v>4</v>
          </cell>
          <cell r="G52"/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M52"/>
          <cell r="N52"/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>
            <v>4</v>
          </cell>
          <cell r="T52">
            <v>4</v>
          </cell>
          <cell r="U52"/>
          <cell r="V52">
            <v>4</v>
          </cell>
          <cell r="W52">
            <v>4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 t="str">
            <v>4S</v>
          </cell>
          <cell r="AC52">
            <v>4</v>
          </cell>
          <cell r="AD52">
            <v>4</v>
          </cell>
          <cell r="AE52">
            <v>4</v>
          </cell>
          <cell r="AF52">
            <v>4</v>
          </cell>
          <cell r="AG52">
            <v>4</v>
          </cell>
          <cell r="AH52">
            <v>4</v>
          </cell>
          <cell r="AI52"/>
          <cell r="AJ52"/>
          <cell r="AK52"/>
          <cell r="AL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</row>
        <row r="53">
          <cell r="B53"/>
          <cell r="C53" t="str">
            <v>Ly Phut</v>
          </cell>
          <cell r="D53">
            <v>1.3</v>
          </cell>
          <cell r="E53">
            <v>0</v>
          </cell>
          <cell r="F53">
            <v>0</v>
          </cell>
          <cell r="G53"/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/>
          <cell r="N53"/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AK53"/>
          <cell r="AL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</row>
        <row r="54">
          <cell r="B54"/>
          <cell r="C54" t="str">
            <v>Auto Printing</v>
          </cell>
          <cell r="D54">
            <v>1.5</v>
          </cell>
          <cell r="E54">
            <v>0</v>
          </cell>
          <cell r="F54">
            <v>0</v>
          </cell>
          <cell r="G54"/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0</v>
          </cell>
          <cell r="M54"/>
          <cell r="N54"/>
          <cell r="O54">
            <v>2</v>
          </cell>
          <cell r="P54">
            <v>2</v>
          </cell>
          <cell r="Q54">
            <v>2</v>
          </cell>
          <cell r="R54">
            <v>0</v>
          </cell>
          <cell r="S54">
            <v>2</v>
          </cell>
          <cell r="T54">
            <v>0</v>
          </cell>
          <cell r="U54"/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0</v>
          </cell>
          <cell r="AC54">
            <v>2</v>
          </cell>
          <cell r="AD54">
            <v>2</v>
          </cell>
          <cell r="AE54">
            <v>2</v>
          </cell>
          <cell r="AF54">
            <v>2</v>
          </cell>
          <cell r="AG54">
            <v>2</v>
          </cell>
          <cell r="AH54">
            <v>0</v>
          </cell>
          <cell r="AI54"/>
          <cell r="AJ54">
            <v>38</v>
          </cell>
          <cell r="AK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</row>
        <row r="55">
          <cell r="B55"/>
          <cell r="D55">
            <v>2</v>
          </cell>
          <cell r="E55">
            <v>0</v>
          </cell>
          <cell r="F55">
            <v>0</v>
          </cell>
          <cell r="G55"/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/>
          <cell r="N55"/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/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AK55">
            <v>0</v>
          </cell>
          <cell r="AL55">
            <v>19</v>
          </cell>
          <cell r="AM55">
            <v>0</v>
          </cell>
          <cell r="AN55">
            <v>0</v>
          </cell>
          <cell r="AO55">
            <v>0</v>
          </cell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</row>
        <row r="56">
          <cell r="B56" t="str">
            <v>0679</v>
          </cell>
          <cell r="C56"/>
          <cell r="D56" t="str">
            <v>AM</v>
          </cell>
          <cell r="E56">
            <v>4</v>
          </cell>
          <cell r="F56">
            <v>4</v>
          </cell>
          <cell r="G56"/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/>
          <cell r="N56"/>
          <cell r="O56" t="str">
            <v>4N</v>
          </cell>
          <cell r="P56" t="str">
            <v>4N</v>
          </cell>
          <cell r="Q56" t="str">
            <v>4N</v>
          </cell>
          <cell r="R56" t="str">
            <v>4N</v>
          </cell>
          <cell r="S56" t="str">
            <v>4N</v>
          </cell>
          <cell r="T56" t="str">
            <v>4N</v>
          </cell>
          <cell r="U56"/>
          <cell r="V56">
            <v>4</v>
          </cell>
          <cell r="W56">
            <v>4</v>
          </cell>
          <cell r="X56">
            <v>4</v>
          </cell>
          <cell r="Y56">
            <v>4</v>
          </cell>
          <cell r="Z56">
            <v>4</v>
          </cell>
          <cell r="AA56">
            <v>4</v>
          </cell>
          <cell r="AB56"/>
          <cell r="AC56">
            <v>4</v>
          </cell>
          <cell r="AD56">
            <v>4</v>
          </cell>
          <cell r="AE56">
            <v>4</v>
          </cell>
          <cell r="AF56">
            <v>4</v>
          </cell>
          <cell r="AG56">
            <v>4</v>
          </cell>
          <cell r="AH56">
            <v>4</v>
          </cell>
          <cell r="AI56"/>
          <cell r="AJ56">
            <v>24</v>
          </cell>
          <cell r="AK56"/>
          <cell r="AP56">
            <v>12</v>
          </cell>
          <cell r="AQ56">
            <v>25</v>
          </cell>
          <cell r="AR56">
            <v>5.5</v>
          </cell>
          <cell r="AS56">
            <v>0</v>
          </cell>
          <cell r="AT56">
            <v>0</v>
          </cell>
          <cell r="AU56">
            <v>0</v>
          </cell>
          <cell r="AV56">
            <v>1</v>
          </cell>
          <cell r="AW56">
            <v>0</v>
          </cell>
          <cell r="AX56">
            <v>0</v>
          </cell>
          <cell r="AY56">
            <v>0</v>
          </cell>
          <cell r="AZ56">
            <v>25</v>
          </cell>
          <cell r="BA56">
            <v>20</v>
          </cell>
          <cell r="BB56">
            <v>14</v>
          </cell>
          <cell r="BC56">
            <v>10</v>
          </cell>
          <cell r="BD56">
            <v>0</v>
          </cell>
        </row>
        <row r="57">
          <cell r="B57"/>
          <cell r="C57" t="str">
            <v>ម៉េត ភារុន</v>
          </cell>
          <cell r="D57" t="str">
            <v>PM</v>
          </cell>
          <cell r="E57">
            <v>4</v>
          </cell>
          <cell r="F57" t="str">
            <v>A</v>
          </cell>
          <cell r="G57"/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/>
          <cell r="N57"/>
          <cell r="O57" t="str">
            <v>4N</v>
          </cell>
          <cell r="P57" t="str">
            <v>4N</v>
          </cell>
          <cell r="Q57" t="str">
            <v>4N</v>
          </cell>
          <cell r="R57" t="str">
            <v>4N</v>
          </cell>
          <cell r="S57" t="str">
            <v>4N</v>
          </cell>
          <cell r="T57" t="str">
            <v>A</v>
          </cell>
          <cell r="U57"/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4</v>
          </cell>
          <cell r="AA57">
            <v>4</v>
          </cell>
          <cell r="AB57"/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4</v>
          </cell>
          <cell r="AH57">
            <v>4</v>
          </cell>
          <cell r="AI57"/>
          <cell r="AJ57"/>
          <cell r="AK57"/>
          <cell r="AL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</row>
        <row r="58">
          <cell r="B58"/>
          <cell r="C58" t="str">
            <v>Meat Phearun</v>
          </cell>
          <cell r="D58">
            <v>1.3</v>
          </cell>
          <cell r="E58">
            <v>0</v>
          </cell>
          <cell r="F58">
            <v>0</v>
          </cell>
          <cell r="G58"/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/>
          <cell r="N58"/>
          <cell r="O58">
            <v>4</v>
          </cell>
          <cell r="P58">
            <v>4</v>
          </cell>
          <cell r="Q58">
            <v>4</v>
          </cell>
          <cell r="R58">
            <v>4</v>
          </cell>
          <cell r="S58">
            <v>4</v>
          </cell>
          <cell r="T58">
            <v>0</v>
          </cell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/>
          <cell r="AJ58">
            <v>20</v>
          </cell>
          <cell r="AK58"/>
          <cell r="AL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</row>
        <row r="59">
          <cell r="B59"/>
          <cell r="C59" t="str">
            <v>Auto Printing</v>
          </cell>
          <cell r="D59">
            <v>1.5</v>
          </cell>
          <cell r="E59">
            <v>0</v>
          </cell>
          <cell r="F59">
            <v>0</v>
          </cell>
          <cell r="G59"/>
          <cell r="H59">
            <v>2</v>
          </cell>
          <cell r="I59">
            <v>0</v>
          </cell>
          <cell r="J59">
            <v>2</v>
          </cell>
          <cell r="K59">
            <v>2</v>
          </cell>
          <cell r="L59">
            <v>0</v>
          </cell>
          <cell r="M59"/>
          <cell r="N59"/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/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/>
          <cell r="AC59">
            <v>0</v>
          </cell>
          <cell r="AD59">
            <v>2</v>
          </cell>
          <cell r="AE59">
            <v>2</v>
          </cell>
          <cell r="AF59">
            <v>2</v>
          </cell>
          <cell r="AG59">
            <v>2</v>
          </cell>
          <cell r="AH59">
            <v>0</v>
          </cell>
          <cell r="AI59"/>
          <cell r="AJ59">
            <v>14</v>
          </cell>
          <cell r="AK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</row>
        <row r="60">
          <cell r="B60"/>
          <cell r="D60">
            <v>2</v>
          </cell>
          <cell r="E60">
            <v>0</v>
          </cell>
          <cell r="F60">
            <v>0</v>
          </cell>
          <cell r="G60"/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/>
          <cell r="N60"/>
          <cell r="O60">
            <v>2</v>
          </cell>
          <cell r="P60">
            <v>2</v>
          </cell>
          <cell r="Q60">
            <v>2</v>
          </cell>
          <cell r="R60">
            <v>2</v>
          </cell>
          <cell r="S60">
            <v>2</v>
          </cell>
          <cell r="T60">
            <v>0</v>
          </cell>
          <cell r="U60"/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/>
          <cell r="AJ60">
            <v>10</v>
          </cell>
          <cell r="AK60">
            <v>0</v>
          </cell>
          <cell r="AL60">
            <v>12</v>
          </cell>
          <cell r="AM60">
            <v>0</v>
          </cell>
          <cell r="AN60">
            <v>0</v>
          </cell>
          <cell r="AO60">
            <v>0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</row>
        <row r="61">
          <cell r="B61" t="str">
            <v>0753</v>
          </cell>
          <cell r="C61"/>
          <cell r="D61" t="str">
            <v>AM</v>
          </cell>
          <cell r="E61">
            <v>4</v>
          </cell>
          <cell r="F61">
            <v>4</v>
          </cell>
          <cell r="G61"/>
          <cell r="H61">
            <v>4</v>
          </cell>
          <cell r="I61">
            <v>4</v>
          </cell>
          <cell r="J61">
            <v>4</v>
          </cell>
          <cell r="K61">
            <v>4</v>
          </cell>
          <cell r="L61">
            <v>4</v>
          </cell>
          <cell r="M61"/>
          <cell r="N61"/>
          <cell r="O61">
            <v>4</v>
          </cell>
          <cell r="P61">
            <v>4</v>
          </cell>
          <cell r="Q61">
            <v>4</v>
          </cell>
          <cell r="R61">
            <v>4</v>
          </cell>
          <cell r="S61">
            <v>4</v>
          </cell>
          <cell r="T61">
            <v>4</v>
          </cell>
          <cell r="U61"/>
          <cell r="V61">
            <v>4</v>
          </cell>
          <cell r="W61">
            <v>4</v>
          </cell>
          <cell r="X61">
            <v>4</v>
          </cell>
          <cell r="Y61">
            <v>4</v>
          </cell>
          <cell r="Z61">
            <v>4</v>
          </cell>
          <cell r="AA61">
            <v>4</v>
          </cell>
          <cell r="AB61"/>
          <cell r="AC61">
            <v>4</v>
          </cell>
          <cell r="AD61">
            <v>4</v>
          </cell>
          <cell r="AE61">
            <v>4</v>
          </cell>
          <cell r="AF61">
            <v>4</v>
          </cell>
          <cell r="AG61">
            <v>4</v>
          </cell>
          <cell r="AH61">
            <v>4</v>
          </cell>
          <cell r="AI61"/>
          <cell r="AJ61">
            <v>25</v>
          </cell>
          <cell r="AK61"/>
          <cell r="AP61">
            <v>11</v>
          </cell>
          <cell r="AQ61">
            <v>26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26</v>
          </cell>
          <cell r="BA61">
            <v>0</v>
          </cell>
          <cell r="BB61">
            <v>22</v>
          </cell>
          <cell r="BC61">
            <v>0</v>
          </cell>
          <cell r="BD61">
            <v>0</v>
          </cell>
        </row>
        <row r="62">
          <cell r="B62"/>
          <cell r="C62" t="str">
            <v>អែម សុនី</v>
          </cell>
          <cell r="D62" t="str">
            <v>PM</v>
          </cell>
          <cell r="E62">
            <v>4</v>
          </cell>
          <cell r="F62">
            <v>4</v>
          </cell>
          <cell r="G62"/>
          <cell r="H62">
            <v>4</v>
          </cell>
          <cell r="I62">
            <v>4</v>
          </cell>
          <cell r="J62">
            <v>4</v>
          </cell>
          <cell r="K62">
            <v>4</v>
          </cell>
          <cell r="L62">
            <v>4</v>
          </cell>
          <cell r="M62"/>
          <cell r="N62"/>
          <cell r="O62">
            <v>4</v>
          </cell>
          <cell r="P62">
            <v>4</v>
          </cell>
          <cell r="Q62">
            <v>4</v>
          </cell>
          <cell r="R62">
            <v>4</v>
          </cell>
          <cell r="S62">
            <v>4</v>
          </cell>
          <cell r="T62">
            <v>4</v>
          </cell>
          <cell r="U62"/>
          <cell r="V62">
            <v>4</v>
          </cell>
          <cell r="W62">
            <v>4</v>
          </cell>
          <cell r="X62">
            <v>4</v>
          </cell>
          <cell r="Y62">
            <v>4</v>
          </cell>
          <cell r="Z62">
            <v>4</v>
          </cell>
          <cell r="AA62">
            <v>4</v>
          </cell>
          <cell r="AB62"/>
          <cell r="AC62">
            <v>4</v>
          </cell>
          <cell r="AD62">
            <v>4</v>
          </cell>
          <cell r="AE62">
            <v>4</v>
          </cell>
          <cell r="AF62">
            <v>4</v>
          </cell>
          <cell r="AG62">
            <v>4</v>
          </cell>
          <cell r="AH62">
            <v>4</v>
          </cell>
          <cell r="AI62"/>
          <cell r="AJ62"/>
          <cell r="AK62"/>
          <cell r="AL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</row>
        <row r="63">
          <cell r="B63"/>
          <cell r="C63" t="str">
            <v>Em Sony</v>
          </cell>
          <cell r="D63">
            <v>1.3</v>
          </cell>
          <cell r="E63">
            <v>0</v>
          </cell>
          <cell r="F63">
            <v>0</v>
          </cell>
          <cell r="G63"/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/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/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/>
          <cell r="AJ63">
            <v>0</v>
          </cell>
          <cell r="AK63"/>
          <cell r="AL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</row>
        <row r="64">
          <cell r="B64"/>
          <cell r="C64" t="str">
            <v>Auto Printing</v>
          </cell>
          <cell r="D64">
            <v>1.5</v>
          </cell>
          <cell r="E64">
            <v>0</v>
          </cell>
          <cell r="F64">
            <v>0</v>
          </cell>
          <cell r="G64"/>
          <cell r="H64">
            <v>2</v>
          </cell>
          <cell r="I64">
            <v>0</v>
          </cell>
          <cell r="J64">
            <v>2</v>
          </cell>
          <cell r="K64">
            <v>2</v>
          </cell>
          <cell r="L64">
            <v>0</v>
          </cell>
          <cell r="M64"/>
          <cell r="N64"/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0</v>
          </cell>
          <cell r="U64"/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/>
          <cell r="AC64">
            <v>0</v>
          </cell>
          <cell r="AD64">
            <v>0</v>
          </cell>
          <cell r="AE64">
            <v>2</v>
          </cell>
          <cell r="AF64">
            <v>2</v>
          </cell>
          <cell r="AG64">
            <v>2</v>
          </cell>
          <cell r="AH64">
            <v>0</v>
          </cell>
          <cell r="AI64"/>
          <cell r="AJ64">
            <v>22</v>
          </cell>
          <cell r="AK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</row>
        <row r="65">
          <cell r="B65"/>
          <cell r="D65">
            <v>2</v>
          </cell>
          <cell r="E65">
            <v>0</v>
          </cell>
          <cell r="F65">
            <v>0</v>
          </cell>
          <cell r="G65"/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/>
          <cell r="N65"/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/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/>
          <cell r="AJ65">
            <v>0</v>
          </cell>
          <cell r="AK65">
            <v>0</v>
          </cell>
          <cell r="AL65">
            <v>11</v>
          </cell>
          <cell r="AM65">
            <v>0</v>
          </cell>
          <cell r="AN65">
            <v>0</v>
          </cell>
          <cell r="AO65">
            <v>0</v>
          </cell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</row>
        <row r="66">
          <cell r="B66" t="str">
            <v>0754</v>
          </cell>
          <cell r="C66"/>
          <cell r="D66" t="str">
            <v>AM</v>
          </cell>
          <cell r="E66">
            <v>4</v>
          </cell>
          <cell r="F66">
            <v>4</v>
          </cell>
          <cell r="G66"/>
          <cell r="H66">
            <v>4</v>
          </cell>
          <cell r="I66">
            <v>4</v>
          </cell>
          <cell r="J66">
            <v>4</v>
          </cell>
          <cell r="K66">
            <v>4</v>
          </cell>
          <cell r="L66" t="str">
            <v>AL</v>
          </cell>
          <cell r="M66"/>
          <cell r="N66"/>
          <cell r="O66" t="str">
            <v>4N</v>
          </cell>
          <cell r="P66" t="str">
            <v>4N</v>
          </cell>
          <cell r="Q66" t="str">
            <v>4N</v>
          </cell>
          <cell r="R66" t="str">
            <v>4N</v>
          </cell>
          <cell r="S66" t="str">
            <v>4N</v>
          </cell>
          <cell r="T66" t="str">
            <v>4N</v>
          </cell>
          <cell r="U66"/>
          <cell r="V66">
            <v>4</v>
          </cell>
          <cell r="W66">
            <v>4</v>
          </cell>
          <cell r="X66">
            <v>4</v>
          </cell>
          <cell r="Y66">
            <v>4</v>
          </cell>
          <cell r="Z66">
            <v>4</v>
          </cell>
          <cell r="AA66">
            <v>4</v>
          </cell>
          <cell r="AB66"/>
          <cell r="AC66">
            <v>4</v>
          </cell>
          <cell r="AD66">
            <v>4</v>
          </cell>
          <cell r="AE66">
            <v>4</v>
          </cell>
          <cell r="AF66">
            <v>4</v>
          </cell>
          <cell r="AG66">
            <v>4</v>
          </cell>
          <cell r="AH66">
            <v>4</v>
          </cell>
          <cell r="AI66"/>
          <cell r="AJ66">
            <v>24</v>
          </cell>
          <cell r="AK66"/>
          <cell r="AP66">
            <v>12</v>
          </cell>
          <cell r="AQ66">
            <v>25</v>
          </cell>
          <cell r="AR66">
            <v>6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</v>
          </cell>
          <cell r="AX66">
            <v>0</v>
          </cell>
          <cell r="AY66">
            <v>0</v>
          </cell>
          <cell r="AZ66">
            <v>26</v>
          </cell>
          <cell r="BA66">
            <v>22</v>
          </cell>
          <cell r="BB66">
            <v>14</v>
          </cell>
          <cell r="BC66">
            <v>10</v>
          </cell>
          <cell r="BD66">
            <v>1</v>
          </cell>
        </row>
        <row r="67">
          <cell r="B67"/>
          <cell r="C67" t="str">
            <v>ឆិល​ ពៅ</v>
          </cell>
          <cell r="D67" t="str">
            <v>PM</v>
          </cell>
          <cell r="E67">
            <v>4</v>
          </cell>
          <cell r="F67">
            <v>4</v>
          </cell>
          <cell r="G67"/>
          <cell r="H67">
            <v>4</v>
          </cell>
          <cell r="I67">
            <v>4</v>
          </cell>
          <cell r="J67">
            <v>4</v>
          </cell>
          <cell r="K67">
            <v>4</v>
          </cell>
          <cell r="L67" t="str">
            <v>AL</v>
          </cell>
          <cell r="M67"/>
          <cell r="N67"/>
          <cell r="O67" t="str">
            <v>4N</v>
          </cell>
          <cell r="P67" t="str">
            <v>4N</v>
          </cell>
          <cell r="Q67" t="str">
            <v>4N</v>
          </cell>
          <cell r="R67" t="str">
            <v>4N</v>
          </cell>
          <cell r="S67" t="str">
            <v>4N</v>
          </cell>
          <cell r="T67" t="str">
            <v>4N</v>
          </cell>
          <cell r="U67"/>
          <cell r="V67">
            <v>4</v>
          </cell>
          <cell r="W67">
            <v>4</v>
          </cell>
          <cell r="X67">
            <v>4</v>
          </cell>
          <cell r="Y67">
            <v>4</v>
          </cell>
          <cell r="Z67">
            <v>4</v>
          </cell>
          <cell r="AA67">
            <v>4</v>
          </cell>
          <cell r="AB67"/>
          <cell r="AC67">
            <v>4</v>
          </cell>
          <cell r="AD67">
            <v>4</v>
          </cell>
          <cell r="AE67">
            <v>4</v>
          </cell>
          <cell r="AF67">
            <v>4</v>
          </cell>
          <cell r="AG67">
            <v>4</v>
          </cell>
          <cell r="AH67">
            <v>4</v>
          </cell>
          <cell r="AI67"/>
          <cell r="AJ67"/>
          <cell r="AK67"/>
          <cell r="AL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</row>
        <row r="68">
          <cell r="B68"/>
          <cell r="C68" t="str">
            <v>Chel Pov</v>
          </cell>
          <cell r="D68">
            <v>1.3</v>
          </cell>
          <cell r="E68">
            <v>0</v>
          </cell>
          <cell r="F68">
            <v>0</v>
          </cell>
          <cell r="G68"/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/>
          <cell r="N68"/>
          <cell r="O68">
            <v>4</v>
          </cell>
          <cell r="P68">
            <v>4</v>
          </cell>
          <cell r="Q68">
            <v>4</v>
          </cell>
          <cell r="R68">
            <v>4</v>
          </cell>
          <cell r="S68">
            <v>4</v>
          </cell>
          <cell r="T68">
            <v>2</v>
          </cell>
          <cell r="U68"/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/>
          <cell r="AJ68">
            <v>22</v>
          </cell>
          <cell r="AK68"/>
          <cell r="AL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</row>
        <row r="69">
          <cell r="B69"/>
          <cell r="C69" t="str">
            <v>Auto Printing</v>
          </cell>
          <cell r="D69">
            <v>1.5</v>
          </cell>
          <cell r="E69">
            <v>0</v>
          </cell>
          <cell r="F69">
            <v>0</v>
          </cell>
          <cell r="G69"/>
          <cell r="H69">
            <v>2</v>
          </cell>
          <cell r="I69">
            <v>0</v>
          </cell>
          <cell r="J69">
            <v>2</v>
          </cell>
          <cell r="K69">
            <v>2</v>
          </cell>
          <cell r="L69">
            <v>0</v>
          </cell>
          <cell r="M69"/>
          <cell r="N69"/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/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/>
          <cell r="AC69">
            <v>0</v>
          </cell>
          <cell r="AD69">
            <v>2</v>
          </cell>
          <cell r="AE69">
            <v>2</v>
          </cell>
          <cell r="AF69">
            <v>2</v>
          </cell>
          <cell r="AG69">
            <v>2</v>
          </cell>
          <cell r="AH69">
            <v>0</v>
          </cell>
          <cell r="AI69"/>
          <cell r="AJ69">
            <v>14</v>
          </cell>
          <cell r="AK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</row>
        <row r="70">
          <cell r="B70"/>
          <cell r="D70">
            <v>2</v>
          </cell>
          <cell r="E70">
            <v>0</v>
          </cell>
          <cell r="F70">
            <v>0</v>
          </cell>
          <cell r="G70"/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/>
          <cell r="N70"/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2</v>
          </cell>
          <cell r="T70">
            <v>0</v>
          </cell>
          <cell r="U70"/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/>
          <cell r="AJ70">
            <v>10</v>
          </cell>
          <cell r="AK70">
            <v>0</v>
          </cell>
          <cell r="AL70">
            <v>12</v>
          </cell>
          <cell r="AM70">
            <v>0</v>
          </cell>
          <cell r="AN70">
            <v>0</v>
          </cell>
          <cell r="AO70">
            <v>0</v>
          </cell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</row>
        <row r="71">
          <cell r="B71" t="str">
            <v>0763</v>
          </cell>
          <cell r="C71"/>
          <cell r="D71" t="str">
            <v>AM</v>
          </cell>
          <cell r="E71">
            <v>4</v>
          </cell>
          <cell r="F71">
            <v>4</v>
          </cell>
          <cell r="G71"/>
          <cell r="H71">
            <v>4</v>
          </cell>
          <cell r="I71">
            <v>4</v>
          </cell>
          <cell r="J71">
            <v>4</v>
          </cell>
          <cell r="K71">
            <v>4</v>
          </cell>
          <cell r="L71">
            <v>4</v>
          </cell>
          <cell r="M71"/>
          <cell r="N71"/>
          <cell r="O71">
            <v>4</v>
          </cell>
          <cell r="P71">
            <v>4</v>
          </cell>
          <cell r="Q71">
            <v>4</v>
          </cell>
          <cell r="R71">
            <v>4</v>
          </cell>
          <cell r="S71">
            <v>4</v>
          </cell>
          <cell r="T71">
            <v>4</v>
          </cell>
          <cell r="U71"/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/>
          <cell r="AC71">
            <v>4</v>
          </cell>
          <cell r="AD71">
            <v>4</v>
          </cell>
          <cell r="AE71">
            <v>4</v>
          </cell>
          <cell r="AF71">
            <v>4</v>
          </cell>
          <cell r="AG71">
            <v>4</v>
          </cell>
          <cell r="AH71">
            <v>4</v>
          </cell>
          <cell r="AI71"/>
          <cell r="AJ71">
            <v>25</v>
          </cell>
          <cell r="AK71"/>
          <cell r="AP71">
            <v>11</v>
          </cell>
          <cell r="AQ71">
            <v>26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26</v>
          </cell>
          <cell r="BA71">
            <v>0</v>
          </cell>
          <cell r="BB71">
            <v>22</v>
          </cell>
          <cell r="BC71">
            <v>0</v>
          </cell>
          <cell r="BD71">
            <v>0</v>
          </cell>
        </row>
        <row r="72">
          <cell r="B72"/>
          <cell r="C72" t="str">
            <v>រុន ឡុង​</v>
          </cell>
          <cell r="D72" t="str">
            <v>PM</v>
          </cell>
          <cell r="E72">
            <v>4</v>
          </cell>
          <cell r="F72">
            <v>4</v>
          </cell>
          <cell r="G72"/>
          <cell r="H72">
            <v>4</v>
          </cell>
          <cell r="I72">
            <v>4</v>
          </cell>
          <cell r="J72">
            <v>4</v>
          </cell>
          <cell r="K72">
            <v>4</v>
          </cell>
          <cell r="L72">
            <v>4</v>
          </cell>
          <cell r="M72"/>
          <cell r="N72"/>
          <cell r="O72">
            <v>4</v>
          </cell>
          <cell r="P72">
            <v>4</v>
          </cell>
          <cell r="Q72">
            <v>4</v>
          </cell>
          <cell r="R72">
            <v>4</v>
          </cell>
          <cell r="S72">
            <v>4</v>
          </cell>
          <cell r="T72">
            <v>4</v>
          </cell>
          <cell r="U72"/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/>
          <cell r="AC72">
            <v>4</v>
          </cell>
          <cell r="AD72">
            <v>4</v>
          </cell>
          <cell r="AE72">
            <v>4</v>
          </cell>
          <cell r="AF72">
            <v>4</v>
          </cell>
          <cell r="AG72">
            <v>4</v>
          </cell>
          <cell r="AH72">
            <v>4</v>
          </cell>
          <cell r="AI72"/>
          <cell r="AJ72"/>
          <cell r="AK72"/>
          <cell r="AL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</row>
        <row r="73">
          <cell r="B73"/>
          <cell r="C73" t="str">
            <v xml:space="preserve">Ron Long </v>
          </cell>
          <cell r="D73">
            <v>1.3</v>
          </cell>
          <cell r="E73">
            <v>0</v>
          </cell>
          <cell r="F73">
            <v>0</v>
          </cell>
          <cell r="G73"/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/>
          <cell r="N73"/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/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AK73"/>
          <cell r="AL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</row>
        <row r="74">
          <cell r="B74"/>
          <cell r="C74" t="str">
            <v>Auto Printing</v>
          </cell>
          <cell r="D74">
            <v>1.5</v>
          </cell>
          <cell r="E74">
            <v>0</v>
          </cell>
          <cell r="F74">
            <v>0</v>
          </cell>
          <cell r="G74"/>
          <cell r="H74">
            <v>2</v>
          </cell>
          <cell r="I74">
            <v>0</v>
          </cell>
          <cell r="J74">
            <v>2</v>
          </cell>
          <cell r="K74">
            <v>2</v>
          </cell>
          <cell r="L74">
            <v>0</v>
          </cell>
          <cell r="M74"/>
          <cell r="N74"/>
          <cell r="O74">
            <v>2</v>
          </cell>
          <cell r="P74">
            <v>2</v>
          </cell>
          <cell r="Q74">
            <v>2</v>
          </cell>
          <cell r="R74">
            <v>2</v>
          </cell>
          <cell r="S74">
            <v>2</v>
          </cell>
          <cell r="T74">
            <v>0</v>
          </cell>
          <cell r="U74"/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/>
          <cell r="AC74">
            <v>0</v>
          </cell>
          <cell r="AD74">
            <v>0</v>
          </cell>
          <cell r="AE74">
            <v>2</v>
          </cell>
          <cell r="AF74">
            <v>2</v>
          </cell>
          <cell r="AG74">
            <v>2</v>
          </cell>
          <cell r="AH74">
            <v>0</v>
          </cell>
          <cell r="AI74"/>
          <cell r="AJ74">
            <v>22</v>
          </cell>
          <cell r="AK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</row>
        <row r="75">
          <cell r="B75"/>
          <cell r="D75">
            <v>2</v>
          </cell>
          <cell r="E75">
            <v>0</v>
          </cell>
          <cell r="F75">
            <v>0</v>
          </cell>
          <cell r="G75"/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/>
          <cell r="N75"/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/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AK75">
            <v>0</v>
          </cell>
          <cell r="AL75">
            <v>11</v>
          </cell>
          <cell r="AM75">
            <v>0</v>
          </cell>
          <cell r="AN75">
            <v>0</v>
          </cell>
          <cell r="AO75">
            <v>0</v>
          </cell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</row>
        <row r="76">
          <cell r="B76" t="str">
            <v>0833</v>
          </cell>
          <cell r="C76"/>
          <cell r="D76" t="str">
            <v>AM</v>
          </cell>
          <cell r="E76">
            <v>4</v>
          </cell>
          <cell r="F76">
            <v>4</v>
          </cell>
          <cell r="G76"/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4</v>
          </cell>
          <cell r="M76"/>
          <cell r="N76"/>
          <cell r="O76" t="str">
            <v>4N</v>
          </cell>
          <cell r="P76" t="str">
            <v>A</v>
          </cell>
          <cell r="Q76" t="str">
            <v>4N</v>
          </cell>
          <cell r="R76" t="str">
            <v>4N</v>
          </cell>
          <cell r="S76" t="str">
            <v>4N</v>
          </cell>
          <cell r="T76" t="str">
            <v>AL</v>
          </cell>
          <cell r="U76"/>
          <cell r="V76" t="str">
            <v>AL</v>
          </cell>
          <cell r="W76" t="str">
            <v>AL</v>
          </cell>
          <cell r="X76">
            <v>4</v>
          </cell>
          <cell r="Y76">
            <v>4</v>
          </cell>
          <cell r="Z76">
            <v>4</v>
          </cell>
          <cell r="AA76">
            <v>4</v>
          </cell>
          <cell r="AB76"/>
          <cell r="AC76">
            <v>4</v>
          </cell>
          <cell r="AD76">
            <v>4</v>
          </cell>
          <cell r="AE76">
            <v>4</v>
          </cell>
          <cell r="AF76">
            <v>4</v>
          </cell>
          <cell r="AG76">
            <v>4</v>
          </cell>
          <cell r="AH76">
            <v>4</v>
          </cell>
          <cell r="AI76"/>
          <cell r="AJ76">
            <v>21.5</v>
          </cell>
          <cell r="AK76"/>
          <cell r="AP76">
            <v>12</v>
          </cell>
          <cell r="AQ76">
            <v>22.5</v>
          </cell>
          <cell r="AR76">
            <v>4.5</v>
          </cell>
          <cell r="AS76">
            <v>0</v>
          </cell>
          <cell r="AT76">
            <v>0</v>
          </cell>
          <cell r="AU76">
            <v>0</v>
          </cell>
          <cell r="AV76">
            <v>0.5</v>
          </cell>
          <cell r="AW76">
            <v>3</v>
          </cell>
          <cell r="AX76">
            <v>0</v>
          </cell>
          <cell r="AY76">
            <v>0</v>
          </cell>
          <cell r="AZ76">
            <v>25.5</v>
          </cell>
          <cell r="BA76">
            <v>20</v>
          </cell>
          <cell r="BB76">
            <v>14</v>
          </cell>
          <cell r="BC76">
            <v>10</v>
          </cell>
          <cell r="BD76">
            <v>3</v>
          </cell>
        </row>
        <row r="77">
          <cell r="B77"/>
          <cell r="C77" t="str">
            <v>ឡា វណ្ណះលូ</v>
          </cell>
          <cell r="D77" t="str">
            <v>PM</v>
          </cell>
          <cell r="E77">
            <v>4</v>
          </cell>
          <cell r="F77">
            <v>4</v>
          </cell>
          <cell r="G77"/>
          <cell r="H77">
            <v>4</v>
          </cell>
          <cell r="I77">
            <v>4</v>
          </cell>
          <cell r="J77">
            <v>4</v>
          </cell>
          <cell r="K77">
            <v>4</v>
          </cell>
          <cell r="L77">
            <v>4</v>
          </cell>
          <cell r="M77"/>
          <cell r="N77"/>
          <cell r="O77" t="str">
            <v>4N</v>
          </cell>
          <cell r="P77" t="str">
            <v>4N</v>
          </cell>
          <cell r="Q77" t="str">
            <v>4N</v>
          </cell>
          <cell r="R77" t="str">
            <v>4N</v>
          </cell>
          <cell r="S77" t="str">
            <v>4N</v>
          </cell>
          <cell r="T77" t="str">
            <v>AL</v>
          </cell>
          <cell r="U77"/>
          <cell r="V77" t="str">
            <v>AL</v>
          </cell>
          <cell r="W77" t="str">
            <v>AL</v>
          </cell>
          <cell r="X77">
            <v>4</v>
          </cell>
          <cell r="Y77">
            <v>4</v>
          </cell>
          <cell r="Z77">
            <v>4</v>
          </cell>
          <cell r="AA77">
            <v>4</v>
          </cell>
          <cell r="AB77"/>
          <cell r="AC77">
            <v>4</v>
          </cell>
          <cell r="AD77">
            <v>4</v>
          </cell>
          <cell r="AE77">
            <v>4</v>
          </cell>
          <cell r="AF77">
            <v>4</v>
          </cell>
          <cell r="AG77">
            <v>4</v>
          </cell>
          <cell r="AH77">
            <v>4</v>
          </cell>
          <cell r="AI77"/>
          <cell r="AJ77"/>
          <cell r="AK77"/>
          <cell r="AL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</row>
        <row r="78">
          <cell r="B78"/>
          <cell r="C78" t="str">
            <v>La Vanak Lou</v>
          </cell>
          <cell r="D78">
            <v>1.3</v>
          </cell>
          <cell r="E78">
            <v>0</v>
          </cell>
          <cell r="F78">
            <v>0</v>
          </cell>
          <cell r="G78"/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/>
          <cell r="N78"/>
          <cell r="O78">
            <v>4</v>
          </cell>
          <cell r="P78">
            <v>4</v>
          </cell>
          <cell r="Q78">
            <v>4</v>
          </cell>
          <cell r="R78">
            <v>4</v>
          </cell>
          <cell r="S78">
            <v>4</v>
          </cell>
          <cell r="T78">
            <v>0</v>
          </cell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/>
          <cell r="AJ78">
            <v>20</v>
          </cell>
          <cell r="AK78"/>
          <cell r="AL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</row>
        <row r="79">
          <cell r="B79"/>
          <cell r="C79" t="str">
            <v>Auto Printing</v>
          </cell>
          <cell r="D79">
            <v>1.5</v>
          </cell>
          <cell r="E79">
            <v>0</v>
          </cell>
          <cell r="F79">
            <v>0</v>
          </cell>
          <cell r="G79"/>
          <cell r="H79">
            <v>2</v>
          </cell>
          <cell r="I79">
            <v>0</v>
          </cell>
          <cell r="J79">
            <v>2</v>
          </cell>
          <cell r="K79">
            <v>2</v>
          </cell>
          <cell r="L79">
            <v>0</v>
          </cell>
          <cell r="M79"/>
          <cell r="N79"/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/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/>
          <cell r="AC79">
            <v>0</v>
          </cell>
          <cell r="AD79">
            <v>2</v>
          </cell>
          <cell r="AE79">
            <v>2</v>
          </cell>
          <cell r="AF79">
            <v>2</v>
          </cell>
          <cell r="AG79">
            <v>2</v>
          </cell>
          <cell r="AH79">
            <v>0</v>
          </cell>
          <cell r="AI79"/>
          <cell r="AJ79">
            <v>14</v>
          </cell>
          <cell r="AK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</row>
        <row r="80">
          <cell r="B80"/>
          <cell r="D80">
            <v>2</v>
          </cell>
          <cell r="E80">
            <v>0</v>
          </cell>
          <cell r="F80">
            <v>0</v>
          </cell>
          <cell r="G80"/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/>
          <cell r="N80"/>
          <cell r="O80">
            <v>2</v>
          </cell>
          <cell r="P80">
            <v>2</v>
          </cell>
          <cell r="Q80">
            <v>2</v>
          </cell>
          <cell r="R80">
            <v>2</v>
          </cell>
          <cell r="S80">
            <v>2</v>
          </cell>
          <cell r="T80">
            <v>0</v>
          </cell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/>
          <cell r="AJ80">
            <v>10</v>
          </cell>
          <cell r="AK80">
            <v>0</v>
          </cell>
          <cell r="AL80">
            <v>12</v>
          </cell>
          <cell r="AM80">
            <v>0</v>
          </cell>
          <cell r="AN80">
            <v>0</v>
          </cell>
          <cell r="AO80">
            <v>0</v>
          </cell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</row>
        <row r="81">
          <cell r="B81" t="str">
            <v>0995</v>
          </cell>
          <cell r="C81"/>
          <cell r="D81" t="str">
            <v>AM</v>
          </cell>
          <cell r="E81">
            <v>4</v>
          </cell>
          <cell r="F81">
            <v>4</v>
          </cell>
          <cell r="G81"/>
          <cell r="H81" t="str">
            <v>AL</v>
          </cell>
          <cell r="I81">
            <v>4</v>
          </cell>
          <cell r="J81">
            <v>4</v>
          </cell>
          <cell r="K81">
            <v>4</v>
          </cell>
          <cell r="L81" t="str">
            <v>A</v>
          </cell>
          <cell r="M81"/>
          <cell r="N81"/>
          <cell r="O81">
            <v>4</v>
          </cell>
          <cell r="P81">
            <v>4</v>
          </cell>
          <cell r="Q81">
            <v>4</v>
          </cell>
          <cell r="R81">
            <v>4</v>
          </cell>
          <cell r="S81">
            <v>4</v>
          </cell>
          <cell r="T81">
            <v>4</v>
          </cell>
          <cell r="U81"/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4</v>
          </cell>
          <cell r="AA81">
            <v>4</v>
          </cell>
          <cell r="AB81" t="str">
            <v>4S</v>
          </cell>
          <cell r="AC81" t="str">
            <v>4N</v>
          </cell>
          <cell r="AD81" t="str">
            <v>4N</v>
          </cell>
          <cell r="AE81" t="str">
            <v>4N</v>
          </cell>
          <cell r="AF81" t="str">
            <v>4N</v>
          </cell>
          <cell r="AG81" t="str">
            <v>4N</v>
          </cell>
          <cell r="AH81" t="str">
            <v>4N</v>
          </cell>
          <cell r="AI81"/>
          <cell r="AJ81">
            <v>23.5</v>
          </cell>
          <cell r="AK81"/>
          <cell r="AP81">
            <v>19</v>
          </cell>
          <cell r="AQ81">
            <v>24.5</v>
          </cell>
          <cell r="AR81">
            <v>6</v>
          </cell>
          <cell r="AS81">
            <v>0</v>
          </cell>
          <cell r="AT81">
            <v>8</v>
          </cell>
          <cell r="AU81">
            <v>0</v>
          </cell>
          <cell r="AV81">
            <v>1</v>
          </cell>
          <cell r="AW81">
            <v>0.5</v>
          </cell>
          <cell r="AX81">
            <v>0</v>
          </cell>
          <cell r="AY81">
            <v>0</v>
          </cell>
          <cell r="AZ81">
            <v>25</v>
          </cell>
          <cell r="BA81">
            <v>22</v>
          </cell>
          <cell r="BB81">
            <v>28</v>
          </cell>
          <cell r="BC81">
            <v>10</v>
          </cell>
          <cell r="BD81">
            <v>0.5</v>
          </cell>
        </row>
        <row r="82">
          <cell r="B82"/>
          <cell r="C82" t="str">
            <v>សំ សម្បត្តិ</v>
          </cell>
          <cell r="D82" t="str">
            <v>PM</v>
          </cell>
          <cell r="E82">
            <v>4</v>
          </cell>
          <cell r="F82">
            <v>4</v>
          </cell>
          <cell r="G82"/>
          <cell r="H82">
            <v>4</v>
          </cell>
          <cell r="I82">
            <v>4</v>
          </cell>
          <cell r="J82">
            <v>4</v>
          </cell>
          <cell r="K82">
            <v>4</v>
          </cell>
          <cell r="L82" t="str">
            <v>A</v>
          </cell>
          <cell r="M82"/>
          <cell r="N82"/>
          <cell r="O82">
            <v>4</v>
          </cell>
          <cell r="P82">
            <v>4</v>
          </cell>
          <cell r="Q82">
            <v>4</v>
          </cell>
          <cell r="R82">
            <v>4</v>
          </cell>
          <cell r="S82">
            <v>4</v>
          </cell>
          <cell r="T82">
            <v>4</v>
          </cell>
          <cell r="U82"/>
          <cell r="V82">
            <v>4</v>
          </cell>
          <cell r="W82">
            <v>4</v>
          </cell>
          <cell r="X82">
            <v>4</v>
          </cell>
          <cell r="Y82">
            <v>4</v>
          </cell>
          <cell r="Z82">
            <v>4</v>
          </cell>
          <cell r="AA82">
            <v>4</v>
          </cell>
          <cell r="AB82" t="str">
            <v>4S</v>
          </cell>
          <cell r="AC82" t="str">
            <v>4N</v>
          </cell>
          <cell r="AD82" t="str">
            <v>4N</v>
          </cell>
          <cell r="AE82" t="str">
            <v>4N</v>
          </cell>
          <cell r="AF82" t="str">
            <v>4N</v>
          </cell>
          <cell r="AG82" t="str">
            <v>4N</v>
          </cell>
          <cell r="AH82" t="str">
            <v>4N</v>
          </cell>
          <cell r="AI82"/>
          <cell r="AJ82"/>
          <cell r="AK82"/>
          <cell r="AL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</row>
        <row r="83">
          <cell r="B83"/>
          <cell r="C83" t="str">
            <v>Som Sombat</v>
          </cell>
          <cell r="D83">
            <v>1.3</v>
          </cell>
          <cell r="E83">
            <v>0</v>
          </cell>
          <cell r="F83">
            <v>0</v>
          </cell>
          <cell r="G83"/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/>
          <cell r="N83"/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/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4</v>
          </cell>
          <cell r="AD83">
            <v>4</v>
          </cell>
          <cell r="AE83">
            <v>4</v>
          </cell>
          <cell r="AF83">
            <v>4</v>
          </cell>
          <cell r="AG83">
            <v>4</v>
          </cell>
          <cell r="AH83">
            <v>2</v>
          </cell>
          <cell r="AI83"/>
          <cell r="AJ83">
            <v>22</v>
          </cell>
          <cell r="AK83"/>
          <cell r="AL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</row>
        <row r="84">
          <cell r="B84"/>
          <cell r="C84" t="str">
            <v>Auto Printing</v>
          </cell>
          <cell r="D84">
            <v>1.5</v>
          </cell>
          <cell r="E84">
            <v>0</v>
          </cell>
          <cell r="F84">
            <v>0</v>
          </cell>
          <cell r="G84"/>
          <cell r="H84">
            <v>2</v>
          </cell>
          <cell r="I84">
            <v>0</v>
          </cell>
          <cell r="J84">
            <v>2</v>
          </cell>
          <cell r="K84">
            <v>2</v>
          </cell>
          <cell r="L84">
            <v>0</v>
          </cell>
          <cell r="M84"/>
          <cell r="N84"/>
          <cell r="O84">
            <v>2</v>
          </cell>
          <cell r="P84">
            <v>2</v>
          </cell>
          <cell r="Q84">
            <v>2</v>
          </cell>
          <cell r="R84">
            <v>2</v>
          </cell>
          <cell r="S84">
            <v>2</v>
          </cell>
          <cell r="T84">
            <v>0</v>
          </cell>
          <cell r="U84"/>
          <cell r="V84">
            <v>2</v>
          </cell>
          <cell r="W84">
            <v>2</v>
          </cell>
          <cell r="X84">
            <v>2</v>
          </cell>
          <cell r="Y84">
            <v>2</v>
          </cell>
          <cell r="Z84">
            <v>2</v>
          </cell>
          <cell r="AA84">
            <v>2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/>
          <cell r="AJ84">
            <v>28</v>
          </cell>
          <cell r="AK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</row>
        <row r="85">
          <cell r="B85"/>
          <cell r="D85">
            <v>2</v>
          </cell>
          <cell r="E85">
            <v>0</v>
          </cell>
          <cell r="F85">
            <v>0</v>
          </cell>
          <cell r="G85"/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/>
          <cell r="N85"/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/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2</v>
          </cell>
          <cell r="AE85">
            <v>2</v>
          </cell>
          <cell r="AF85">
            <v>2</v>
          </cell>
          <cell r="AG85">
            <v>2</v>
          </cell>
          <cell r="AH85">
            <v>0</v>
          </cell>
          <cell r="AI85"/>
          <cell r="AJ85">
            <v>10</v>
          </cell>
          <cell r="AK85">
            <v>0</v>
          </cell>
          <cell r="AL85">
            <v>19</v>
          </cell>
          <cell r="AM85">
            <v>0</v>
          </cell>
          <cell r="AN85">
            <v>0</v>
          </cell>
          <cell r="AO85">
            <v>0</v>
          </cell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</row>
        <row r="86">
          <cell r="B86" t="str">
            <v>1031</v>
          </cell>
          <cell r="C86"/>
          <cell r="D86" t="str">
            <v>AM</v>
          </cell>
          <cell r="E86">
            <v>4</v>
          </cell>
          <cell r="F86">
            <v>4</v>
          </cell>
          <cell r="G86"/>
          <cell r="H86">
            <v>4</v>
          </cell>
          <cell r="I86">
            <v>4</v>
          </cell>
          <cell r="J86">
            <v>4</v>
          </cell>
          <cell r="K86">
            <v>4</v>
          </cell>
          <cell r="L86">
            <v>4</v>
          </cell>
          <cell r="M86"/>
          <cell r="N86"/>
          <cell r="O86">
            <v>4</v>
          </cell>
          <cell r="P86">
            <v>4</v>
          </cell>
          <cell r="Q86">
            <v>4</v>
          </cell>
          <cell r="R86">
            <v>4</v>
          </cell>
          <cell r="S86">
            <v>4</v>
          </cell>
          <cell r="T86">
            <v>4</v>
          </cell>
          <cell r="U86"/>
          <cell r="V86">
            <v>4</v>
          </cell>
          <cell r="W86">
            <v>4</v>
          </cell>
          <cell r="X86">
            <v>4</v>
          </cell>
          <cell r="Y86">
            <v>4</v>
          </cell>
          <cell r="Z86">
            <v>4</v>
          </cell>
          <cell r="AA86" t="str">
            <v>SP</v>
          </cell>
          <cell r="AB86"/>
          <cell r="AC86" t="str">
            <v>SP</v>
          </cell>
          <cell r="AD86" t="str">
            <v>SP</v>
          </cell>
          <cell r="AE86">
            <v>4</v>
          </cell>
          <cell r="AF86">
            <v>4</v>
          </cell>
          <cell r="AG86">
            <v>4</v>
          </cell>
          <cell r="AH86">
            <v>4</v>
          </cell>
          <cell r="AI86"/>
          <cell r="AJ86">
            <v>22</v>
          </cell>
          <cell r="AK86"/>
          <cell r="AP86">
            <v>9</v>
          </cell>
          <cell r="AQ86">
            <v>23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3</v>
          </cell>
          <cell r="AZ86">
            <v>26</v>
          </cell>
          <cell r="BA86">
            <v>0</v>
          </cell>
          <cell r="BB86">
            <v>18</v>
          </cell>
          <cell r="BC86">
            <v>0</v>
          </cell>
          <cell r="BD86">
            <v>3</v>
          </cell>
        </row>
        <row r="87">
          <cell r="B87"/>
          <cell r="C87" t="str">
            <v>សែ គឹមដាន</v>
          </cell>
          <cell r="D87" t="str">
            <v>PM</v>
          </cell>
          <cell r="E87">
            <v>4</v>
          </cell>
          <cell r="F87">
            <v>4</v>
          </cell>
          <cell r="G87"/>
          <cell r="H87">
            <v>4</v>
          </cell>
          <cell r="I87">
            <v>4</v>
          </cell>
          <cell r="J87">
            <v>4</v>
          </cell>
          <cell r="K87">
            <v>4</v>
          </cell>
          <cell r="L87">
            <v>4</v>
          </cell>
          <cell r="M87"/>
          <cell r="N87"/>
          <cell r="O87">
            <v>4</v>
          </cell>
          <cell r="P87">
            <v>4</v>
          </cell>
          <cell r="Q87">
            <v>4</v>
          </cell>
          <cell r="R87">
            <v>4</v>
          </cell>
          <cell r="S87">
            <v>4</v>
          </cell>
          <cell r="T87">
            <v>4</v>
          </cell>
          <cell r="U87"/>
          <cell r="V87">
            <v>4</v>
          </cell>
          <cell r="W87">
            <v>4</v>
          </cell>
          <cell r="X87">
            <v>4</v>
          </cell>
          <cell r="Y87">
            <v>4</v>
          </cell>
          <cell r="Z87">
            <v>4</v>
          </cell>
          <cell r="AA87" t="str">
            <v>SP</v>
          </cell>
          <cell r="AB87"/>
          <cell r="AC87" t="str">
            <v>SP</v>
          </cell>
          <cell r="AD87" t="str">
            <v>SP</v>
          </cell>
          <cell r="AE87">
            <v>4</v>
          </cell>
          <cell r="AF87">
            <v>4</v>
          </cell>
          <cell r="AG87">
            <v>4</v>
          </cell>
          <cell r="AH87">
            <v>4</v>
          </cell>
          <cell r="AI87"/>
          <cell r="AJ87"/>
          <cell r="AK87"/>
          <cell r="AL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</row>
        <row r="88">
          <cell r="B88"/>
          <cell r="C88" t="str">
            <v>Se KimDan</v>
          </cell>
          <cell r="D88">
            <v>1.3</v>
          </cell>
          <cell r="E88">
            <v>0</v>
          </cell>
          <cell r="F88">
            <v>0</v>
          </cell>
          <cell r="G88"/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/>
          <cell r="N88"/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/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AK88"/>
          <cell r="AL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</row>
        <row r="89">
          <cell r="B89"/>
          <cell r="C89" t="str">
            <v>Auto Printing</v>
          </cell>
          <cell r="D89">
            <v>1.5</v>
          </cell>
          <cell r="E89">
            <v>0</v>
          </cell>
          <cell r="F89">
            <v>0</v>
          </cell>
          <cell r="G89"/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/>
          <cell r="N89"/>
          <cell r="O89">
            <v>2</v>
          </cell>
          <cell r="P89">
            <v>2</v>
          </cell>
          <cell r="Q89">
            <v>0</v>
          </cell>
          <cell r="R89">
            <v>2</v>
          </cell>
          <cell r="S89">
            <v>0</v>
          </cell>
          <cell r="T89">
            <v>0</v>
          </cell>
          <cell r="U89"/>
          <cell r="V89">
            <v>0</v>
          </cell>
          <cell r="W89">
            <v>0</v>
          </cell>
          <cell r="X89">
            <v>2</v>
          </cell>
          <cell r="Y89">
            <v>2</v>
          </cell>
          <cell r="Z89">
            <v>2</v>
          </cell>
          <cell r="AA89">
            <v>0</v>
          </cell>
          <cell r="AB89"/>
          <cell r="AC89">
            <v>0</v>
          </cell>
          <cell r="AD89">
            <v>0</v>
          </cell>
          <cell r="AE89">
            <v>2</v>
          </cell>
          <cell r="AF89">
            <v>0</v>
          </cell>
          <cell r="AG89">
            <v>2</v>
          </cell>
          <cell r="AH89">
            <v>0</v>
          </cell>
          <cell r="AI89"/>
          <cell r="AJ89">
            <v>18</v>
          </cell>
          <cell r="AK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</row>
        <row r="90">
          <cell r="B90"/>
          <cell r="D90">
            <v>2</v>
          </cell>
          <cell r="E90">
            <v>0</v>
          </cell>
          <cell r="F90">
            <v>0</v>
          </cell>
          <cell r="G90"/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/>
          <cell r="N90"/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/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AK90">
            <v>0</v>
          </cell>
          <cell r="AL90">
            <v>9</v>
          </cell>
          <cell r="AM90">
            <v>0</v>
          </cell>
          <cell r="AN90">
            <v>0</v>
          </cell>
          <cell r="AO90">
            <v>0</v>
          </cell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</row>
        <row r="91">
          <cell r="B91" t="str">
            <v>1071</v>
          </cell>
          <cell r="C91"/>
          <cell r="D91" t="str">
            <v>AM</v>
          </cell>
          <cell r="E91">
            <v>4</v>
          </cell>
          <cell r="F91">
            <v>4</v>
          </cell>
          <cell r="G91"/>
          <cell r="H91">
            <v>4</v>
          </cell>
          <cell r="I91">
            <v>4</v>
          </cell>
          <cell r="J91">
            <v>4</v>
          </cell>
          <cell r="K91">
            <v>4</v>
          </cell>
          <cell r="L91">
            <v>4</v>
          </cell>
          <cell r="M91"/>
          <cell r="N91"/>
          <cell r="O91">
            <v>4</v>
          </cell>
          <cell r="P91">
            <v>4</v>
          </cell>
          <cell r="Q91">
            <v>4</v>
          </cell>
          <cell r="R91">
            <v>4</v>
          </cell>
          <cell r="S91" t="str">
            <v>AL</v>
          </cell>
          <cell r="T91" t="str">
            <v>AL</v>
          </cell>
          <cell r="U91"/>
          <cell r="V91">
            <v>4</v>
          </cell>
          <cell r="W91">
            <v>4</v>
          </cell>
          <cell r="X91">
            <v>4</v>
          </cell>
          <cell r="Y91">
            <v>4</v>
          </cell>
          <cell r="Z91">
            <v>4</v>
          </cell>
          <cell r="AA91">
            <v>4</v>
          </cell>
          <cell r="AB91"/>
          <cell r="AC91">
            <v>4</v>
          </cell>
          <cell r="AD91">
            <v>4</v>
          </cell>
          <cell r="AE91">
            <v>4</v>
          </cell>
          <cell r="AF91">
            <v>4</v>
          </cell>
          <cell r="AG91">
            <v>4</v>
          </cell>
          <cell r="AH91">
            <v>4</v>
          </cell>
          <cell r="AI91"/>
          <cell r="AJ91">
            <v>23</v>
          </cell>
          <cell r="AK91"/>
          <cell r="AP91">
            <v>10</v>
          </cell>
          <cell r="AQ91">
            <v>24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2</v>
          </cell>
          <cell r="AX91">
            <v>0</v>
          </cell>
          <cell r="AY91">
            <v>0</v>
          </cell>
          <cell r="AZ91">
            <v>26</v>
          </cell>
          <cell r="BA91">
            <v>0</v>
          </cell>
          <cell r="BB91">
            <v>20</v>
          </cell>
          <cell r="BC91">
            <v>0</v>
          </cell>
          <cell r="BD91">
            <v>2</v>
          </cell>
        </row>
        <row r="92">
          <cell r="B92"/>
          <cell r="C92" t="str">
            <v>អ៊ុក តៃអ៊រ</v>
          </cell>
          <cell r="D92" t="str">
            <v>PM</v>
          </cell>
          <cell r="E92">
            <v>4</v>
          </cell>
          <cell r="F92">
            <v>4</v>
          </cell>
          <cell r="G92"/>
          <cell r="H92">
            <v>4</v>
          </cell>
          <cell r="I92">
            <v>4</v>
          </cell>
          <cell r="J92">
            <v>4</v>
          </cell>
          <cell r="K92">
            <v>4</v>
          </cell>
          <cell r="L92">
            <v>4</v>
          </cell>
          <cell r="M92"/>
          <cell r="N92"/>
          <cell r="O92">
            <v>4</v>
          </cell>
          <cell r="P92">
            <v>4</v>
          </cell>
          <cell r="Q92">
            <v>4</v>
          </cell>
          <cell r="R92">
            <v>4</v>
          </cell>
          <cell r="S92" t="str">
            <v>AL</v>
          </cell>
          <cell r="T92" t="str">
            <v>AL</v>
          </cell>
          <cell r="U92"/>
          <cell r="V92">
            <v>4</v>
          </cell>
          <cell r="W92">
            <v>4</v>
          </cell>
          <cell r="X92">
            <v>4</v>
          </cell>
          <cell r="Y92">
            <v>4</v>
          </cell>
          <cell r="Z92">
            <v>4</v>
          </cell>
          <cell r="AA92">
            <v>4</v>
          </cell>
          <cell r="AB92"/>
          <cell r="AC92">
            <v>4</v>
          </cell>
          <cell r="AD92">
            <v>4</v>
          </cell>
          <cell r="AE92">
            <v>4</v>
          </cell>
          <cell r="AF92">
            <v>4</v>
          </cell>
          <cell r="AG92">
            <v>4</v>
          </cell>
          <cell r="AH92">
            <v>4</v>
          </cell>
          <cell r="AI92"/>
          <cell r="AJ92"/>
          <cell r="AK92"/>
          <cell r="AL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</row>
        <row r="93">
          <cell r="B93"/>
          <cell r="C93" t="str">
            <v>Uk Tai Or</v>
          </cell>
          <cell r="D93">
            <v>1.3</v>
          </cell>
          <cell r="E93">
            <v>0</v>
          </cell>
          <cell r="F93">
            <v>0</v>
          </cell>
          <cell r="G93"/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/>
          <cell r="N93"/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/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AK93"/>
          <cell r="AL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</row>
        <row r="94">
          <cell r="B94"/>
          <cell r="C94" t="str">
            <v>Auto Printing</v>
          </cell>
          <cell r="D94">
            <v>1.5</v>
          </cell>
          <cell r="E94">
            <v>0</v>
          </cell>
          <cell r="F94">
            <v>0</v>
          </cell>
          <cell r="G94"/>
          <cell r="H94">
            <v>2</v>
          </cell>
          <cell r="I94">
            <v>0</v>
          </cell>
          <cell r="J94">
            <v>2</v>
          </cell>
          <cell r="K94">
            <v>2</v>
          </cell>
          <cell r="L94">
            <v>0</v>
          </cell>
          <cell r="M94"/>
          <cell r="N94"/>
          <cell r="O94">
            <v>2</v>
          </cell>
          <cell r="P94">
            <v>2</v>
          </cell>
          <cell r="Q94">
            <v>2</v>
          </cell>
          <cell r="R94">
            <v>0</v>
          </cell>
          <cell r="S94">
            <v>0</v>
          </cell>
          <cell r="T94">
            <v>0</v>
          </cell>
          <cell r="U94"/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/>
          <cell r="AC94">
            <v>0</v>
          </cell>
          <cell r="AD94">
            <v>2</v>
          </cell>
          <cell r="AE94">
            <v>2</v>
          </cell>
          <cell r="AF94">
            <v>2</v>
          </cell>
          <cell r="AG94">
            <v>2</v>
          </cell>
          <cell r="AH94">
            <v>0</v>
          </cell>
          <cell r="AI94"/>
          <cell r="AJ94">
            <v>20</v>
          </cell>
          <cell r="AK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</row>
        <row r="95">
          <cell r="B95"/>
          <cell r="D95">
            <v>2</v>
          </cell>
          <cell r="E95">
            <v>0</v>
          </cell>
          <cell r="F95">
            <v>0</v>
          </cell>
          <cell r="G95"/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/>
          <cell r="N95"/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/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AK95">
            <v>0</v>
          </cell>
          <cell r="AL95">
            <v>10</v>
          </cell>
          <cell r="AM95">
            <v>0</v>
          </cell>
          <cell r="AN95">
            <v>0</v>
          </cell>
          <cell r="AO95">
            <v>0</v>
          </cell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</row>
        <row r="96">
          <cell r="B96" t="str">
            <v>1092</v>
          </cell>
          <cell r="C96"/>
          <cell r="D96" t="str">
            <v>AM</v>
          </cell>
          <cell r="E96" t="str">
            <v>AL</v>
          </cell>
          <cell r="F96" t="str">
            <v>AL</v>
          </cell>
          <cell r="G96"/>
          <cell r="H96">
            <v>4</v>
          </cell>
          <cell r="I96">
            <v>4</v>
          </cell>
          <cell r="J96">
            <v>4</v>
          </cell>
          <cell r="K96">
            <v>4</v>
          </cell>
          <cell r="L96">
            <v>4</v>
          </cell>
          <cell r="M96"/>
          <cell r="N96"/>
          <cell r="O96" t="str">
            <v>4N</v>
          </cell>
          <cell r="P96" t="str">
            <v>4N</v>
          </cell>
          <cell r="Q96" t="str">
            <v>4N</v>
          </cell>
          <cell r="R96" t="str">
            <v>4N</v>
          </cell>
          <cell r="S96" t="str">
            <v>4N</v>
          </cell>
          <cell r="T96" t="str">
            <v>4N</v>
          </cell>
          <cell r="U96"/>
          <cell r="V96">
            <v>4</v>
          </cell>
          <cell r="W96">
            <v>4</v>
          </cell>
          <cell r="X96">
            <v>4</v>
          </cell>
          <cell r="Y96">
            <v>4</v>
          </cell>
          <cell r="Z96">
            <v>4</v>
          </cell>
          <cell r="AA96">
            <v>4</v>
          </cell>
          <cell r="AB96" t="str">
            <v>4S</v>
          </cell>
          <cell r="AC96">
            <v>4</v>
          </cell>
          <cell r="AD96">
            <v>4</v>
          </cell>
          <cell r="AE96">
            <v>4</v>
          </cell>
          <cell r="AF96">
            <v>4</v>
          </cell>
          <cell r="AG96" t="str">
            <v>AL</v>
          </cell>
          <cell r="AH96">
            <v>4</v>
          </cell>
          <cell r="AI96"/>
          <cell r="AJ96">
            <v>22</v>
          </cell>
          <cell r="AK96"/>
          <cell r="AP96">
            <v>10</v>
          </cell>
          <cell r="AQ96">
            <v>23</v>
          </cell>
          <cell r="AR96">
            <v>6</v>
          </cell>
          <cell r="AS96">
            <v>0</v>
          </cell>
          <cell r="AT96">
            <v>8</v>
          </cell>
          <cell r="AU96">
            <v>0</v>
          </cell>
          <cell r="AV96">
            <v>0</v>
          </cell>
          <cell r="AW96">
            <v>3</v>
          </cell>
          <cell r="AX96">
            <v>0</v>
          </cell>
          <cell r="AY96">
            <v>0</v>
          </cell>
          <cell r="AZ96">
            <v>26</v>
          </cell>
          <cell r="BA96">
            <v>22</v>
          </cell>
          <cell r="BB96">
            <v>10</v>
          </cell>
          <cell r="BC96">
            <v>10</v>
          </cell>
          <cell r="BD96">
            <v>3</v>
          </cell>
        </row>
        <row r="97">
          <cell r="B97"/>
          <cell r="C97" t="str">
            <v>កំសត់ ចាន់សឿន</v>
          </cell>
          <cell r="D97" t="str">
            <v>PM</v>
          </cell>
          <cell r="E97" t="str">
            <v>AL</v>
          </cell>
          <cell r="F97" t="str">
            <v>AL</v>
          </cell>
          <cell r="G97"/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/>
          <cell r="N97"/>
          <cell r="O97" t="str">
            <v>4N</v>
          </cell>
          <cell r="P97" t="str">
            <v>4N</v>
          </cell>
          <cell r="Q97" t="str">
            <v>4N</v>
          </cell>
          <cell r="R97" t="str">
            <v>4N</v>
          </cell>
          <cell r="S97" t="str">
            <v>4N</v>
          </cell>
          <cell r="T97" t="str">
            <v>4N</v>
          </cell>
          <cell r="U97"/>
          <cell r="V97">
            <v>4</v>
          </cell>
          <cell r="W97">
            <v>4</v>
          </cell>
          <cell r="X97">
            <v>4</v>
          </cell>
          <cell r="Y97">
            <v>4</v>
          </cell>
          <cell r="Z97">
            <v>4</v>
          </cell>
          <cell r="AA97">
            <v>4</v>
          </cell>
          <cell r="AB97" t="str">
            <v>4S</v>
          </cell>
          <cell r="AC97">
            <v>4</v>
          </cell>
          <cell r="AD97">
            <v>4</v>
          </cell>
          <cell r="AE97">
            <v>4</v>
          </cell>
          <cell r="AF97">
            <v>4</v>
          </cell>
          <cell r="AG97" t="str">
            <v>AL</v>
          </cell>
          <cell r="AH97">
            <v>4</v>
          </cell>
          <cell r="AI97"/>
          <cell r="AJ97"/>
          <cell r="AK97"/>
          <cell r="AL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</row>
        <row r="98">
          <cell r="B98"/>
          <cell r="C98" t="str">
            <v>Kamsort Chansouen</v>
          </cell>
          <cell r="D98">
            <v>1.3</v>
          </cell>
          <cell r="E98">
            <v>0</v>
          </cell>
          <cell r="F98">
            <v>0</v>
          </cell>
          <cell r="G98"/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/>
          <cell r="N98"/>
          <cell r="O98">
            <v>4</v>
          </cell>
          <cell r="P98">
            <v>4</v>
          </cell>
          <cell r="Q98">
            <v>4</v>
          </cell>
          <cell r="R98">
            <v>4</v>
          </cell>
          <cell r="S98">
            <v>4</v>
          </cell>
          <cell r="T98">
            <v>2</v>
          </cell>
          <cell r="U98"/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/>
          <cell r="AJ98">
            <v>22</v>
          </cell>
          <cell r="AK98"/>
          <cell r="AL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</row>
        <row r="99">
          <cell r="B99"/>
          <cell r="C99" t="str">
            <v>Auto Printing</v>
          </cell>
          <cell r="D99">
            <v>1.5</v>
          </cell>
          <cell r="E99">
            <v>0</v>
          </cell>
          <cell r="F99">
            <v>0</v>
          </cell>
          <cell r="G99"/>
          <cell r="H99">
            <v>0</v>
          </cell>
          <cell r="I99">
            <v>0</v>
          </cell>
          <cell r="J99">
            <v>2</v>
          </cell>
          <cell r="K99">
            <v>2</v>
          </cell>
          <cell r="L99">
            <v>0</v>
          </cell>
          <cell r="M99"/>
          <cell r="N99"/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/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2</v>
          </cell>
          <cell r="AE99">
            <v>2</v>
          </cell>
          <cell r="AF99">
            <v>0</v>
          </cell>
          <cell r="AG99">
            <v>0</v>
          </cell>
          <cell r="AH99">
            <v>0</v>
          </cell>
          <cell r="AI99"/>
          <cell r="AJ99">
            <v>10</v>
          </cell>
          <cell r="AK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</row>
        <row r="100">
          <cell r="B100"/>
          <cell r="C100"/>
          <cell r="D100">
            <v>2</v>
          </cell>
          <cell r="E100">
            <v>0</v>
          </cell>
          <cell r="F100">
            <v>0</v>
          </cell>
          <cell r="G100"/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/>
          <cell r="N100"/>
          <cell r="O100">
            <v>2</v>
          </cell>
          <cell r="P100">
            <v>2</v>
          </cell>
          <cell r="Q100">
            <v>2</v>
          </cell>
          <cell r="R100">
            <v>2</v>
          </cell>
          <cell r="S100">
            <v>2</v>
          </cell>
          <cell r="T100">
            <v>0</v>
          </cell>
          <cell r="U100"/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/>
          <cell r="AJ100">
            <v>10</v>
          </cell>
          <cell r="AK100">
            <v>0</v>
          </cell>
          <cell r="AL100">
            <v>10</v>
          </cell>
          <cell r="AM100">
            <v>0</v>
          </cell>
          <cell r="AN100">
            <v>0</v>
          </cell>
          <cell r="AO100">
            <v>0</v>
          </cell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</row>
        <row r="101">
          <cell r="B101" t="str">
            <v>1171</v>
          </cell>
          <cell r="C101"/>
          <cell r="D101" t="str">
            <v>AM</v>
          </cell>
          <cell r="E101">
            <v>4</v>
          </cell>
          <cell r="F101">
            <v>4</v>
          </cell>
          <cell r="G101"/>
          <cell r="H101">
            <v>4</v>
          </cell>
          <cell r="I101">
            <v>4</v>
          </cell>
          <cell r="J101">
            <v>4</v>
          </cell>
          <cell r="K101">
            <v>4</v>
          </cell>
          <cell r="L101">
            <v>4</v>
          </cell>
          <cell r="M101"/>
          <cell r="N101"/>
          <cell r="O101">
            <v>4</v>
          </cell>
          <cell r="P101">
            <v>4</v>
          </cell>
          <cell r="Q101">
            <v>4</v>
          </cell>
          <cell r="R101">
            <v>4</v>
          </cell>
          <cell r="S101">
            <v>4</v>
          </cell>
          <cell r="T101">
            <v>4</v>
          </cell>
          <cell r="U101"/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4</v>
          </cell>
          <cell r="AA101">
            <v>4</v>
          </cell>
          <cell r="AB101"/>
          <cell r="AC101">
            <v>4</v>
          </cell>
          <cell r="AD101">
            <v>4</v>
          </cell>
          <cell r="AE101">
            <v>4</v>
          </cell>
          <cell r="AF101">
            <v>4</v>
          </cell>
          <cell r="AG101">
            <v>4</v>
          </cell>
          <cell r="AH101">
            <v>4</v>
          </cell>
          <cell r="AI101"/>
          <cell r="AJ101">
            <v>25</v>
          </cell>
          <cell r="AK101"/>
          <cell r="AP101">
            <v>18</v>
          </cell>
          <cell r="AQ101">
            <v>26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26</v>
          </cell>
          <cell r="BA101">
            <v>0</v>
          </cell>
          <cell r="BB101">
            <v>36</v>
          </cell>
          <cell r="BC101">
            <v>0</v>
          </cell>
          <cell r="BD101">
            <v>0</v>
          </cell>
        </row>
        <row r="102">
          <cell r="B102"/>
          <cell r="C102" t="str">
            <v>រិទ្ធ ភិរុន</v>
          </cell>
          <cell r="D102" t="str">
            <v>PM</v>
          </cell>
          <cell r="E102">
            <v>4</v>
          </cell>
          <cell r="F102">
            <v>4</v>
          </cell>
          <cell r="G102"/>
          <cell r="H102">
            <v>4</v>
          </cell>
          <cell r="I102">
            <v>4</v>
          </cell>
          <cell r="J102">
            <v>4</v>
          </cell>
          <cell r="K102">
            <v>4</v>
          </cell>
          <cell r="L102">
            <v>4</v>
          </cell>
          <cell r="M102"/>
          <cell r="N102"/>
          <cell r="O102">
            <v>4</v>
          </cell>
          <cell r="P102">
            <v>4</v>
          </cell>
          <cell r="Q102">
            <v>4</v>
          </cell>
          <cell r="R102">
            <v>4</v>
          </cell>
          <cell r="S102">
            <v>4</v>
          </cell>
          <cell r="T102">
            <v>4</v>
          </cell>
          <cell r="U102"/>
          <cell r="V102">
            <v>4</v>
          </cell>
          <cell r="W102">
            <v>4</v>
          </cell>
          <cell r="X102">
            <v>4</v>
          </cell>
          <cell r="Y102">
            <v>4</v>
          </cell>
          <cell r="Z102">
            <v>4</v>
          </cell>
          <cell r="AA102">
            <v>4</v>
          </cell>
          <cell r="AB102"/>
          <cell r="AC102">
            <v>4</v>
          </cell>
          <cell r="AD102">
            <v>4</v>
          </cell>
          <cell r="AE102">
            <v>4</v>
          </cell>
          <cell r="AF102">
            <v>4</v>
          </cell>
          <cell r="AG102">
            <v>4</v>
          </cell>
          <cell r="AH102">
            <v>4</v>
          </cell>
          <cell r="AI102"/>
          <cell r="AJ102"/>
          <cell r="AK102"/>
          <cell r="AL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</row>
        <row r="103">
          <cell r="B103"/>
          <cell r="C103" t="str">
            <v>Rith Phirun</v>
          </cell>
          <cell r="D103">
            <v>1.3</v>
          </cell>
          <cell r="E103">
            <v>0</v>
          </cell>
          <cell r="F103">
            <v>0</v>
          </cell>
          <cell r="G103"/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/>
          <cell r="N103"/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/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AK103"/>
          <cell r="AL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</row>
        <row r="104">
          <cell r="B104"/>
          <cell r="C104" t="str">
            <v>Auto Printing</v>
          </cell>
          <cell r="D104">
            <v>1.5</v>
          </cell>
          <cell r="E104">
            <v>0</v>
          </cell>
          <cell r="F104">
            <v>0</v>
          </cell>
          <cell r="G104"/>
          <cell r="H104">
            <v>2</v>
          </cell>
          <cell r="I104">
            <v>0</v>
          </cell>
          <cell r="J104">
            <v>2</v>
          </cell>
          <cell r="K104">
            <v>2</v>
          </cell>
          <cell r="L104">
            <v>0</v>
          </cell>
          <cell r="M104"/>
          <cell r="N104"/>
          <cell r="O104">
            <v>2</v>
          </cell>
          <cell r="P104">
            <v>2</v>
          </cell>
          <cell r="Q104">
            <v>2</v>
          </cell>
          <cell r="R104">
            <v>2</v>
          </cell>
          <cell r="S104">
            <v>2</v>
          </cell>
          <cell r="T104">
            <v>0</v>
          </cell>
          <cell r="U104"/>
          <cell r="V104">
            <v>0</v>
          </cell>
          <cell r="W104">
            <v>2</v>
          </cell>
          <cell r="X104">
            <v>2</v>
          </cell>
          <cell r="Y104">
            <v>2</v>
          </cell>
          <cell r="Z104">
            <v>2</v>
          </cell>
          <cell r="AA104">
            <v>2</v>
          </cell>
          <cell r="AB104"/>
          <cell r="AC104">
            <v>2</v>
          </cell>
          <cell r="AD104">
            <v>2</v>
          </cell>
          <cell r="AE104">
            <v>2</v>
          </cell>
          <cell r="AF104">
            <v>2</v>
          </cell>
          <cell r="AG104">
            <v>2</v>
          </cell>
          <cell r="AH104">
            <v>0</v>
          </cell>
          <cell r="AI104"/>
          <cell r="AJ104">
            <v>36</v>
          </cell>
          <cell r="AK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</row>
        <row r="105">
          <cell r="B105"/>
          <cell r="D105">
            <v>2</v>
          </cell>
          <cell r="E105">
            <v>0</v>
          </cell>
          <cell r="F105">
            <v>0</v>
          </cell>
          <cell r="G105"/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/>
          <cell r="N105"/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/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/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AK105">
            <v>0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</row>
        <row r="106">
          <cell r="B106" t="str">
            <v>1179</v>
          </cell>
          <cell r="C106"/>
          <cell r="D106" t="str">
            <v>AM</v>
          </cell>
          <cell r="E106">
            <v>4</v>
          </cell>
          <cell r="F106">
            <v>4</v>
          </cell>
          <cell r="G106"/>
          <cell r="H106">
            <v>4</v>
          </cell>
          <cell r="I106">
            <v>4</v>
          </cell>
          <cell r="J106">
            <v>4</v>
          </cell>
          <cell r="K106">
            <v>4</v>
          </cell>
          <cell r="L106">
            <v>4</v>
          </cell>
          <cell r="M106"/>
          <cell r="N106"/>
          <cell r="O106">
            <v>4</v>
          </cell>
          <cell r="P106">
            <v>4</v>
          </cell>
          <cell r="Q106">
            <v>4</v>
          </cell>
          <cell r="R106">
            <v>4</v>
          </cell>
          <cell r="S106">
            <v>4</v>
          </cell>
          <cell r="T106">
            <v>4</v>
          </cell>
          <cell r="U106"/>
          <cell r="V106">
            <v>4</v>
          </cell>
          <cell r="W106">
            <v>4</v>
          </cell>
          <cell r="X106">
            <v>4</v>
          </cell>
          <cell r="Y106">
            <v>4</v>
          </cell>
          <cell r="Z106">
            <v>4</v>
          </cell>
          <cell r="AA106">
            <v>4</v>
          </cell>
          <cell r="AB106"/>
          <cell r="AC106">
            <v>4</v>
          </cell>
          <cell r="AD106">
            <v>4</v>
          </cell>
          <cell r="AE106">
            <v>4</v>
          </cell>
          <cell r="AF106">
            <v>4</v>
          </cell>
          <cell r="AG106">
            <v>4</v>
          </cell>
          <cell r="AH106">
            <v>4</v>
          </cell>
          <cell r="AI106"/>
          <cell r="AJ106">
            <v>25</v>
          </cell>
          <cell r="AK106"/>
          <cell r="AP106">
            <v>15</v>
          </cell>
          <cell r="AQ106">
            <v>26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26</v>
          </cell>
          <cell r="BA106">
            <v>0</v>
          </cell>
          <cell r="BB106">
            <v>30</v>
          </cell>
          <cell r="BC106">
            <v>0</v>
          </cell>
          <cell r="BD106">
            <v>0</v>
          </cell>
        </row>
        <row r="107">
          <cell r="B107"/>
          <cell r="C107" t="str">
            <v>ជា ស៊ីម៉ាក់</v>
          </cell>
          <cell r="D107" t="str">
            <v>PM</v>
          </cell>
          <cell r="E107">
            <v>4</v>
          </cell>
          <cell r="F107">
            <v>4</v>
          </cell>
          <cell r="G107"/>
          <cell r="H107">
            <v>4</v>
          </cell>
          <cell r="I107">
            <v>4</v>
          </cell>
          <cell r="J107">
            <v>4</v>
          </cell>
          <cell r="K107">
            <v>4</v>
          </cell>
          <cell r="L107">
            <v>4</v>
          </cell>
          <cell r="M107"/>
          <cell r="N107"/>
          <cell r="O107">
            <v>4</v>
          </cell>
          <cell r="P107">
            <v>4</v>
          </cell>
          <cell r="Q107">
            <v>4</v>
          </cell>
          <cell r="R107">
            <v>4</v>
          </cell>
          <cell r="S107">
            <v>4</v>
          </cell>
          <cell r="T107">
            <v>4</v>
          </cell>
          <cell r="U107"/>
          <cell r="V107">
            <v>4</v>
          </cell>
          <cell r="W107">
            <v>4</v>
          </cell>
          <cell r="X107">
            <v>4</v>
          </cell>
          <cell r="Y107">
            <v>4</v>
          </cell>
          <cell r="Z107">
            <v>4</v>
          </cell>
          <cell r="AA107">
            <v>4</v>
          </cell>
          <cell r="AB107"/>
          <cell r="AC107">
            <v>4</v>
          </cell>
          <cell r="AD107">
            <v>4</v>
          </cell>
          <cell r="AE107">
            <v>4</v>
          </cell>
          <cell r="AF107">
            <v>4</v>
          </cell>
          <cell r="AG107">
            <v>4</v>
          </cell>
          <cell r="AH107">
            <v>4</v>
          </cell>
          <cell r="AI107"/>
          <cell r="AJ107"/>
          <cell r="AK107"/>
          <cell r="AL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</row>
        <row r="108">
          <cell r="B108"/>
          <cell r="C108" t="str">
            <v>Chea Simak</v>
          </cell>
          <cell r="D108">
            <v>1.3</v>
          </cell>
          <cell r="E108">
            <v>0</v>
          </cell>
          <cell r="F108">
            <v>0</v>
          </cell>
          <cell r="G108"/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/>
          <cell r="N108"/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/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/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AK108"/>
          <cell r="AL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</row>
        <row r="109">
          <cell r="B109"/>
          <cell r="C109" t="str">
            <v>Auto Printing</v>
          </cell>
          <cell r="D109">
            <v>1.5</v>
          </cell>
          <cell r="E109">
            <v>0</v>
          </cell>
          <cell r="F109">
            <v>0</v>
          </cell>
          <cell r="G109"/>
          <cell r="H109">
            <v>2</v>
          </cell>
          <cell r="I109">
            <v>2</v>
          </cell>
          <cell r="J109">
            <v>2</v>
          </cell>
          <cell r="K109">
            <v>2</v>
          </cell>
          <cell r="L109">
            <v>0</v>
          </cell>
          <cell r="M109"/>
          <cell r="N109"/>
          <cell r="O109">
            <v>2</v>
          </cell>
          <cell r="P109">
            <v>2</v>
          </cell>
          <cell r="Q109">
            <v>2</v>
          </cell>
          <cell r="R109">
            <v>2</v>
          </cell>
          <cell r="S109">
            <v>2</v>
          </cell>
          <cell r="T109">
            <v>0</v>
          </cell>
          <cell r="U109"/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/>
          <cell r="AC109">
            <v>2</v>
          </cell>
          <cell r="AD109">
            <v>2</v>
          </cell>
          <cell r="AE109">
            <v>2</v>
          </cell>
          <cell r="AF109">
            <v>2</v>
          </cell>
          <cell r="AG109">
            <v>2</v>
          </cell>
          <cell r="AH109">
            <v>2</v>
          </cell>
          <cell r="AI109"/>
          <cell r="AJ109">
            <v>30</v>
          </cell>
          <cell r="AK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</row>
        <row r="110">
          <cell r="B110"/>
          <cell r="D110">
            <v>2</v>
          </cell>
          <cell r="E110">
            <v>0</v>
          </cell>
          <cell r="F110">
            <v>0</v>
          </cell>
          <cell r="G110"/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/>
          <cell r="N110"/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/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/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AK110">
            <v>0</v>
          </cell>
          <cell r="AL110">
            <v>15</v>
          </cell>
          <cell r="AM110">
            <v>0</v>
          </cell>
          <cell r="AN110">
            <v>0</v>
          </cell>
          <cell r="AO110">
            <v>0</v>
          </cell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</row>
        <row r="111">
          <cell r="B111" t="str">
            <v>1182</v>
          </cell>
          <cell r="C111"/>
          <cell r="D111" t="str">
            <v>AM</v>
          </cell>
          <cell r="E111">
            <v>4</v>
          </cell>
          <cell r="F111">
            <v>4</v>
          </cell>
          <cell r="G111"/>
          <cell r="H111">
            <v>4</v>
          </cell>
          <cell r="I111">
            <v>4</v>
          </cell>
          <cell r="J111">
            <v>4</v>
          </cell>
          <cell r="K111" t="str">
            <v>AL</v>
          </cell>
          <cell r="L111" t="str">
            <v>AL</v>
          </cell>
          <cell r="M111"/>
          <cell r="N111"/>
          <cell r="O111" t="str">
            <v>A</v>
          </cell>
          <cell r="P111">
            <v>4</v>
          </cell>
          <cell r="Q111">
            <v>4</v>
          </cell>
          <cell r="R111">
            <v>4</v>
          </cell>
          <cell r="S111">
            <v>4</v>
          </cell>
          <cell r="T111">
            <v>4</v>
          </cell>
          <cell r="U111"/>
          <cell r="V111" t="str">
            <v>AL</v>
          </cell>
          <cell r="W111">
            <v>4</v>
          </cell>
          <cell r="X111">
            <v>4</v>
          </cell>
          <cell r="Y111">
            <v>4</v>
          </cell>
          <cell r="Z111">
            <v>4</v>
          </cell>
          <cell r="AA111">
            <v>4</v>
          </cell>
          <cell r="AB111" t="str">
            <v>4S</v>
          </cell>
          <cell r="AC111">
            <v>4</v>
          </cell>
          <cell r="AD111">
            <v>4</v>
          </cell>
          <cell r="AE111">
            <v>4</v>
          </cell>
          <cell r="AF111">
            <v>4</v>
          </cell>
          <cell r="AG111">
            <v>4</v>
          </cell>
          <cell r="AH111">
            <v>4</v>
          </cell>
          <cell r="AI111"/>
          <cell r="AJ111">
            <v>21.5</v>
          </cell>
          <cell r="AK111"/>
          <cell r="AP111">
            <v>12</v>
          </cell>
          <cell r="AQ111">
            <v>22.5</v>
          </cell>
          <cell r="AR111">
            <v>0</v>
          </cell>
          <cell r="AS111">
            <v>0</v>
          </cell>
          <cell r="AT111">
            <v>8</v>
          </cell>
          <cell r="AU111">
            <v>0</v>
          </cell>
          <cell r="AV111">
            <v>0.5</v>
          </cell>
          <cell r="AW111">
            <v>3</v>
          </cell>
          <cell r="AX111">
            <v>0</v>
          </cell>
          <cell r="AY111">
            <v>0</v>
          </cell>
          <cell r="AZ111">
            <v>25.5</v>
          </cell>
          <cell r="BA111">
            <v>0</v>
          </cell>
          <cell r="BB111">
            <v>24</v>
          </cell>
          <cell r="BC111">
            <v>0</v>
          </cell>
          <cell r="BD111">
            <v>3</v>
          </cell>
        </row>
        <row r="112">
          <cell r="B112"/>
          <cell r="C112" t="str">
            <v>ហឿន វោហា</v>
          </cell>
          <cell r="D112" t="str">
            <v>PM</v>
          </cell>
          <cell r="E112">
            <v>4</v>
          </cell>
          <cell r="F112">
            <v>4</v>
          </cell>
          <cell r="G112"/>
          <cell r="H112">
            <v>4</v>
          </cell>
          <cell r="I112">
            <v>4</v>
          </cell>
          <cell r="J112">
            <v>4</v>
          </cell>
          <cell r="K112" t="str">
            <v>AL</v>
          </cell>
          <cell r="L112" t="str">
            <v>AL</v>
          </cell>
          <cell r="M112"/>
          <cell r="N112"/>
          <cell r="O112">
            <v>4</v>
          </cell>
          <cell r="P112">
            <v>4</v>
          </cell>
          <cell r="Q112">
            <v>4</v>
          </cell>
          <cell r="R112">
            <v>4</v>
          </cell>
          <cell r="S112">
            <v>4</v>
          </cell>
          <cell r="T112">
            <v>4</v>
          </cell>
          <cell r="U112"/>
          <cell r="V112" t="str">
            <v>AL</v>
          </cell>
          <cell r="W112">
            <v>4</v>
          </cell>
          <cell r="X112">
            <v>4</v>
          </cell>
          <cell r="Y112">
            <v>4</v>
          </cell>
          <cell r="Z112">
            <v>4</v>
          </cell>
          <cell r="AA112">
            <v>4</v>
          </cell>
          <cell r="AB112" t="str">
            <v>4S</v>
          </cell>
          <cell r="AC112">
            <v>4</v>
          </cell>
          <cell r="AD112">
            <v>4</v>
          </cell>
          <cell r="AE112">
            <v>4</v>
          </cell>
          <cell r="AF112">
            <v>4</v>
          </cell>
          <cell r="AG112">
            <v>4</v>
          </cell>
          <cell r="AH112">
            <v>4</v>
          </cell>
          <cell r="AI112"/>
          <cell r="AJ112"/>
          <cell r="AK112"/>
          <cell r="AL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</row>
        <row r="113">
          <cell r="B113"/>
          <cell r="C113" t="str">
            <v>Hoeun Voha</v>
          </cell>
          <cell r="D113">
            <v>1.3</v>
          </cell>
          <cell r="E113">
            <v>0</v>
          </cell>
          <cell r="F113">
            <v>0</v>
          </cell>
          <cell r="G113"/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/>
          <cell r="N113"/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/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AK113"/>
          <cell r="AL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</row>
        <row r="114">
          <cell r="B114"/>
          <cell r="C114" t="str">
            <v>Auto Printing</v>
          </cell>
          <cell r="D114">
            <v>1.5</v>
          </cell>
          <cell r="E114">
            <v>0</v>
          </cell>
          <cell r="F114">
            <v>0</v>
          </cell>
          <cell r="G114"/>
          <cell r="H114">
            <v>2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/>
          <cell r="N114"/>
          <cell r="O114">
            <v>2</v>
          </cell>
          <cell r="P114">
            <v>2</v>
          </cell>
          <cell r="Q114">
            <v>2</v>
          </cell>
          <cell r="R114">
            <v>2</v>
          </cell>
          <cell r="S114">
            <v>2</v>
          </cell>
          <cell r="T114">
            <v>0</v>
          </cell>
          <cell r="U114"/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2</v>
          </cell>
          <cell r="AA114">
            <v>0</v>
          </cell>
          <cell r="AB114">
            <v>0</v>
          </cell>
          <cell r="AC114">
            <v>2</v>
          </cell>
          <cell r="AD114">
            <v>2</v>
          </cell>
          <cell r="AE114">
            <v>2</v>
          </cell>
          <cell r="AF114">
            <v>2</v>
          </cell>
          <cell r="AG114">
            <v>2</v>
          </cell>
          <cell r="AH114">
            <v>0</v>
          </cell>
          <cell r="AI114"/>
          <cell r="AJ114">
            <v>24</v>
          </cell>
          <cell r="AK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</row>
        <row r="115">
          <cell r="B115"/>
          <cell r="D115">
            <v>2</v>
          </cell>
          <cell r="E115">
            <v>0</v>
          </cell>
          <cell r="F115">
            <v>0</v>
          </cell>
          <cell r="G115"/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/>
          <cell r="N115"/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/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AK115">
            <v>0</v>
          </cell>
          <cell r="AL115">
            <v>12</v>
          </cell>
          <cell r="AM115">
            <v>0</v>
          </cell>
          <cell r="AN115">
            <v>0</v>
          </cell>
          <cell r="AO115">
            <v>0</v>
          </cell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</row>
        <row r="116">
          <cell r="B116" t="str">
            <v>1183</v>
          </cell>
          <cell r="C116"/>
          <cell r="D116" t="str">
            <v>AM</v>
          </cell>
          <cell r="E116">
            <v>4</v>
          </cell>
          <cell r="F116">
            <v>4</v>
          </cell>
          <cell r="G116"/>
          <cell r="H116">
            <v>4</v>
          </cell>
          <cell r="I116">
            <v>4</v>
          </cell>
          <cell r="J116">
            <v>4</v>
          </cell>
          <cell r="K116">
            <v>4</v>
          </cell>
          <cell r="L116">
            <v>4</v>
          </cell>
          <cell r="M116"/>
          <cell r="N116"/>
          <cell r="O116" t="str">
            <v>4N</v>
          </cell>
          <cell r="P116" t="str">
            <v>4N</v>
          </cell>
          <cell r="Q116" t="str">
            <v>4N</v>
          </cell>
          <cell r="R116" t="str">
            <v>4N</v>
          </cell>
          <cell r="S116" t="str">
            <v>4N</v>
          </cell>
          <cell r="T116" t="str">
            <v>4N</v>
          </cell>
          <cell r="U116"/>
          <cell r="V116">
            <v>4</v>
          </cell>
          <cell r="W116">
            <v>4</v>
          </cell>
          <cell r="X116">
            <v>4</v>
          </cell>
          <cell r="Y116">
            <v>4</v>
          </cell>
          <cell r="Z116">
            <v>4</v>
          </cell>
          <cell r="AA116">
            <v>4</v>
          </cell>
          <cell r="AB116" t="str">
            <v>4S</v>
          </cell>
          <cell r="AC116">
            <v>4</v>
          </cell>
          <cell r="AD116">
            <v>4</v>
          </cell>
          <cell r="AE116">
            <v>4</v>
          </cell>
          <cell r="AF116">
            <v>4</v>
          </cell>
          <cell r="AG116">
            <v>4</v>
          </cell>
          <cell r="AH116">
            <v>4</v>
          </cell>
          <cell r="AI116"/>
          <cell r="AJ116">
            <v>25</v>
          </cell>
          <cell r="AK116"/>
          <cell r="AP116">
            <v>19</v>
          </cell>
          <cell r="AQ116">
            <v>26</v>
          </cell>
          <cell r="AR116">
            <v>6</v>
          </cell>
          <cell r="AS116">
            <v>0</v>
          </cell>
          <cell r="AT116">
            <v>8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26</v>
          </cell>
          <cell r="BA116">
            <v>22</v>
          </cell>
          <cell r="BB116">
            <v>28</v>
          </cell>
          <cell r="BC116">
            <v>10</v>
          </cell>
          <cell r="BD116">
            <v>0</v>
          </cell>
        </row>
        <row r="117">
          <cell r="B117"/>
          <cell r="C117" t="str">
            <v>ផល្លី ម៉េងសឺ</v>
          </cell>
          <cell r="D117" t="str">
            <v>PM</v>
          </cell>
          <cell r="E117">
            <v>4</v>
          </cell>
          <cell r="F117">
            <v>4</v>
          </cell>
          <cell r="G117"/>
          <cell r="H117">
            <v>4</v>
          </cell>
          <cell r="I117">
            <v>4</v>
          </cell>
          <cell r="J117">
            <v>4</v>
          </cell>
          <cell r="K117">
            <v>4</v>
          </cell>
          <cell r="L117">
            <v>4</v>
          </cell>
          <cell r="M117"/>
          <cell r="N117"/>
          <cell r="O117" t="str">
            <v>4N</v>
          </cell>
          <cell r="P117" t="str">
            <v>4N</v>
          </cell>
          <cell r="Q117" t="str">
            <v>4N</v>
          </cell>
          <cell r="R117" t="str">
            <v>4N</v>
          </cell>
          <cell r="S117" t="str">
            <v>4N</v>
          </cell>
          <cell r="T117" t="str">
            <v>4N</v>
          </cell>
          <cell r="U117"/>
          <cell r="V117">
            <v>4</v>
          </cell>
          <cell r="W117">
            <v>4</v>
          </cell>
          <cell r="X117">
            <v>4</v>
          </cell>
          <cell r="Y117">
            <v>4</v>
          </cell>
          <cell r="Z117">
            <v>4</v>
          </cell>
          <cell r="AA117">
            <v>4</v>
          </cell>
          <cell r="AB117" t="str">
            <v>4S</v>
          </cell>
          <cell r="AC117">
            <v>4</v>
          </cell>
          <cell r="AD117">
            <v>4</v>
          </cell>
          <cell r="AE117">
            <v>4</v>
          </cell>
          <cell r="AF117">
            <v>4</v>
          </cell>
          <cell r="AG117">
            <v>4</v>
          </cell>
          <cell r="AH117">
            <v>4</v>
          </cell>
          <cell r="AI117"/>
          <cell r="AJ117"/>
          <cell r="AK117"/>
          <cell r="AL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</row>
        <row r="118">
          <cell r="B118"/>
          <cell r="C118" t="str">
            <v>Phaly Mengseu</v>
          </cell>
          <cell r="D118">
            <v>1.3</v>
          </cell>
          <cell r="E118">
            <v>0</v>
          </cell>
          <cell r="F118">
            <v>0</v>
          </cell>
          <cell r="G118"/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/>
          <cell r="N118"/>
          <cell r="O118">
            <v>4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2</v>
          </cell>
          <cell r="U118"/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/>
          <cell r="AJ118">
            <v>22</v>
          </cell>
          <cell r="AK118"/>
          <cell r="AL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</row>
        <row r="119">
          <cell r="B119"/>
          <cell r="C119" t="str">
            <v>Auto Printing</v>
          </cell>
          <cell r="D119">
            <v>1.5</v>
          </cell>
          <cell r="E119">
            <v>0</v>
          </cell>
          <cell r="F119">
            <v>0</v>
          </cell>
          <cell r="G119"/>
          <cell r="H119">
            <v>2</v>
          </cell>
          <cell r="I119">
            <v>0</v>
          </cell>
          <cell r="J119">
            <v>2</v>
          </cell>
          <cell r="K119">
            <v>2</v>
          </cell>
          <cell r="L119">
            <v>0</v>
          </cell>
          <cell r="M119"/>
          <cell r="N119"/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/>
          <cell r="V119">
            <v>2</v>
          </cell>
          <cell r="W119">
            <v>2</v>
          </cell>
          <cell r="X119">
            <v>2</v>
          </cell>
          <cell r="Y119">
            <v>2</v>
          </cell>
          <cell r="Z119">
            <v>2</v>
          </cell>
          <cell r="AA119">
            <v>2</v>
          </cell>
          <cell r="AB119">
            <v>0</v>
          </cell>
          <cell r="AC119">
            <v>0</v>
          </cell>
          <cell r="AD119">
            <v>2</v>
          </cell>
          <cell r="AE119">
            <v>2</v>
          </cell>
          <cell r="AF119">
            <v>2</v>
          </cell>
          <cell r="AG119">
            <v>2</v>
          </cell>
          <cell r="AH119">
            <v>2</v>
          </cell>
          <cell r="AI119"/>
          <cell r="AJ119">
            <v>28</v>
          </cell>
          <cell r="AK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</row>
        <row r="120">
          <cell r="B120"/>
          <cell r="D120">
            <v>2</v>
          </cell>
          <cell r="E120">
            <v>0</v>
          </cell>
          <cell r="F120">
            <v>0</v>
          </cell>
          <cell r="G120"/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/>
          <cell r="N120"/>
          <cell r="O120">
            <v>2</v>
          </cell>
          <cell r="P120">
            <v>2</v>
          </cell>
          <cell r="Q120">
            <v>2</v>
          </cell>
          <cell r="R120">
            <v>2</v>
          </cell>
          <cell r="S120">
            <v>2</v>
          </cell>
          <cell r="T120">
            <v>0</v>
          </cell>
          <cell r="U120"/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/>
          <cell r="AJ120">
            <v>10</v>
          </cell>
          <cell r="AK120">
            <v>0</v>
          </cell>
          <cell r="AL120">
            <v>19</v>
          </cell>
          <cell r="AM120">
            <v>0</v>
          </cell>
          <cell r="AN120">
            <v>0</v>
          </cell>
          <cell r="AO120">
            <v>0</v>
          </cell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</row>
        <row r="121">
          <cell r="B121" t="str">
            <v>1184</v>
          </cell>
          <cell r="C121"/>
          <cell r="D121" t="str">
            <v>AM</v>
          </cell>
          <cell r="E121">
            <v>4</v>
          </cell>
          <cell r="F121">
            <v>4</v>
          </cell>
          <cell r="G121"/>
          <cell r="H121">
            <v>4</v>
          </cell>
          <cell r="I121">
            <v>4</v>
          </cell>
          <cell r="J121">
            <v>4</v>
          </cell>
          <cell r="K121">
            <v>4</v>
          </cell>
          <cell r="L121">
            <v>4</v>
          </cell>
          <cell r="M121"/>
          <cell r="N121"/>
          <cell r="O121" t="str">
            <v>4N</v>
          </cell>
          <cell r="P121" t="str">
            <v>4N</v>
          </cell>
          <cell r="Q121" t="str">
            <v>4N</v>
          </cell>
          <cell r="R121" t="str">
            <v>4N</v>
          </cell>
          <cell r="S121" t="str">
            <v>4N</v>
          </cell>
          <cell r="T121" t="str">
            <v>4N</v>
          </cell>
          <cell r="U121"/>
          <cell r="V121">
            <v>4</v>
          </cell>
          <cell r="W121">
            <v>4</v>
          </cell>
          <cell r="X121">
            <v>4</v>
          </cell>
          <cell r="Y121">
            <v>4</v>
          </cell>
          <cell r="Z121">
            <v>4</v>
          </cell>
          <cell r="AA121">
            <v>4</v>
          </cell>
          <cell r="AB121"/>
          <cell r="AC121" t="str">
            <v>AL</v>
          </cell>
          <cell r="AD121">
            <v>4</v>
          </cell>
          <cell r="AE121">
            <v>4</v>
          </cell>
          <cell r="AF121">
            <v>4</v>
          </cell>
          <cell r="AG121">
            <v>4</v>
          </cell>
          <cell r="AH121">
            <v>4</v>
          </cell>
          <cell r="AI121"/>
          <cell r="AJ121">
            <v>24</v>
          </cell>
          <cell r="AK121"/>
          <cell r="AP121">
            <v>12</v>
          </cell>
          <cell r="AQ121">
            <v>25</v>
          </cell>
          <cell r="AR121">
            <v>6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</v>
          </cell>
          <cell r="AX121">
            <v>0</v>
          </cell>
          <cell r="AY121">
            <v>0</v>
          </cell>
          <cell r="AZ121">
            <v>26</v>
          </cell>
          <cell r="BA121">
            <v>22</v>
          </cell>
          <cell r="BB121">
            <v>14</v>
          </cell>
          <cell r="BC121">
            <v>10</v>
          </cell>
          <cell r="BD121">
            <v>1</v>
          </cell>
        </row>
        <row r="122">
          <cell r="B122"/>
          <cell r="C122" t="str">
            <v>សឿង ខុង</v>
          </cell>
          <cell r="D122" t="str">
            <v>PM</v>
          </cell>
          <cell r="E122">
            <v>4</v>
          </cell>
          <cell r="F122">
            <v>4</v>
          </cell>
          <cell r="G122"/>
          <cell r="H122">
            <v>4</v>
          </cell>
          <cell r="I122">
            <v>4</v>
          </cell>
          <cell r="J122">
            <v>4</v>
          </cell>
          <cell r="K122">
            <v>4</v>
          </cell>
          <cell r="L122">
            <v>4</v>
          </cell>
          <cell r="M122"/>
          <cell r="N122"/>
          <cell r="O122" t="str">
            <v>4N</v>
          </cell>
          <cell r="P122" t="str">
            <v>4N</v>
          </cell>
          <cell r="Q122" t="str">
            <v>4N</v>
          </cell>
          <cell r="R122" t="str">
            <v>4N</v>
          </cell>
          <cell r="S122" t="str">
            <v>4N</v>
          </cell>
          <cell r="T122" t="str">
            <v>4N</v>
          </cell>
          <cell r="U122"/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4</v>
          </cell>
          <cell r="AA122">
            <v>4</v>
          </cell>
          <cell r="AB122"/>
          <cell r="AC122" t="str">
            <v>AL</v>
          </cell>
          <cell r="AD122">
            <v>4</v>
          </cell>
          <cell r="AE122">
            <v>4</v>
          </cell>
          <cell r="AF122">
            <v>4</v>
          </cell>
          <cell r="AG122">
            <v>4</v>
          </cell>
          <cell r="AH122">
            <v>4</v>
          </cell>
          <cell r="AI122"/>
          <cell r="AJ122"/>
          <cell r="AK122"/>
          <cell r="AL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</row>
        <row r="123">
          <cell r="B123"/>
          <cell r="C123" t="str">
            <v>Soeung Khong</v>
          </cell>
          <cell r="D123">
            <v>1.3</v>
          </cell>
          <cell r="E123">
            <v>0</v>
          </cell>
          <cell r="F123">
            <v>0</v>
          </cell>
          <cell r="G123"/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/>
          <cell r="N123"/>
          <cell r="O123">
            <v>4</v>
          </cell>
          <cell r="P123">
            <v>4</v>
          </cell>
          <cell r="Q123">
            <v>4</v>
          </cell>
          <cell r="R123">
            <v>4</v>
          </cell>
          <cell r="S123">
            <v>4</v>
          </cell>
          <cell r="T123">
            <v>2</v>
          </cell>
          <cell r="U123"/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/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/>
          <cell r="AJ123">
            <v>22</v>
          </cell>
          <cell r="AK123"/>
          <cell r="AL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</row>
        <row r="124">
          <cell r="B124"/>
          <cell r="C124" t="str">
            <v>Auto Printing</v>
          </cell>
          <cell r="D124">
            <v>1.5</v>
          </cell>
          <cell r="E124">
            <v>0</v>
          </cell>
          <cell r="F124">
            <v>0</v>
          </cell>
          <cell r="G124"/>
          <cell r="H124">
            <v>2</v>
          </cell>
          <cell r="I124">
            <v>0</v>
          </cell>
          <cell r="J124">
            <v>2</v>
          </cell>
          <cell r="K124">
            <v>2</v>
          </cell>
          <cell r="L124">
            <v>0</v>
          </cell>
          <cell r="M124"/>
          <cell r="N124"/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/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/>
          <cell r="AC124">
            <v>0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0</v>
          </cell>
          <cell r="AI124"/>
          <cell r="AJ124">
            <v>14</v>
          </cell>
          <cell r="AK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</row>
        <row r="125">
          <cell r="B125"/>
          <cell r="D125">
            <v>2</v>
          </cell>
          <cell r="E125">
            <v>0</v>
          </cell>
          <cell r="F125">
            <v>0</v>
          </cell>
          <cell r="G125"/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/>
          <cell r="N125"/>
          <cell r="O125">
            <v>2</v>
          </cell>
          <cell r="P125">
            <v>2</v>
          </cell>
          <cell r="Q125">
            <v>2</v>
          </cell>
          <cell r="R125">
            <v>2</v>
          </cell>
          <cell r="S125">
            <v>2</v>
          </cell>
          <cell r="T125">
            <v>0</v>
          </cell>
          <cell r="U125"/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/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/>
          <cell r="AJ125">
            <v>10</v>
          </cell>
          <cell r="AK125">
            <v>0</v>
          </cell>
          <cell r="AL125">
            <v>12</v>
          </cell>
          <cell r="AM125">
            <v>0</v>
          </cell>
          <cell r="AN125">
            <v>0</v>
          </cell>
          <cell r="AO125">
            <v>0</v>
          </cell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</row>
        <row r="126">
          <cell r="B126" t="str">
            <v>1185</v>
          </cell>
          <cell r="C126"/>
          <cell r="D126" t="str">
            <v>AM</v>
          </cell>
          <cell r="E126" t="str">
            <v>AL</v>
          </cell>
          <cell r="F126">
            <v>4</v>
          </cell>
          <cell r="G126"/>
          <cell r="H126">
            <v>4</v>
          </cell>
          <cell r="I126">
            <v>4</v>
          </cell>
          <cell r="J126">
            <v>4</v>
          </cell>
          <cell r="K126">
            <v>4</v>
          </cell>
          <cell r="L126">
            <v>4</v>
          </cell>
          <cell r="M126"/>
          <cell r="N126"/>
          <cell r="O126">
            <v>4</v>
          </cell>
          <cell r="P126">
            <v>4</v>
          </cell>
          <cell r="Q126">
            <v>4</v>
          </cell>
          <cell r="R126">
            <v>4</v>
          </cell>
          <cell r="S126">
            <v>4</v>
          </cell>
          <cell r="T126">
            <v>4</v>
          </cell>
          <cell r="U126"/>
          <cell r="V126">
            <v>4</v>
          </cell>
          <cell r="W126" t="str">
            <v>A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 t="str">
            <v>4S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/>
          <cell r="AJ126">
            <v>23</v>
          </cell>
          <cell r="AK126"/>
          <cell r="AP126">
            <v>16</v>
          </cell>
          <cell r="AQ126">
            <v>24</v>
          </cell>
          <cell r="AR126">
            <v>0</v>
          </cell>
          <cell r="AS126">
            <v>0</v>
          </cell>
          <cell r="AT126">
            <v>8</v>
          </cell>
          <cell r="AU126">
            <v>0</v>
          </cell>
          <cell r="AV126">
            <v>1</v>
          </cell>
          <cell r="AW126">
            <v>1</v>
          </cell>
          <cell r="AX126">
            <v>0</v>
          </cell>
          <cell r="AY126">
            <v>0</v>
          </cell>
          <cell r="AZ126">
            <v>25</v>
          </cell>
          <cell r="BA126">
            <v>0</v>
          </cell>
          <cell r="BB126">
            <v>32</v>
          </cell>
          <cell r="BC126">
            <v>0</v>
          </cell>
          <cell r="BD126">
            <v>1</v>
          </cell>
        </row>
        <row r="127">
          <cell r="B127"/>
          <cell r="C127" t="str">
            <v>អ៊ុក ចតុរង្គ</v>
          </cell>
          <cell r="D127" t="str">
            <v>PM</v>
          </cell>
          <cell r="E127" t="str">
            <v>AL</v>
          </cell>
          <cell r="F127">
            <v>4</v>
          </cell>
          <cell r="G127"/>
          <cell r="H127">
            <v>4</v>
          </cell>
          <cell r="I127">
            <v>4</v>
          </cell>
          <cell r="J127">
            <v>4</v>
          </cell>
          <cell r="K127">
            <v>4</v>
          </cell>
          <cell r="L127">
            <v>4</v>
          </cell>
          <cell r="M127"/>
          <cell r="N127"/>
          <cell r="O127">
            <v>4</v>
          </cell>
          <cell r="P127">
            <v>4</v>
          </cell>
          <cell r="Q127">
            <v>4</v>
          </cell>
          <cell r="R127">
            <v>4</v>
          </cell>
          <cell r="S127">
            <v>4</v>
          </cell>
          <cell r="T127">
            <v>4</v>
          </cell>
          <cell r="U127"/>
          <cell r="V127">
            <v>4</v>
          </cell>
          <cell r="W127" t="str">
            <v>A</v>
          </cell>
          <cell r="X127">
            <v>4</v>
          </cell>
          <cell r="Y127">
            <v>4</v>
          </cell>
          <cell r="Z127">
            <v>4</v>
          </cell>
          <cell r="AA127">
            <v>4</v>
          </cell>
          <cell r="AB127" t="str">
            <v>4S</v>
          </cell>
          <cell r="AC127">
            <v>4</v>
          </cell>
          <cell r="AD127">
            <v>4</v>
          </cell>
          <cell r="AE127">
            <v>4</v>
          </cell>
          <cell r="AF127">
            <v>4</v>
          </cell>
          <cell r="AG127">
            <v>4</v>
          </cell>
          <cell r="AH127">
            <v>4</v>
          </cell>
          <cell r="AI127"/>
          <cell r="AJ127"/>
          <cell r="AK127"/>
          <cell r="AL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</row>
        <row r="128">
          <cell r="B128"/>
          <cell r="C128" t="str">
            <v>Ouk Chaktorong</v>
          </cell>
          <cell r="D128">
            <v>1.3</v>
          </cell>
          <cell r="E128">
            <v>0</v>
          </cell>
          <cell r="F128">
            <v>0</v>
          </cell>
          <cell r="G128"/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/>
          <cell r="N128"/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/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/>
          <cell r="AJ128">
            <v>0</v>
          </cell>
          <cell r="AK128"/>
          <cell r="AL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</row>
        <row r="129">
          <cell r="B129"/>
          <cell r="C129" t="str">
            <v>Auto Printing</v>
          </cell>
          <cell r="D129">
            <v>1.5</v>
          </cell>
          <cell r="E129">
            <v>0</v>
          </cell>
          <cell r="F129">
            <v>0</v>
          </cell>
          <cell r="G129"/>
          <cell r="H129">
            <v>2</v>
          </cell>
          <cell r="I129">
            <v>0</v>
          </cell>
          <cell r="J129">
            <v>2</v>
          </cell>
          <cell r="K129">
            <v>0</v>
          </cell>
          <cell r="L129">
            <v>0</v>
          </cell>
          <cell r="M129"/>
          <cell r="N129"/>
          <cell r="O129">
            <v>2</v>
          </cell>
          <cell r="P129">
            <v>2</v>
          </cell>
          <cell r="Q129">
            <v>2</v>
          </cell>
          <cell r="R129">
            <v>2</v>
          </cell>
          <cell r="S129">
            <v>2</v>
          </cell>
          <cell r="T129">
            <v>0</v>
          </cell>
          <cell r="U129"/>
          <cell r="V129">
            <v>0</v>
          </cell>
          <cell r="W129">
            <v>0</v>
          </cell>
          <cell r="X129">
            <v>2</v>
          </cell>
          <cell r="Y129">
            <v>2</v>
          </cell>
          <cell r="Z129">
            <v>2</v>
          </cell>
          <cell r="AA129">
            <v>2</v>
          </cell>
          <cell r="AB129">
            <v>0</v>
          </cell>
          <cell r="AC129">
            <v>2</v>
          </cell>
          <cell r="AD129">
            <v>2</v>
          </cell>
          <cell r="AE129">
            <v>2</v>
          </cell>
          <cell r="AF129">
            <v>2</v>
          </cell>
          <cell r="AG129">
            <v>2</v>
          </cell>
          <cell r="AH129">
            <v>0</v>
          </cell>
          <cell r="AI129"/>
          <cell r="AJ129">
            <v>32</v>
          </cell>
          <cell r="AK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</row>
        <row r="130">
          <cell r="B130"/>
          <cell r="D130">
            <v>2</v>
          </cell>
          <cell r="E130">
            <v>0</v>
          </cell>
          <cell r="F130">
            <v>0</v>
          </cell>
          <cell r="G130"/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/>
          <cell r="N130"/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/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/>
          <cell r="AJ130">
            <v>0</v>
          </cell>
          <cell r="AK130">
            <v>0</v>
          </cell>
          <cell r="AL130">
            <v>16</v>
          </cell>
          <cell r="AM130">
            <v>0</v>
          </cell>
          <cell r="AN130">
            <v>0</v>
          </cell>
          <cell r="AO130">
            <v>0</v>
          </cell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</row>
        <row r="131">
          <cell r="B131" t="str">
            <v>1240</v>
          </cell>
          <cell r="C131"/>
          <cell r="D131" t="str">
            <v>AM</v>
          </cell>
          <cell r="E131">
            <v>4</v>
          </cell>
          <cell r="F131">
            <v>4</v>
          </cell>
          <cell r="G131"/>
          <cell r="H131">
            <v>4</v>
          </cell>
          <cell r="I131">
            <v>4</v>
          </cell>
          <cell r="J131">
            <v>4</v>
          </cell>
          <cell r="K131">
            <v>4</v>
          </cell>
          <cell r="L131">
            <v>4</v>
          </cell>
          <cell r="M131"/>
          <cell r="N131"/>
          <cell r="O131">
            <v>4</v>
          </cell>
          <cell r="P131">
            <v>4</v>
          </cell>
          <cell r="Q131">
            <v>4</v>
          </cell>
          <cell r="R131">
            <v>4</v>
          </cell>
          <cell r="S131">
            <v>4</v>
          </cell>
          <cell r="T131">
            <v>4</v>
          </cell>
          <cell r="U131"/>
          <cell r="V131">
            <v>4</v>
          </cell>
          <cell r="W131">
            <v>4</v>
          </cell>
          <cell r="X131">
            <v>4</v>
          </cell>
          <cell r="Y131">
            <v>4</v>
          </cell>
          <cell r="Z131">
            <v>4</v>
          </cell>
          <cell r="AA131">
            <v>4</v>
          </cell>
          <cell r="AB131"/>
          <cell r="AC131">
            <v>4</v>
          </cell>
          <cell r="AD131">
            <v>4</v>
          </cell>
          <cell r="AE131">
            <v>4</v>
          </cell>
          <cell r="AF131">
            <v>4</v>
          </cell>
          <cell r="AG131">
            <v>4</v>
          </cell>
          <cell r="AH131">
            <v>4</v>
          </cell>
          <cell r="AI131"/>
          <cell r="AJ131">
            <v>24.5</v>
          </cell>
          <cell r="AK131"/>
          <cell r="AP131">
            <v>8</v>
          </cell>
          <cell r="AQ131">
            <v>25.5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0.5</v>
          </cell>
          <cell r="AW131">
            <v>0</v>
          </cell>
          <cell r="AX131">
            <v>0</v>
          </cell>
          <cell r="AY131">
            <v>0</v>
          </cell>
          <cell r="AZ131">
            <v>25.5</v>
          </cell>
          <cell r="BA131">
            <v>0</v>
          </cell>
          <cell r="BB131">
            <v>16</v>
          </cell>
          <cell r="BC131">
            <v>0</v>
          </cell>
          <cell r="BD131">
            <v>0</v>
          </cell>
        </row>
        <row r="132">
          <cell r="B132"/>
          <cell r="C132" t="str">
            <v>ចាន់ធីម ធារិទ្ធ</v>
          </cell>
          <cell r="D132" t="str">
            <v>PM</v>
          </cell>
          <cell r="E132">
            <v>4</v>
          </cell>
          <cell r="F132">
            <v>4</v>
          </cell>
          <cell r="G132"/>
          <cell r="H132">
            <v>4</v>
          </cell>
          <cell r="I132">
            <v>4</v>
          </cell>
          <cell r="J132">
            <v>4</v>
          </cell>
          <cell r="K132">
            <v>4</v>
          </cell>
          <cell r="L132">
            <v>4</v>
          </cell>
          <cell r="M132"/>
          <cell r="N132"/>
          <cell r="O132">
            <v>4</v>
          </cell>
          <cell r="P132">
            <v>4</v>
          </cell>
          <cell r="Q132">
            <v>4</v>
          </cell>
          <cell r="R132">
            <v>4</v>
          </cell>
          <cell r="S132">
            <v>4</v>
          </cell>
          <cell r="T132">
            <v>4</v>
          </cell>
          <cell r="U132"/>
          <cell r="V132">
            <v>4</v>
          </cell>
          <cell r="W132">
            <v>4</v>
          </cell>
          <cell r="X132">
            <v>4</v>
          </cell>
          <cell r="Y132">
            <v>4</v>
          </cell>
          <cell r="Z132">
            <v>4</v>
          </cell>
          <cell r="AA132">
            <v>4</v>
          </cell>
          <cell r="AB132"/>
          <cell r="AC132">
            <v>4</v>
          </cell>
          <cell r="AD132">
            <v>4</v>
          </cell>
          <cell r="AE132">
            <v>4</v>
          </cell>
          <cell r="AF132" t="str">
            <v>A</v>
          </cell>
          <cell r="AG132">
            <v>4</v>
          </cell>
          <cell r="AH132">
            <v>4</v>
          </cell>
          <cell r="AI132"/>
          <cell r="AJ132"/>
          <cell r="AK132"/>
          <cell r="AL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</row>
        <row r="133">
          <cell r="B133"/>
          <cell r="C133" t="str">
            <v>Chanthim Thearith</v>
          </cell>
          <cell r="D133">
            <v>1.3</v>
          </cell>
          <cell r="E133">
            <v>0</v>
          </cell>
          <cell r="F133">
            <v>0</v>
          </cell>
          <cell r="G133"/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/>
          <cell r="N133"/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/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/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/>
          <cell r="AJ133">
            <v>0</v>
          </cell>
          <cell r="AK133"/>
          <cell r="AL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</row>
        <row r="134">
          <cell r="B134"/>
          <cell r="C134" t="str">
            <v>Auto Printing</v>
          </cell>
          <cell r="D134">
            <v>1.5</v>
          </cell>
          <cell r="E134">
            <v>0</v>
          </cell>
          <cell r="F134">
            <v>0</v>
          </cell>
          <cell r="G134"/>
          <cell r="H134">
            <v>0</v>
          </cell>
          <cell r="I134">
            <v>0</v>
          </cell>
          <cell r="J134">
            <v>2</v>
          </cell>
          <cell r="K134">
            <v>2</v>
          </cell>
          <cell r="L134">
            <v>0</v>
          </cell>
          <cell r="M134"/>
          <cell r="N134"/>
          <cell r="O134">
            <v>2</v>
          </cell>
          <cell r="P134">
            <v>2</v>
          </cell>
          <cell r="Q134">
            <v>2</v>
          </cell>
          <cell r="R134">
            <v>2</v>
          </cell>
          <cell r="S134">
            <v>0</v>
          </cell>
          <cell r="T134">
            <v>0</v>
          </cell>
          <cell r="U134"/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/>
          <cell r="AC134">
            <v>0</v>
          </cell>
          <cell r="AD134">
            <v>0</v>
          </cell>
          <cell r="AE134">
            <v>2</v>
          </cell>
          <cell r="AF134">
            <v>0</v>
          </cell>
          <cell r="AG134">
            <v>2</v>
          </cell>
          <cell r="AH134">
            <v>0</v>
          </cell>
          <cell r="AI134"/>
          <cell r="AJ134">
            <v>16</v>
          </cell>
          <cell r="AK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</row>
        <row r="135">
          <cell r="B135"/>
          <cell r="D135">
            <v>2</v>
          </cell>
          <cell r="E135">
            <v>0</v>
          </cell>
          <cell r="F135">
            <v>0</v>
          </cell>
          <cell r="G135"/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/>
          <cell r="N135"/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/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/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/>
          <cell r="AJ135">
            <v>0</v>
          </cell>
          <cell r="AK135">
            <v>0</v>
          </cell>
          <cell r="AL135">
            <v>8</v>
          </cell>
          <cell r="AM135">
            <v>0</v>
          </cell>
          <cell r="AN135">
            <v>0</v>
          </cell>
          <cell r="AO135">
            <v>0</v>
          </cell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</row>
        <row r="136">
          <cell r="B136" t="str">
            <v>0963</v>
          </cell>
          <cell r="C136"/>
          <cell r="D136" t="str">
            <v>AM</v>
          </cell>
          <cell r="E136">
            <v>4</v>
          </cell>
          <cell r="F136">
            <v>4</v>
          </cell>
          <cell r="G136"/>
          <cell r="H136">
            <v>4</v>
          </cell>
          <cell r="I136">
            <v>4</v>
          </cell>
          <cell r="J136">
            <v>4</v>
          </cell>
          <cell r="K136">
            <v>4</v>
          </cell>
          <cell r="L136">
            <v>4</v>
          </cell>
          <cell r="M136"/>
          <cell r="N136"/>
          <cell r="O136" t="str">
            <v>4N</v>
          </cell>
          <cell r="P136" t="str">
            <v>4N</v>
          </cell>
          <cell r="Q136" t="str">
            <v>4N</v>
          </cell>
          <cell r="R136" t="str">
            <v>4N</v>
          </cell>
          <cell r="S136" t="str">
            <v>4N</v>
          </cell>
          <cell r="T136" t="str">
            <v>4N</v>
          </cell>
          <cell r="U136"/>
          <cell r="V136">
            <v>4</v>
          </cell>
          <cell r="W136">
            <v>4</v>
          </cell>
          <cell r="X136">
            <v>4</v>
          </cell>
          <cell r="Y136">
            <v>4</v>
          </cell>
          <cell r="Z136">
            <v>4</v>
          </cell>
          <cell r="AA136">
            <v>4</v>
          </cell>
          <cell r="AB136"/>
          <cell r="AC136">
            <v>4</v>
          </cell>
          <cell r="AD136">
            <v>4</v>
          </cell>
          <cell r="AE136">
            <v>4</v>
          </cell>
          <cell r="AF136">
            <v>4</v>
          </cell>
          <cell r="AG136">
            <v>4</v>
          </cell>
          <cell r="AH136">
            <v>4</v>
          </cell>
          <cell r="AI136"/>
          <cell r="AJ136">
            <v>25</v>
          </cell>
          <cell r="AK136"/>
          <cell r="AP136">
            <v>12</v>
          </cell>
          <cell r="AQ136">
            <v>26</v>
          </cell>
          <cell r="AR136">
            <v>6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26</v>
          </cell>
          <cell r="BA136">
            <v>22</v>
          </cell>
          <cell r="BB136">
            <v>14</v>
          </cell>
          <cell r="BC136">
            <v>10</v>
          </cell>
          <cell r="BD136">
            <v>0</v>
          </cell>
        </row>
        <row r="137">
          <cell r="B137"/>
          <cell r="C137" t="str">
            <v>ភួង ចាន្រ្ទា</v>
          </cell>
          <cell r="D137" t="str">
            <v>PM</v>
          </cell>
          <cell r="E137">
            <v>4</v>
          </cell>
          <cell r="F137">
            <v>4</v>
          </cell>
          <cell r="G137"/>
          <cell r="H137">
            <v>4</v>
          </cell>
          <cell r="I137">
            <v>4</v>
          </cell>
          <cell r="J137">
            <v>4</v>
          </cell>
          <cell r="K137">
            <v>4</v>
          </cell>
          <cell r="L137">
            <v>4</v>
          </cell>
          <cell r="M137"/>
          <cell r="N137"/>
          <cell r="O137" t="str">
            <v>4N</v>
          </cell>
          <cell r="P137" t="str">
            <v>4N</v>
          </cell>
          <cell r="Q137" t="str">
            <v>4N</v>
          </cell>
          <cell r="R137" t="str">
            <v>4N</v>
          </cell>
          <cell r="S137" t="str">
            <v>4N</v>
          </cell>
          <cell r="T137" t="str">
            <v>4N</v>
          </cell>
          <cell r="U137"/>
          <cell r="V137">
            <v>4</v>
          </cell>
          <cell r="W137">
            <v>4</v>
          </cell>
          <cell r="X137">
            <v>4</v>
          </cell>
          <cell r="Y137">
            <v>4</v>
          </cell>
          <cell r="Z137">
            <v>4</v>
          </cell>
          <cell r="AA137">
            <v>4</v>
          </cell>
          <cell r="AB137"/>
          <cell r="AC137">
            <v>4</v>
          </cell>
          <cell r="AD137">
            <v>4</v>
          </cell>
          <cell r="AE137">
            <v>4</v>
          </cell>
          <cell r="AF137">
            <v>4</v>
          </cell>
          <cell r="AG137">
            <v>4</v>
          </cell>
          <cell r="AH137">
            <v>4</v>
          </cell>
          <cell r="AI137"/>
          <cell r="AJ137"/>
          <cell r="AK137"/>
          <cell r="AL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</row>
        <row r="138">
          <cell r="B138"/>
          <cell r="C138" t="str">
            <v>Phuong Chantrea</v>
          </cell>
          <cell r="D138">
            <v>1.3</v>
          </cell>
          <cell r="E138">
            <v>0</v>
          </cell>
          <cell r="F138">
            <v>0</v>
          </cell>
          <cell r="G138"/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/>
          <cell r="N138"/>
          <cell r="O138">
            <v>4</v>
          </cell>
          <cell r="P138">
            <v>4</v>
          </cell>
          <cell r="Q138">
            <v>4</v>
          </cell>
          <cell r="R138">
            <v>4</v>
          </cell>
          <cell r="S138">
            <v>4</v>
          </cell>
          <cell r="T138">
            <v>2</v>
          </cell>
          <cell r="U138"/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/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/>
          <cell r="AJ138">
            <v>22</v>
          </cell>
          <cell r="AK138"/>
          <cell r="AL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</row>
        <row r="139">
          <cell r="B139"/>
          <cell r="C139" t="str">
            <v>Auto Printing</v>
          </cell>
          <cell r="D139">
            <v>1.5</v>
          </cell>
          <cell r="E139">
            <v>0</v>
          </cell>
          <cell r="F139">
            <v>0</v>
          </cell>
          <cell r="G139"/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0</v>
          </cell>
          <cell r="M139"/>
          <cell r="N139"/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/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/>
          <cell r="AC139">
            <v>0</v>
          </cell>
          <cell r="AD139">
            <v>0</v>
          </cell>
          <cell r="AE139">
            <v>2</v>
          </cell>
          <cell r="AF139">
            <v>2</v>
          </cell>
          <cell r="AG139">
            <v>2</v>
          </cell>
          <cell r="AH139">
            <v>0</v>
          </cell>
          <cell r="AI139"/>
          <cell r="AJ139">
            <v>14</v>
          </cell>
          <cell r="AK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</row>
        <row r="140">
          <cell r="B140"/>
          <cell r="D140">
            <v>2</v>
          </cell>
          <cell r="E140">
            <v>0</v>
          </cell>
          <cell r="F140">
            <v>0</v>
          </cell>
          <cell r="G140"/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/>
          <cell r="N140"/>
          <cell r="O140">
            <v>2</v>
          </cell>
          <cell r="P140">
            <v>2</v>
          </cell>
          <cell r="Q140">
            <v>2</v>
          </cell>
          <cell r="R140">
            <v>2</v>
          </cell>
          <cell r="S140">
            <v>2</v>
          </cell>
          <cell r="T140">
            <v>0</v>
          </cell>
          <cell r="U140"/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/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/>
          <cell r="AJ140">
            <v>10</v>
          </cell>
          <cell r="AK140">
            <v>0</v>
          </cell>
          <cell r="AL140">
            <v>12</v>
          </cell>
          <cell r="AM140">
            <v>0</v>
          </cell>
          <cell r="AN140">
            <v>0</v>
          </cell>
          <cell r="AO140">
            <v>0</v>
          </cell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</row>
        <row r="141">
          <cell r="B141" t="str">
            <v>1259</v>
          </cell>
          <cell r="C141"/>
          <cell r="D141" t="str">
            <v>AM</v>
          </cell>
          <cell r="E141">
            <v>4</v>
          </cell>
          <cell r="F141">
            <v>4</v>
          </cell>
          <cell r="G141"/>
          <cell r="H141">
            <v>4</v>
          </cell>
          <cell r="I141">
            <v>4</v>
          </cell>
          <cell r="J141">
            <v>4</v>
          </cell>
          <cell r="K141">
            <v>4</v>
          </cell>
          <cell r="L141">
            <v>4</v>
          </cell>
          <cell r="M141"/>
          <cell r="N141"/>
          <cell r="O141">
            <v>4</v>
          </cell>
          <cell r="P141">
            <v>4</v>
          </cell>
          <cell r="Q141">
            <v>4</v>
          </cell>
          <cell r="R141">
            <v>4</v>
          </cell>
          <cell r="S141">
            <v>4</v>
          </cell>
          <cell r="T141">
            <v>4</v>
          </cell>
          <cell r="U141"/>
          <cell r="V141">
            <v>4</v>
          </cell>
          <cell r="W141">
            <v>4</v>
          </cell>
          <cell r="X141">
            <v>4</v>
          </cell>
          <cell r="Y141">
            <v>4</v>
          </cell>
          <cell r="Z141">
            <v>4</v>
          </cell>
          <cell r="AA141">
            <v>4</v>
          </cell>
          <cell r="AB141"/>
          <cell r="AC141">
            <v>4</v>
          </cell>
          <cell r="AD141">
            <v>4</v>
          </cell>
          <cell r="AE141">
            <v>4</v>
          </cell>
          <cell r="AF141">
            <v>4</v>
          </cell>
          <cell r="AG141">
            <v>4</v>
          </cell>
          <cell r="AH141">
            <v>4</v>
          </cell>
          <cell r="AI141"/>
          <cell r="AJ141">
            <v>25</v>
          </cell>
          <cell r="AK141"/>
          <cell r="AP141">
            <v>15</v>
          </cell>
          <cell r="AQ141">
            <v>26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26</v>
          </cell>
          <cell r="BA141">
            <v>0</v>
          </cell>
          <cell r="BB141">
            <v>30</v>
          </cell>
          <cell r="BC141">
            <v>0</v>
          </cell>
          <cell r="BD141">
            <v>0</v>
          </cell>
        </row>
        <row r="142">
          <cell r="B142"/>
          <cell r="C142" t="str">
            <v>ទូច តុលា</v>
          </cell>
          <cell r="D142" t="str">
            <v>PM</v>
          </cell>
          <cell r="E142">
            <v>4</v>
          </cell>
          <cell r="F142">
            <v>4</v>
          </cell>
          <cell r="G142"/>
          <cell r="H142">
            <v>4</v>
          </cell>
          <cell r="I142">
            <v>4</v>
          </cell>
          <cell r="J142">
            <v>4</v>
          </cell>
          <cell r="K142">
            <v>4</v>
          </cell>
          <cell r="L142">
            <v>4</v>
          </cell>
          <cell r="M142"/>
          <cell r="N142"/>
          <cell r="O142">
            <v>4</v>
          </cell>
          <cell r="P142">
            <v>4</v>
          </cell>
          <cell r="Q142">
            <v>4</v>
          </cell>
          <cell r="R142">
            <v>4</v>
          </cell>
          <cell r="S142">
            <v>4</v>
          </cell>
          <cell r="T142">
            <v>4</v>
          </cell>
          <cell r="U142"/>
          <cell r="V142">
            <v>4</v>
          </cell>
          <cell r="W142">
            <v>4</v>
          </cell>
          <cell r="X142">
            <v>4</v>
          </cell>
          <cell r="Y142">
            <v>4</v>
          </cell>
          <cell r="Z142">
            <v>4</v>
          </cell>
          <cell r="AA142">
            <v>4</v>
          </cell>
          <cell r="AB142"/>
          <cell r="AC142">
            <v>4</v>
          </cell>
          <cell r="AD142">
            <v>4</v>
          </cell>
          <cell r="AE142">
            <v>4</v>
          </cell>
          <cell r="AF142">
            <v>4</v>
          </cell>
          <cell r="AG142">
            <v>4</v>
          </cell>
          <cell r="AH142">
            <v>4</v>
          </cell>
          <cell r="AI142"/>
          <cell r="AJ142"/>
          <cell r="AK142"/>
          <cell r="AL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</row>
        <row r="143">
          <cell r="B143"/>
          <cell r="C143" t="str">
            <v>Touch Tola</v>
          </cell>
          <cell r="D143">
            <v>1.3</v>
          </cell>
          <cell r="E143">
            <v>0</v>
          </cell>
          <cell r="F143">
            <v>0</v>
          </cell>
          <cell r="G143"/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/>
          <cell r="N143"/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/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/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/>
          <cell r="AJ143">
            <v>0</v>
          </cell>
          <cell r="AK143"/>
          <cell r="AL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</row>
        <row r="144">
          <cell r="B144"/>
          <cell r="C144" t="str">
            <v>Auto Printing</v>
          </cell>
          <cell r="D144">
            <v>1.5</v>
          </cell>
          <cell r="E144">
            <v>0</v>
          </cell>
          <cell r="F144">
            <v>0</v>
          </cell>
          <cell r="G144"/>
          <cell r="H144">
            <v>2</v>
          </cell>
          <cell r="I144">
            <v>0</v>
          </cell>
          <cell r="J144">
            <v>2</v>
          </cell>
          <cell r="K144">
            <v>2</v>
          </cell>
          <cell r="L144">
            <v>0</v>
          </cell>
          <cell r="M144"/>
          <cell r="N144"/>
          <cell r="O144">
            <v>2</v>
          </cell>
          <cell r="P144">
            <v>2</v>
          </cell>
          <cell r="Q144">
            <v>2</v>
          </cell>
          <cell r="R144">
            <v>2</v>
          </cell>
          <cell r="S144">
            <v>2</v>
          </cell>
          <cell r="T144">
            <v>0</v>
          </cell>
          <cell r="U144"/>
          <cell r="V144">
            <v>2</v>
          </cell>
          <cell r="W144">
            <v>0</v>
          </cell>
          <cell r="X144">
            <v>0</v>
          </cell>
          <cell r="Y144">
            <v>2</v>
          </cell>
          <cell r="Z144">
            <v>2</v>
          </cell>
          <cell r="AA144">
            <v>0</v>
          </cell>
          <cell r="AB144"/>
          <cell r="AC144">
            <v>2</v>
          </cell>
          <cell r="AD144">
            <v>0</v>
          </cell>
          <cell r="AE144">
            <v>2</v>
          </cell>
          <cell r="AF144">
            <v>2</v>
          </cell>
          <cell r="AG144">
            <v>2</v>
          </cell>
          <cell r="AH144">
            <v>0</v>
          </cell>
          <cell r="AI144"/>
          <cell r="AJ144">
            <v>30</v>
          </cell>
          <cell r="AK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</row>
        <row r="145">
          <cell r="B145"/>
          <cell r="D145">
            <v>2</v>
          </cell>
          <cell r="E145">
            <v>0</v>
          </cell>
          <cell r="F145">
            <v>0</v>
          </cell>
          <cell r="G145"/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/>
          <cell r="N145"/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/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/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/>
          <cell r="AJ145">
            <v>0</v>
          </cell>
          <cell r="AK145">
            <v>0</v>
          </cell>
          <cell r="AL145">
            <v>15</v>
          </cell>
          <cell r="AM145">
            <v>0</v>
          </cell>
          <cell r="AN145">
            <v>0</v>
          </cell>
          <cell r="AO145">
            <v>0</v>
          </cell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</row>
        <row r="146">
          <cell r="B146" t="str">
            <v>1394</v>
          </cell>
          <cell r="C146"/>
          <cell r="D146" t="str">
            <v>AM</v>
          </cell>
          <cell r="E146" t="str">
            <v>AL</v>
          </cell>
          <cell r="F146">
            <v>4</v>
          </cell>
          <cell r="G146"/>
          <cell r="H146">
            <v>4</v>
          </cell>
          <cell r="I146">
            <v>4</v>
          </cell>
          <cell r="J146">
            <v>4</v>
          </cell>
          <cell r="K146">
            <v>4</v>
          </cell>
          <cell r="L146">
            <v>4</v>
          </cell>
          <cell r="M146"/>
          <cell r="N146"/>
          <cell r="O146">
            <v>4</v>
          </cell>
          <cell r="P146">
            <v>4</v>
          </cell>
          <cell r="Q146">
            <v>4</v>
          </cell>
          <cell r="R146">
            <v>4</v>
          </cell>
          <cell r="S146">
            <v>4</v>
          </cell>
          <cell r="T146">
            <v>4</v>
          </cell>
          <cell r="U146"/>
          <cell r="V146">
            <v>4</v>
          </cell>
          <cell r="W146">
            <v>4</v>
          </cell>
          <cell r="X146">
            <v>4</v>
          </cell>
          <cell r="Y146" t="str">
            <v>A</v>
          </cell>
          <cell r="Z146">
            <v>4</v>
          </cell>
          <cell r="AA146">
            <v>4</v>
          </cell>
          <cell r="AB146"/>
          <cell r="AC146">
            <v>4</v>
          </cell>
          <cell r="AD146">
            <v>4</v>
          </cell>
          <cell r="AE146">
            <v>4</v>
          </cell>
          <cell r="AF146">
            <v>4</v>
          </cell>
          <cell r="AG146">
            <v>4</v>
          </cell>
          <cell r="AH146">
            <v>4</v>
          </cell>
          <cell r="AI146"/>
          <cell r="AJ146">
            <v>22.5</v>
          </cell>
          <cell r="AK146"/>
          <cell r="AP146">
            <v>10</v>
          </cell>
          <cell r="AQ146">
            <v>23.5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1.5</v>
          </cell>
          <cell r="AW146">
            <v>1</v>
          </cell>
          <cell r="AX146">
            <v>0</v>
          </cell>
          <cell r="AY146">
            <v>0</v>
          </cell>
          <cell r="AZ146">
            <v>24.5</v>
          </cell>
          <cell r="BA146">
            <v>0</v>
          </cell>
          <cell r="BB146">
            <v>20</v>
          </cell>
          <cell r="BC146">
            <v>0</v>
          </cell>
          <cell r="BD146">
            <v>1</v>
          </cell>
        </row>
        <row r="147">
          <cell r="B147"/>
          <cell r="C147" t="str">
            <v>សុខ តុលា</v>
          </cell>
          <cell r="D147" t="str">
            <v>PM</v>
          </cell>
          <cell r="E147" t="str">
            <v>AL</v>
          </cell>
          <cell r="F147">
            <v>4</v>
          </cell>
          <cell r="G147"/>
          <cell r="H147">
            <v>4</v>
          </cell>
          <cell r="I147">
            <v>4</v>
          </cell>
          <cell r="J147">
            <v>4</v>
          </cell>
          <cell r="K147">
            <v>4</v>
          </cell>
          <cell r="L147" t="str">
            <v>A</v>
          </cell>
          <cell r="M147"/>
          <cell r="N147"/>
          <cell r="O147">
            <v>4</v>
          </cell>
          <cell r="P147">
            <v>4</v>
          </cell>
          <cell r="Q147">
            <v>4</v>
          </cell>
          <cell r="R147">
            <v>4</v>
          </cell>
          <cell r="S147">
            <v>4</v>
          </cell>
          <cell r="T147">
            <v>4</v>
          </cell>
          <cell r="U147"/>
          <cell r="V147">
            <v>4</v>
          </cell>
          <cell r="W147">
            <v>4</v>
          </cell>
          <cell r="X147">
            <v>4</v>
          </cell>
          <cell r="Y147" t="str">
            <v>A</v>
          </cell>
          <cell r="Z147">
            <v>4</v>
          </cell>
          <cell r="AA147">
            <v>4</v>
          </cell>
          <cell r="AB147"/>
          <cell r="AC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  <cell r="AH147">
            <v>4</v>
          </cell>
          <cell r="AI147"/>
          <cell r="AJ147"/>
          <cell r="AK147"/>
          <cell r="AL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</row>
        <row r="148">
          <cell r="B148"/>
          <cell r="C148" t="str">
            <v>Sok Tola</v>
          </cell>
          <cell r="D148">
            <v>1.3</v>
          </cell>
          <cell r="E148">
            <v>0</v>
          </cell>
          <cell r="F148">
            <v>0</v>
          </cell>
          <cell r="G148"/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/>
          <cell r="N148"/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/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/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/>
          <cell r="AJ148">
            <v>0</v>
          </cell>
          <cell r="AK148"/>
          <cell r="AL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</row>
        <row r="149">
          <cell r="B149"/>
          <cell r="C149" t="str">
            <v>Auto Printing</v>
          </cell>
          <cell r="D149">
            <v>1.5</v>
          </cell>
          <cell r="E149">
            <v>0</v>
          </cell>
          <cell r="F149">
            <v>0</v>
          </cell>
          <cell r="G149"/>
          <cell r="H149">
            <v>2</v>
          </cell>
          <cell r="I149">
            <v>0</v>
          </cell>
          <cell r="J149">
            <v>2</v>
          </cell>
          <cell r="K149">
            <v>2</v>
          </cell>
          <cell r="L149">
            <v>0</v>
          </cell>
          <cell r="M149"/>
          <cell r="N149"/>
          <cell r="O149">
            <v>2</v>
          </cell>
          <cell r="P149">
            <v>2</v>
          </cell>
          <cell r="Q149">
            <v>2</v>
          </cell>
          <cell r="R149">
            <v>2</v>
          </cell>
          <cell r="S149">
            <v>2</v>
          </cell>
          <cell r="T149">
            <v>0</v>
          </cell>
          <cell r="U149"/>
          <cell r="V149">
            <v>2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/>
          <cell r="AC149">
            <v>0</v>
          </cell>
          <cell r="AD149">
            <v>0</v>
          </cell>
          <cell r="AE149">
            <v>2</v>
          </cell>
          <cell r="AF149">
            <v>0</v>
          </cell>
          <cell r="AG149">
            <v>0</v>
          </cell>
          <cell r="AH149">
            <v>0</v>
          </cell>
          <cell r="AI149"/>
          <cell r="AJ149">
            <v>20</v>
          </cell>
          <cell r="AK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</row>
        <row r="150">
          <cell r="B150"/>
          <cell r="D150">
            <v>2</v>
          </cell>
          <cell r="E150">
            <v>0</v>
          </cell>
          <cell r="F150">
            <v>0</v>
          </cell>
          <cell r="G150"/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/>
          <cell r="N150"/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/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/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/>
          <cell r="AJ150">
            <v>0</v>
          </cell>
          <cell r="AK150">
            <v>0</v>
          </cell>
          <cell r="AL150">
            <v>10</v>
          </cell>
          <cell r="AM150">
            <v>0</v>
          </cell>
          <cell r="AN150">
            <v>0</v>
          </cell>
          <cell r="AO150">
            <v>0</v>
          </cell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</row>
        <row r="151">
          <cell r="B151" t="str">
            <v>0380</v>
          </cell>
          <cell r="C151"/>
          <cell r="D151" t="str">
            <v>AM</v>
          </cell>
          <cell r="E151">
            <v>4</v>
          </cell>
          <cell r="F151">
            <v>4</v>
          </cell>
          <cell r="G151"/>
          <cell r="H151" t="str">
            <v>4N</v>
          </cell>
          <cell r="I151" t="str">
            <v>4N</v>
          </cell>
          <cell r="J151" t="str">
            <v>4N</v>
          </cell>
          <cell r="K151" t="str">
            <v>4N</v>
          </cell>
          <cell r="L151" t="str">
            <v>4N</v>
          </cell>
          <cell r="M151"/>
          <cell r="N151"/>
          <cell r="O151" t="str">
            <v>4N</v>
          </cell>
          <cell r="P151" t="str">
            <v>4N</v>
          </cell>
          <cell r="Q151" t="str">
            <v>4N</v>
          </cell>
          <cell r="R151" t="str">
            <v>4N</v>
          </cell>
          <cell r="S151" t="str">
            <v>4N</v>
          </cell>
          <cell r="T151" t="str">
            <v>4N</v>
          </cell>
          <cell r="U151"/>
          <cell r="V151" t="str">
            <v>4N</v>
          </cell>
          <cell r="W151" t="str">
            <v>4N</v>
          </cell>
          <cell r="X151" t="str">
            <v>SL</v>
          </cell>
          <cell r="Y151" t="str">
            <v>SL</v>
          </cell>
          <cell r="Z151" t="str">
            <v>SL</v>
          </cell>
          <cell r="AA151" t="str">
            <v>SL</v>
          </cell>
          <cell r="AB151"/>
          <cell r="AC151" t="str">
            <v>4N</v>
          </cell>
          <cell r="AD151" t="str">
            <v>4N</v>
          </cell>
          <cell r="AE151" t="str">
            <v>4N</v>
          </cell>
          <cell r="AF151" t="str">
            <v>4N</v>
          </cell>
          <cell r="AG151" t="str">
            <v>4N</v>
          </cell>
          <cell r="AH151" t="str">
            <v>4N</v>
          </cell>
          <cell r="AI151"/>
          <cell r="AJ151">
            <v>20.5</v>
          </cell>
          <cell r="AK151"/>
          <cell r="AP151">
            <v>14</v>
          </cell>
          <cell r="AQ151">
            <v>25.5</v>
          </cell>
          <cell r="AR151">
            <v>18.5</v>
          </cell>
          <cell r="AS151">
            <v>0</v>
          </cell>
          <cell r="AT151">
            <v>0</v>
          </cell>
          <cell r="AU151">
            <v>0</v>
          </cell>
          <cell r="AV151">
            <v>0.5</v>
          </cell>
          <cell r="AW151">
            <v>0</v>
          </cell>
          <cell r="AX151">
            <v>4</v>
          </cell>
          <cell r="AY151">
            <v>0</v>
          </cell>
          <cell r="AZ151">
            <v>25.5</v>
          </cell>
          <cell r="BA151">
            <v>54</v>
          </cell>
          <cell r="BB151">
            <v>0</v>
          </cell>
          <cell r="BC151">
            <v>28</v>
          </cell>
          <cell r="BD151">
            <v>0</v>
          </cell>
        </row>
        <row r="152">
          <cell r="B152"/>
          <cell r="C152" t="str">
            <v>ទុយ ម៉េងលី</v>
          </cell>
          <cell r="D152" t="str">
            <v>PM</v>
          </cell>
          <cell r="E152">
            <v>4</v>
          </cell>
          <cell r="F152">
            <v>4</v>
          </cell>
          <cell r="G152"/>
          <cell r="H152" t="str">
            <v>4N</v>
          </cell>
          <cell r="I152" t="str">
            <v>4N</v>
          </cell>
          <cell r="J152" t="str">
            <v>4N</v>
          </cell>
          <cell r="K152" t="str">
            <v>4N</v>
          </cell>
          <cell r="L152" t="str">
            <v>4N</v>
          </cell>
          <cell r="M152"/>
          <cell r="N152"/>
          <cell r="O152" t="str">
            <v>4N</v>
          </cell>
          <cell r="P152" t="str">
            <v>4N</v>
          </cell>
          <cell r="Q152" t="str">
            <v>4N</v>
          </cell>
          <cell r="R152" t="str">
            <v>4N</v>
          </cell>
          <cell r="S152" t="str">
            <v>4N</v>
          </cell>
          <cell r="T152" t="str">
            <v>4N</v>
          </cell>
          <cell r="U152"/>
          <cell r="V152" t="str">
            <v>4N</v>
          </cell>
          <cell r="W152" t="str">
            <v>A</v>
          </cell>
          <cell r="X152" t="str">
            <v>SL</v>
          </cell>
          <cell r="Y152" t="str">
            <v>SL</v>
          </cell>
          <cell r="Z152" t="str">
            <v>SL</v>
          </cell>
          <cell r="AA152" t="str">
            <v>SL</v>
          </cell>
          <cell r="AB152"/>
          <cell r="AC152" t="str">
            <v>4N</v>
          </cell>
          <cell r="AD152" t="str">
            <v>4N</v>
          </cell>
          <cell r="AE152" t="str">
            <v>4N</v>
          </cell>
          <cell r="AF152" t="str">
            <v>4N</v>
          </cell>
          <cell r="AG152" t="str">
            <v>4N</v>
          </cell>
          <cell r="AH152" t="str">
            <v>4N</v>
          </cell>
          <cell r="AI152"/>
          <cell r="AJ152"/>
          <cell r="AK152"/>
          <cell r="AL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</row>
        <row r="153">
          <cell r="B153"/>
          <cell r="C153" t="str">
            <v>Tuy Meangly</v>
          </cell>
          <cell r="D153">
            <v>1.3</v>
          </cell>
          <cell r="E153">
            <v>0</v>
          </cell>
          <cell r="F153">
            <v>0</v>
          </cell>
          <cell r="G153"/>
          <cell r="H153">
            <v>4</v>
          </cell>
          <cell r="I153">
            <v>2</v>
          </cell>
          <cell r="J153">
            <v>4</v>
          </cell>
          <cell r="K153">
            <v>4</v>
          </cell>
          <cell r="L153">
            <v>2</v>
          </cell>
          <cell r="M153"/>
          <cell r="N153"/>
          <cell r="O153">
            <v>4</v>
          </cell>
          <cell r="P153">
            <v>4</v>
          </cell>
          <cell r="Q153">
            <v>4</v>
          </cell>
          <cell r="R153">
            <v>4</v>
          </cell>
          <cell r="S153">
            <v>4</v>
          </cell>
          <cell r="T153">
            <v>2</v>
          </cell>
          <cell r="U153"/>
          <cell r="V153">
            <v>4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/>
          <cell r="AC153">
            <v>2</v>
          </cell>
          <cell r="AD153">
            <v>2</v>
          </cell>
          <cell r="AE153">
            <v>2</v>
          </cell>
          <cell r="AF153">
            <v>2</v>
          </cell>
          <cell r="AG153">
            <v>2</v>
          </cell>
          <cell r="AH153">
            <v>2</v>
          </cell>
          <cell r="AI153"/>
          <cell r="AJ153">
            <v>54</v>
          </cell>
          <cell r="AK153"/>
          <cell r="AL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</row>
        <row r="154">
          <cell r="B154"/>
          <cell r="C154" t="str">
            <v>Auto Printing</v>
          </cell>
          <cell r="D154">
            <v>1.5</v>
          </cell>
          <cell r="E154">
            <v>0</v>
          </cell>
          <cell r="F154">
            <v>0</v>
          </cell>
          <cell r="G154"/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/>
          <cell r="N154"/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/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/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/>
          <cell r="AJ154">
            <v>0</v>
          </cell>
          <cell r="AK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</row>
        <row r="155">
          <cell r="B155"/>
          <cell r="C155"/>
          <cell r="D155">
            <v>2</v>
          </cell>
          <cell r="E155">
            <v>0</v>
          </cell>
          <cell r="F155">
            <v>0</v>
          </cell>
          <cell r="G155"/>
          <cell r="H155">
            <v>2</v>
          </cell>
          <cell r="I155">
            <v>2</v>
          </cell>
          <cell r="J155">
            <v>2</v>
          </cell>
          <cell r="K155">
            <v>2</v>
          </cell>
          <cell r="L155">
            <v>0</v>
          </cell>
          <cell r="M155"/>
          <cell r="N155"/>
          <cell r="O155">
            <v>2</v>
          </cell>
          <cell r="P155">
            <v>2</v>
          </cell>
          <cell r="Q155">
            <v>2</v>
          </cell>
          <cell r="R155">
            <v>2</v>
          </cell>
          <cell r="S155">
            <v>2</v>
          </cell>
          <cell r="T155">
            <v>0</v>
          </cell>
          <cell r="U155"/>
          <cell r="V155">
            <v>2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/>
          <cell r="AC155">
            <v>0</v>
          </cell>
          <cell r="AD155">
            <v>2</v>
          </cell>
          <cell r="AE155">
            <v>2</v>
          </cell>
          <cell r="AF155">
            <v>2</v>
          </cell>
          <cell r="AG155">
            <v>0</v>
          </cell>
          <cell r="AH155">
            <v>2</v>
          </cell>
          <cell r="AI155"/>
          <cell r="AJ155">
            <v>28</v>
          </cell>
          <cell r="AK155">
            <v>0</v>
          </cell>
          <cell r="AL155">
            <v>14</v>
          </cell>
          <cell r="AM155">
            <v>0</v>
          </cell>
          <cell r="AN155">
            <v>0</v>
          </cell>
          <cell r="AO155">
            <v>0</v>
          </cell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</row>
        <row r="156">
          <cell r="B156" t="str">
            <v>1397</v>
          </cell>
          <cell r="C156"/>
          <cell r="D156" t="str">
            <v>AM</v>
          </cell>
          <cell r="E156">
            <v>4</v>
          </cell>
          <cell r="F156">
            <v>4</v>
          </cell>
          <cell r="G156"/>
          <cell r="H156" t="str">
            <v>4N</v>
          </cell>
          <cell r="I156" t="str">
            <v>4N</v>
          </cell>
          <cell r="J156" t="str">
            <v>4N</v>
          </cell>
          <cell r="K156" t="str">
            <v>4N</v>
          </cell>
          <cell r="L156" t="str">
            <v>4N</v>
          </cell>
          <cell r="M156"/>
          <cell r="N156"/>
          <cell r="O156" t="str">
            <v>4N</v>
          </cell>
          <cell r="P156" t="str">
            <v>4N</v>
          </cell>
          <cell r="Q156" t="str">
            <v>4N</v>
          </cell>
          <cell r="R156" t="str">
            <v>4N</v>
          </cell>
          <cell r="S156" t="str">
            <v>4N</v>
          </cell>
          <cell r="T156" t="str">
            <v>4N</v>
          </cell>
          <cell r="U156"/>
          <cell r="V156" t="str">
            <v>4N</v>
          </cell>
          <cell r="W156" t="str">
            <v>4N</v>
          </cell>
          <cell r="X156" t="str">
            <v>4N</v>
          </cell>
          <cell r="Y156" t="str">
            <v>4N</v>
          </cell>
          <cell r="Z156" t="str">
            <v>4N</v>
          </cell>
          <cell r="AA156" t="str">
            <v>4N</v>
          </cell>
          <cell r="AB156"/>
          <cell r="AC156" t="str">
            <v>4N</v>
          </cell>
          <cell r="AD156" t="str">
            <v>4N</v>
          </cell>
          <cell r="AE156" t="str">
            <v>4N</v>
          </cell>
          <cell r="AF156" t="str">
            <v>4N</v>
          </cell>
          <cell r="AG156" t="str">
            <v>4N</v>
          </cell>
          <cell r="AH156" t="str">
            <v>4N</v>
          </cell>
          <cell r="AI156"/>
          <cell r="AJ156">
            <v>25</v>
          </cell>
          <cell r="AK156"/>
          <cell r="AP156">
            <v>17</v>
          </cell>
          <cell r="AQ156">
            <v>26</v>
          </cell>
          <cell r="AR156">
            <v>23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26</v>
          </cell>
          <cell r="BA156">
            <v>72</v>
          </cell>
          <cell r="BB156">
            <v>0</v>
          </cell>
          <cell r="BC156">
            <v>34</v>
          </cell>
          <cell r="BD156">
            <v>0</v>
          </cell>
        </row>
        <row r="157">
          <cell r="B157"/>
          <cell r="C157" t="str">
            <v>គន់ សុថេង</v>
          </cell>
          <cell r="D157" t="str">
            <v>PM</v>
          </cell>
          <cell r="E157">
            <v>4</v>
          </cell>
          <cell r="F157">
            <v>4</v>
          </cell>
          <cell r="G157"/>
          <cell r="H157" t="str">
            <v>4N</v>
          </cell>
          <cell r="I157" t="str">
            <v>4N</v>
          </cell>
          <cell r="J157" t="str">
            <v>4N</v>
          </cell>
          <cell r="K157" t="str">
            <v>4N</v>
          </cell>
          <cell r="L157" t="str">
            <v>4N</v>
          </cell>
          <cell r="M157"/>
          <cell r="N157"/>
          <cell r="O157" t="str">
            <v>4N</v>
          </cell>
          <cell r="P157" t="str">
            <v>4N</v>
          </cell>
          <cell r="Q157" t="str">
            <v>4N</v>
          </cell>
          <cell r="R157" t="str">
            <v>4N</v>
          </cell>
          <cell r="S157" t="str">
            <v>4N</v>
          </cell>
          <cell r="T157" t="str">
            <v>4N</v>
          </cell>
          <cell r="U157"/>
          <cell r="V157" t="str">
            <v>4N</v>
          </cell>
          <cell r="W157" t="str">
            <v>4N</v>
          </cell>
          <cell r="X157" t="str">
            <v>4N</v>
          </cell>
          <cell r="Y157" t="str">
            <v>4N</v>
          </cell>
          <cell r="Z157" t="str">
            <v>4N</v>
          </cell>
          <cell r="AA157" t="str">
            <v>4N</v>
          </cell>
          <cell r="AB157"/>
          <cell r="AC157" t="str">
            <v>4N</v>
          </cell>
          <cell r="AD157" t="str">
            <v>4N</v>
          </cell>
          <cell r="AE157" t="str">
            <v>4N</v>
          </cell>
          <cell r="AF157" t="str">
            <v>4N</v>
          </cell>
          <cell r="AG157" t="str">
            <v>4N</v>
          </cell>
          <cell r="AH157" t="str">
            <v>4N</v>
          </cell>
          <cell r="AI157"/>
          <cell r="AJ157"/>
          <cell r="AK157"/>
          <cell r="AL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</row>
        <row r="158">
          <cell r="B158"/>
          <cell r="C158" t="str">
            <v>Kon Sotheng</v>
          </cell>
          <cell r="D158">
            <v>1.3</v>
          </cell>
          <cell r="E158">
            <v>0</v>
          </cell>
          <cell r="F158">
            <v>0</v>
          </cell>
          <cell r="G158"/>
          <cell r="H158">
            <v>4</v>
          </cell>
          <cell r="I158">
            <v>2</v>
          </cell>
          <cell r="J158">
            <v>4</v>
          </cell>
          <cell r="K158">
            <v>4</v>
          </cell>
          <cell r="L158">
            <v>2</v>
          </cell>
          <cell r="M158"/>
          <cell r="N158"/>
          <cell r="O158">
            <v>4</v>
          </cell>
          <cell r="P158">
            <v>4</v>
          </cell>
          <cell r="Q158">
            <v>4</v>
          </cell>
          <cell r="R158">
            <v>4</v>
          </cell>
          <cell r="S158">
            <v>4</v>
          </cell>
          <cell r="T158">
            <v>2</v>
          </cell>
          <cell r="U158"/>
          <cell r="V158">
            <v>4</v>
          </cell>
          <cell r="W158">
            <v>4</v>
          </cell>
          <cell r="X158">
            <v>4</v>
          </cell>
          <cell r="Y158">
            <v>4</v>
          </cell>
          <cell r="Z158">
            <v>4</v>
          </cell>
          <cell r="AA158">
            <v>2</v>
          </cell>
          <cell r="AB158"/>
          <cell r="AC158">
            <v>2</v>
          </cell>
          <cell r="AD158">
            <v>2</v>
          </cell>
          <cell r="AE158">
            <v>2</v>
          </cell>
          <cell r="AF158">
            <v>2</v>
          </cell>
          <cell r="AG158">
            <v>2</v>
          </cell>
          <cell r="AH158">
            <v>2</v>
          </cell>
          <cell r="AI158"/>
          <cell r="AJ158">
            <v>72</v>
          </cell>
          <cell r="AK158"/>
          <cell r="AL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</row>
        <row r="159">
          <cell r="B159"/>
          <cell r="C159" t="str">
            <v>Auto Printing</v>
          </cell>
          <cell r="D159">
            <v>1.5</v>
          </cell>
          <cell r="E159">
            <v>0</v>
          </cell>
          <cell r="F159">
            <v>0</v>
          </cell>
          <cell r="G159"/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/>
          <cell r="N159"/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/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/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/>
          <cell r="AJ159">
            <v>0</v>
          </cell>
          <cell r="AK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</row>
        <row r="160">
          <cell r="B160"/>
          <cell r="D160">
            <v>2</v>
          </cell>
          <cell r="E160">
            <v>0</v>
          </cell>
          <cell r="F160">
            <v>0</v>
          </cell>
          <cell r="G160"/>
          <cell r="H160">
            <v>2</v>
          </cell>
          <cell r="I160">
            <v>0</v>
          </cell>
          <cell r="J160">
            <v>2</v>
          </cell>
          <cell r="K160">
            <v>2</v>
          </cell>
          <cell r="L160">
            <v>0</v>
          </cell>
          <cell r="M160"/>
          <cell r="N160"/>
          <cell r="O160">
            <v>2</v>
          </cell>
          <cell r="P160">
            <v>2</v>
          </cell>
          <cell r="Q160">
            <v>2</v>
          </cell>
          <cell r="R160">
            <v>2</v>
          </cell>
          <cell r="S160">
            <v>2</v>
          </cell>
          <cell r="T160">
            <v>0</v>
          </cell>
          <cell r="U160"/>
          <cell r="V160">
            <v>2</v>
          </cell>
          <cell r="W160">
            <v>2</v>
          </cell>
          <cell r="X160">
            <v>2</v>
          </cell>
          <cell r="Y160">
            <v>2</v>
          </cell>
          <cell r="Z160">
            <v>2</v>
          </cell>
          <cell r="AA160">
            <v>0</v>
          </cell>
          <cell r="AB160"/>
          <cell r="AC160">
            <v>0</v>
          </cell>
          <cell r="AD160">
            <v>2</v>
          </cell>
          <cell r="AE160">
            <v>2</v>
          </cell>
          <cell r="AF160">
            <v>2</v>
          </cell>
          <cell r="AG160">
            <v>0</v>
          </cell>
          <cell r="AH160">
            <v>2</v>
          </cell>
          <cell r="AI160"/>
          <cell r="AJ160">
            <v>34</v>
          </cell>
          <cell r="AK160">
            <v>0</v>
          </cell>
          <cell r="AL160">
            <v>17</v>
          </cell>
          <cell r="AM160">
            <v>0</v>
          </cell>
          <cell r="AN160">
            <v>0</v>
          </cell>
          <cell r="AO160">
            <v>0</v>
          </cell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</row>
        <row r="161">
          <cell r="B161" t="str">
            <v>0323</v>
          </cell>
          <cell r="C161"/>
          <cell r="D161" t="str">
            <v>AM</v>
          </cell>
          <cell r="E161">
            <v>4</v>
          </cell>
          <cell r="F161">
            <v>4</v>
          </cell>
          <cell r="G161"/>
          <cell r="H161">
            <v>4</v>
          </cell>
          <cell r="I161">
            <v>4</v>
          </cell>
          <cell r="J161">
            <v>4</v>
          </cell>
          <cell r="K161">
            <v>4</v>
          </cell>
          <cell r="L161">
            <v>4</v>
          </cell>
          <cell r="M161"/>
          <cell r="N161"/>
          <cell r="O161">
            <v>4</v>
          </cell>
          <cell r="P161">
            <v>4</v>
          </cell>
          <cell r="Q161">
            <v>4</v>
          </cell>
          <cell r="R161">
            <v>4</v>
          </cell>
          <cell r="S161">
            <v>4</v>
          </cell>
          <cell r="T161">
            <v>4</v>
          </cell>
          <cell r="U161"/>
          <cell r="V161">
            <v>4</v>
          </cell>
          <cell r="W161">
            <v>4</v>
          </cell>
          <cell r="X161">
            <v>4</v>
          </cell>
          <cell r="Y161">
            <v>4</v>
          </cell>
          <cell r="Z161">
            <v>4</v>
          </cell>
          <cell r="AA161">
            <v>4</v>
          </cell>
          <cell r="AB161"/>
          <cell r="AC161">
            <v>4</v>
          </cell>
          <cell r="AD161">
            <v>4</v>
          </cell>
          <cell r="AE161">
            <v>4</v>
          </cell>
          <cell r="AF161">
            <v>4</v>
          </cell>
          <cell r="AG161">
            <v>4</v>
          </cell>
          <cell r="AH161">
            <v>4</v>
          </cell>
          <cell r="AI161"/>
          <cell r="AJ161">
            <v>25</v>
          </cell>
          <cell r="AK161"/>
          <cell r="AP161">
            <v>12</v>
          </cell>
          <cell r="AQ161">
            <v>26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26</v>
          </cell>
          <cell r="BA161">
            <v>0</v>
          </cell>
          <cell r="BB161">
            <v>24</v>
          </cell>
          <cell r="BC161">
            <v>0</v>
          </cell>
          <cell r="BD161">
            <v>0</v>
          </cell>
        </row>
        <row r="162">
          <cell r="B162"/>
          <cell r="C162" t="str">
            <v>សៅ ពិសី</v>
          </cell>
          <cell r="D162" t="str">
            <v>PM</v>
          </cell>
          <cell r="E162">
            <v>4</v>
          </cell>
          <cell r="F162">
            <v>4</v>
          </cell>
          <cell r="G162"/>
          <cell r="H162">
            <v>4</v>
          </cell>
          <cell r="I162">
            <v>4</v>
          </cell>
          <cell r="J162">
            <v>4</v>
          </cell>
          <cell r="K162">
            <v>4</v>
          </cell>
          <cell r="L162">
            <v>4</v>
          </cell>
          <cell r="M162"/>
          <cell r="N162"/>
          <cell r="O162">
            <v>4</v>
          </cell>
          <cell r="P162">
            <v>4</v>
          </cell>
          <cell r="Q162">
            <v>4</v>
          </cell>
          <cell r="R162">
            <v>4</v>
          </cell>
          <cell r="S162">
            <v>4</v>
          </cell>
          <cell r="T162">
            <v>4</v>
          </cell>
          <cell r="U162"/>
          <cell r="V162">
            <v>4</v>
          </cell>
          <cell r="W162">
            <v>4</v>
          </cell>
          <cell r="X162">
            <v>4</v>
          </cell>
          <cell r="Y162">
            <v>4</v>
          </cell>
          <cell r="Z162">
            <v>4</v>
          </cell>
          <cell r="AA162">
            <v>4</v>
          </cell>
          <cell r="AB162"/>
          <cell r="AC162">
            <v>4</v>
          </cell>
          <cell r="AD162">
            <v>4</v>
          </cell>
          <cell r="AE162">
            <v>4</v>
          </cell>
          <cell r="AF162">
            <v>4</v>
          </cell>
          <cell r="AG162">
            <v>4</v>
          </cell>
          <cell r="AH162">
            <v>4</v>
          </cell>
          <cell r="AI162"/>
          <cell r="AJ162"/>
          <cell r="AK162"/>
          <cell r="AL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</row>
        <row r="163">
          <cell r="B163"/>
          <cell r="C163" t="str">
            <v>Sao Pisey</v>
          </cell>
          <cell r="D163">
            <v>1.3</v>
          </cell>
          <cell r="E163">
            <v>0</v>
          </cell>
          <cell r="F163">
            <v>0</v>
          </cell>
          <cell r="G163"/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/>
          <cell r="N163"/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/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/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/>
          <cell r="AJ163">
            <v>0</v>
          </cell>
          <cell r="AK163"/>
          <cell r="AL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</row>
        <row r="164">
          <cell r="B164"/>
          <cell r="C164" t="str">
            <v>Auto Printing Leader</v>
          </cell>
          <cell r="D164">
            <v>1.5</v>
          </cell>
          <cell r="E164">
            <v>0</v>
          </cell>
          <cell r="F164">
            <v>0</v>
          </cell>
          <cell r="G164"/>
          <cell r="H164">
            <v>2</v>
          </cell>
          <cell r="I164">
            <v>0</v>
          </cell>
          <cell r="J164">
            <v>2</v>
          </cell>
          <cell r="K164">
            <v>2</v>
          </cell>
          <cell r="L164">
            <v>0</v>
          </cell>
          <cell r="M164"/>
          <cell r="N164"/>
          <cell r="O164">
            <v>2</v>
          </cell>
          <cell r="P164">
            <v>2</v>
          </cell>
          <cell r="Q164">
            <v>2</v>
          </cell>
          <cell r="R164">
            <v>2</v>
          </cell>
          <cell r="S164">
            <v>2</v>
          </cell>
          <cell r="T164">
            <v>0</v>
          </cell>
          <cell r="U164"/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/>
          <cell r="AC164">
            <v>0</v>
          </cell>
          <cell r="AD164">
            <v>2</v>
          </cell>
          <cell r="AE164">
            <v>2</v>
          </cell>
          <cell r="AF164">
            <v>2</v>
          </cell>
          <cell r="AG164">
            <v>2</v>
          </cell>
          <cell r="AH164">
            <v>0</v>
          </cell>
          <cell r="AI164"/>
          <cell r="AJ164">
            <v>24</v>
          </cell>
          <cell r="AK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</row>
        <row r="165">
          <cell r="B165"/>
          <cell r="D165">
            <v>2</v>
          </cell>
          <cell r="E165">
            <v>0</v>
          </cell>
          <cell r="F165">
            <v>0</v>
          </cell>
          <cell r="G165"/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/>
          <cell r="N165"/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/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/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/>
          <cell r="AJ165">
            <v>0</v>
          </cell>
          <cell r="AK165">
            <v>0</v>
          </cell>
          <cell r="AL165">
            <v>12</v>
          </cell>
          <cell r="AM165">
            <v>0</v>
          </cell>
          <cell r="AN165">
            <v>0</v>
          </cell>
          <cell r="AO165">
            <v>0</v>
          </cell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</row>
        <row r="166">
          <cell r="B166" t="str">
            <v>1424</v>
          </cell>
          <cell r="C166"/>
          <cell r="D166" t="str">
            <v>AM</v>
          </cell>
          <cell r="E166">
            <v>4</v>
          </cell>
          <cell r="F166">
            <v>4</v>
          </cell>
          <cell r="G166"/>
          <cell r="H166">
            <v>4</v>
          </cell>
          <cell r="I166">
            <v>4</v>
          </cell>
          <cell r="J166">
            <v>4</v>
          </cell>
          <cell r="K166">
            <v>4</v>
          </cell>
          <cell r="L166">
            <v>4</v>
          </cell>
          <cell r="M166"/>
          <cell r="N166"/>
          <cell r="O166" t="str">
            <v>AL</v>
          </cell>
          <cell r="P166" t="str">
            <v>P</v>
          </cell>
          <cell r="Q166">
            <v>4</v>
          </cell>
          <cell r="R166">
            <v>4</v>
          </cell>
          <cell r="S166">
            <v>4</v>
          </cell>
          <cell r="T166">
            <v>4</v>
          </cell>
          <cell r="U166"/>
          <cell r="V166">
            <v>4</v>
          </cell>
          <cell r="W166">
            <v>4</v>
          </cell>
          <cell r="X166">
            <v>4</v>
          </cell>
          <cell r="Y166">
            <v>4</v>
          </cell>
          <cell r="Z166">
            <v>4</v>
          </cell>
          <cell r="AA166">
            <v>4</v>
          </cell>
          <cell r="AB166"/>
          <cell r="AC166">
            <v>4</v>
          </cell>
          <cell r="AD166">
            <v>4</v>
          </cell>
          <cell r="AE166">
            <v>4</v>
          </cell>
          <cell r="AF166">
            <v>4</v>
          </cell>
          <cell r="AG166">
            <v>4</v>
          </cell>
          <cell r="AH166">
            <v>4</v>
          </cell>
          <cell r="AI166"/>
          <cell r="AJ166">
            <v>23</v>
          </cell>
          <cell r="AK166"/>
          <cell r="AP166">
            <v>14</v>
          </cell>
          <cell r="AQ166">
            <v>24</v>
          </cell>
          <cell r="AR166">
            <v>0</v>
          </cell>
          <cell r="AS166">
            <v>0</v>
          </cell>
          <cell r="AT166">
            <v>0</v>
          </cell>
          <cell r="AU166">
            <v>1</v>
          </cell>
          <cell r="AV166">
            <v>0</v>
          </cell>
          <cell r="AW166">
            <v>1</v>
          </cell>
          <cell r="AX166">
            <v>0</v>
          </cell>
          <cell r="AY166">
            <v>0</v>
          </cell>
          <cell r="AZ166">
            <v>25</v>
          </cell>
          <cell r="BA166">
            <v>0</v>
          </cell>
          <cell r="BB166">
            <v>28</v>
          </cell>
          <cell r="BC166">
            <v>0</v>
          </cell>
          <cell r="BD166">
            <v>1</v>
          </cell>
        </row>
        <row r="167">
          <cell r="B167"/>
          <cell r="C167" t="str">
            <v>យ័ន្ត ផានិត</v>
          </cell>
          <cell r="D167" t="str">
            <v>PM</v>
          </cell>
          <cell r="E167">
            <v>4</v>
          </cell>
          <cell r="F167">
            <v>4</v>
          </cell>
          <cell r="G167"/>
          <cell r="H167">
            <v>4</v>
          </cell>
          <cell r="I167">
            <v>4</v>
          </cell>
          <cell r="J167">
            <v>4</v>
          </cell>
          <cell r="K167">
            <v>4</v>
          </cell>
          <cell r="L167">
            <v>4</v>
          </cell>
          <cell r="M167"/>
          <cell r="N167"/>
          <cell r="O167" t="str">
            <v>AL</v>
          </cell>
          <cell r="P167" t="str">
            <v>P</v>
          </cell>
          <cell r="Q167">
            <v>4</v>
          </cell>
          <cell r="R167">
            <v>4</v>
          </cell>
          <cell r="S167">
            <v>4</v>
          </cell>
          <cell r="T167">
            <v>4</v>
          </cell>
          <cell r="U167"/>
          <cell r="V167">
            <v>4</v>
          </cell>
          <cell r="W167">
            <v>4</v>
          </cell>
          <cell r="X167">
            <v>4</v>
          </cell>
          <cell r="Y167">
            <v>4</v>
          </cell>
          <cell r="Z167">
            <v>4</v>
          </cell>
          <cell r="AA167">
            <v>4</v>
          </cell>
          <cell r="AB167"/>
          <cell r="AC167">
            <v>4</v>
          </cell>
          <cell r="AD167">
            <v>4</v>
          </cell>
          <cell r="AE167">
            <v>4</v>
          </cell>
          <cell r="AF167">
            <v>4</v>
          </cell>
          <cell r="AG167">
            <v>4</v>
          </cell>
          <cell r="AH167">
            <v>4</v>
          </cell>
          <cell r="AI167"/>
          <cell r="AJ167"/>
          <cell r="AK167"/>
          <cell r="AL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</row>
        <row r="168">
          <cell r="B168"/>
          <cell r="C168" t="str">
            <v>Yon Phanit</v>
          </cell>
          <cell r="D168">
            <v>1.3</v>
          </cell>
          <cell r="E168">
            <v>0</v>
          </cell>
          <cell r="F168">
            <v>0</v>
          </cell>
          <cell r="G168"/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/>
          <cell r="N168"/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/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/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/>
          <cell r="AJ168">
            <v>0</v>
          </cell>
          <cell r="AK168"/>
          <cell r="AL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</row>
        <row r="169">
          <cell r="B169"/>
          <cell r="C169" t="str">
            <v>Auto Printing</v>
          </cell>
          <cell r="D169">
            <v>1.5</v>
          </cell>
          <cell r="E169">
            <v>0</v>
          </cell>
          <cell r="F169">
            <v>0</v>
          </cell>
          <cell r="G169"/>
          <cell r="H169">
            <v>2</v>
          </cell>
          <cell r="I169">
            <v>0</v>
          </cell>
          <cell r="J169">
            <v>2</v>
          </cell>
          <cell r="K169">
            <v>2</v>
          </cell>
          <cell r="L169">
            <v>0</v>
          </cell>
          <cell r="M169"/>
          <cell r="N169"/>
          <cell r="O169">
            <v>0</v>
          </cell>
          <cell r="P169">
            <v>0</v>
          </cell>
          <cell r="Q169">
            <v>2</v>
          </cell>
          <cell r="R169">
            <v>2</v>
          </cell>
          <cell r="S169">
            <v>2</v>
          </cell>
          <cell r="T169">
            <v>0</v>
          </cell>
          <cell r="U169"/>
          <cell r="V169">
            <v>2</v>
          </cell>
          <cell r="W169">
            <v>0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B169"/>
          <cell r="AC169">
            <v>2</v>
          </cell>
          <cell r="AD169">
            <v>2</v>
          </cell>
          <cell r="AE169">
            <v>2</v>
          </cell>
          <cell r="AF169">
            <v>2</v>
          </cell>
          <cell r="AG169">
            <v>0</v>
          </cell>
          <cell r="AH169">
            <v>0</v>
          </cell>
          <cell r="AI169"/>
          <cell r="AJ169">
            <v>28</v>
          </cell>
          <cell r="AK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</row>
        <row r="170">
          <cell r="B170"/>
          <cell r="D170">
            <v>2</v>
          </cell>
          <cell r="E170">
            <v>0</v>
          </cell>
          <cell r="F170">
            <v>0</v>
          </cell>
          <cell r="G170"/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/>
          <cell r="N170"/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/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/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/>
          <cell r="AJ170">
            <v>0</v>
          </cell>
          <cell r="AK170">
            <v>0</v>
          </cell>
          <cell r="AL170">
            <v>14</v>
          </cell>
          <cell r="AM170">
            <v>0</v>
          </cell>
          <cell r="AN170">
            <v>0</v>
          </cell>
          <cell r="AO170">
            <v>0</v>
          </cell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</row>
        <row r="171">
          <cell r="B171" t="str">
            <v>1425</v>
          </cell>
          <cell r="C171"/>
          <cell r="D171" t="str">
            <v>AM</v>
          </cell>
          <cell r="E171">
            <v>4</v>
          </cell>
          <cell r="F171" t="str">
            <v>A</v>
          </cell>
          <cell r="G171"/>
          <cell r="H171">
            <v>4</v>
          </cell>
          <cell r="I171">
            <v>4</v>
          </cell>
          <cell r="J171">
            <v>4</v>
          </cell>
          <cell r="K171" t="str">
            <v>A</v>
          </cell>
          <cell r="L171">
            <v>4</v>
          </cell>
          <cell r="M171"/>
          <cell r="N171"/>
          <cell r="O171" t="str">
            <v>4N</v>
          </cell>
          <cell r="P171" t="str">
            <v>4N</v>
          </cell>
          <cell r="Q171" t="str">
            <v>4N</v>
          </cell>
          <cell r="R171" t="str">
            <v>4N</v>
          </cell>
          <cell r="S171" t="str">
            <v>4N</v>
          </cell>
          <cell r="T171" t="str">
            <v>4N</v>
          </cell>
          <cell r="U171"/>
          <cell r="V171">
            <v>4</v>
          </cell>
          <cell r="W171">
            <v>4</v>
          </cell>
          <cell r="X171">
            <v>4</v>
          </cell>
          <cell r="Y171" t="str">
            <v>A</v>
          </cell>
          <cell r="Z171">
            <v>4</v>
          </cell>
          <cell r="AA171">
            <v>4</v>
          </cell>
          <cell r="AB171"/>
          <cell r="AC171" t="str">
            <v>4N</v>
          </cell>
          <cell r="AD171" t="str">
            <v>4N</v>
          </cell>
          <cell r="AE171" t="str">
            <v>4N</v>
          </cell>
          <cell r="AF171" t="str">
            <v>A</v>
          </cell>
          <cell r="AG171" t="str">
            <v>4N</v>
          </cell>
          <cell r="AH171" t="str">
            <v>4N</v>
          </cell>
          <cell r="AI171"/>
          <cell r="AJ171">
            <v>21</v>
          </cell>
          <cell r="AK171"/>
          <cell r="AP171">
            <v>13</v>
          </cell>
          <cell r="AQ171">
            <v>22</v>
          </cell>
          <cell r="AR171">
            <v>11</v>
          </cell>
          <cell r="AS171">
            <v>0</v>
          </cell>
          <cell r="AT171">
            <v>0</v>
          </cell>
          <cell r="AU171">
            <v>0</v>
          </cell>
          <cell r="AV171">
            <v>4</v>
          </cell>
          <cell r="AW171">
            <v>0</v>
          </cell>
          <cell r="AX171">
            <v>0</v>
          </cell>
          <cell r="AY171">
            <v>0</v>
          </cell>
          <cell r="AZ171">
            <v>22</v>
          </cell>
          <cell r="BA171">
            <v>40</v>
          </cell>
          <cell r="BB171">
            <v>8</v>
          </cell>
          <cell r="BC171">
            <v>18</v>
          </cell>
          <cell r="BD171">
            <v>0</v>
          </cell>
        </row>
        <row r="172">
          <cell r="B172"/>
          <cell r="C172" t="str">
            <v>ហុក ភក្តី</v>
          </cell>
          <cell r="D172" t="str">
            <v>PM</v>
          </cell>
          <cell r="E172">
            <v>4</v>
          </cell>
          <cell r="F172" t="str">
            <v>A</v>
          </cell>
          <cell r="G172"/>
          <cell r="H172">
            <v>4</v>
          </cell>
          <cell r="I172">
            <v>4</v>
          </cell>
          <cell r="J172">
            <v>4</v>
          </cell>
          <cell r="K172" t="str">
            <v>A</v>
          </cell>
          <cell r="L172">
            <v>4</v>
          </cell>
          <cell r="M172"/>
          <cell r="N172"/>
          <cell r="O172" t="str">
            <v>4N</v>
          </cell>
          <cell r="P172" t="str">
            <v>4N</v>
          </cell>
          <cell r="Q172" t="str">
            <v>4N</v>
          </cell>
          <cell r="R172" t="str">
            <v>4N</v>
          </cell>
          <cell r="S172" t="str">
            <v>4N</v>
          </cell>
          <cell r="T172" t="str">
            <v>4N</v>
          </cell>
          <cell r="U172"/>
          <cell r="V172">
            <v>4</v>
          </cell>
          <cell r="W172">
            <v>4</v>
          </cell>
          <cell r="X172">
            <v>4</v>
          </cell>
          <cell r="Y172" t="str">
            <v>A</v>
          </cell>
          <cell r="Z172">
            <v>4</v>
          </cell>
          <cell r="AA172">
            <v>4</v>
          </cell>
          <cell r="AB172"/>
          <cell r="AC172" t="str">
            <v>4N</v>
          </cell>
          <cell r="AD172" t="str">
            <v>4N</v>
          </cell>
          <cell r="AE172" t="str">
            <v>4N</v>
          </cell>
          <cell r="AF172" t="str">
            <v>A</v>
          </cell>
          <cell r="AG172" t="str">
            <v>4N</v>
          </cell>
          <cell r="AH172" t="str">
            <v>4N</v>
          </cell>
          <cell r="AI172"/>
          <cell r="AJ172"/>
          <cell r="AK172"/>
          <cell r="AL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</row>
        <row r="173">
          <cell r="B173"/>
          <cell r="C173" t="str">
            <v>Hok Phkdey</v>
          </cell>
          <cell r="D173">
            <v>1.3</v>
          </cell>
          <cell r="E173">
            <v>0</v>
          </cell>
          <cell r="F173">
            <v>0</v>
          </cell>
          <cell r="G173"/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/>
          <cell r="N173"/>
          <cell r="O173">
            <v>4</v>
          </cell>
          <cell r="P173">
            <v>4</v>
          </cell>
          <cell r="Q173">
            <v>4</v>
          </cell>
          <cell r="R173">
            <v>4</v>
          </cell>
          <cell r="S173">
            <v>4</v>
          </cell>
          <cell r="T173">
            <v>2</v>
          </cell>
          <cell r="U173"/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/>
          <cell r="AC173">
            <v>4</v>
          </cell>
          <cell r="AD173">
            <v>4</v>
          </cell>
          <cell r="AE173">
            <v>4</v>
          </cell>
          <cell r="AF173">
            <v>0</v>
          </cell>
          <cell r="AG173">
            <v>4</v>
          </cell>
          <cell r="AH173">
            <v>2</v>
          </cell>
          <cell r="AI173"/>
          <cell r="AJ173">
            <v>40</v>
          </cell>
          <cell r="AK173"/>
          <cell r="AL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</row>
        <row r="174">
          <cell r="B174"/>
          <cell r="C174" t="str">
            <v>Auto Printing</v>
          </cell>
          <cell r="D174">
            <v>1.5</v>
          </cell>
          <cell r="E174">
            <v>0</v>
          </cell>
          <cell r="F174">
            <v>0</v>
          </cell>
          <cell r="G174"/>
          <cell r="H174">
            <v>0</v>
          </cell>
          <cell r="I174">
            <v>0</v>
          </cell>
          <cell r="J174">
            <v>2</v>
          </cell>
          <cell r="K174">
            <v>0</v>
          </cell>
          <cell r="L174">
            <v>0</v>
          </cell>
          <cell r="M174"/>
          <cell r="N174"/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/>
          <cell r="V174">
            <v>0</v>
          </cell>
          <cell r="W174">
            <v>2</v>
          </cell>
          <cell r="X174">
            <v>2</v>
          </cell>
          <cell r="Y174">
            <v>0</v>
          </cell>
          <cell r="Z174">
            <v>2</v>
          </cell>
          <cell r="AA174">
            <v>0</v>
          </cell>
          <cell r="AB174"/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/>
          <cell r="AJ174">
            <v>8</v>
          </cell>
          <cell r="AK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</row>
        <row r="175">
          <cell r="B175"/>
          <cell r="D175">
            <v>2</v>
          </cell>
          <cell r="E175">
            <v>0</v>
          </cell>
          <cell r="F175">
            <v>0</v>
          </cell>
          <cell r="G175"/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/>
          <cell r="N175"/>
          <cell r="O175">
            <v>2</v>
          </cell>
          <cell r="P175">
            <v>2</v>
          </cell>
          <cell r="Q175">
            <v>2</v>
          </cell>
          <cell r="R175">
            <v>2</v>
          </cell>
          <cell r="S175">
            <v>2</v>
          </cell>
          <cell r="T175">
            <v>0</v>
          </cell>
          <cell r="U175"/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/>
          <cell r="AC175">
            <v>2</v>
          </cell>
          <cell r="AD175">
            <v>2</v>
          </cell>
          <cell r="AE175">
            <v>2</v>
          </cell>
          <cell r="AF175">
            <v>0</v>
          </cell>
          <cell r="AG175">
            <v>2</v>
          </cell>
          <cell r="AH175">
            <v>0</v>
          </cell>
          <cell r="AI175"/>
          <cell r="AJ175">
            <v>18</v>
          </cell>
          <cell r="AK175">
            <v>0</v>
          </cell>
          <cell r="AL175">
            <v>13</v>
          </cell>
          <cell r="AM175">
            <v>0</v>
          </cell>
          <cell r="AN175">
            <v>0</v>
          </cell>
          <cell r="AO175">
            <v>0</v>
          </cell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</row>
        <row r="176">
          <cell r="B176" t="str">
            <v>1434</v>
          </cell>
          <cell r="C176"/>
          <cell r="D176" t="str">
            <v>AM</v>
          </cell>
          <cell r="E176">
            <v>4</v>
          </cell>
          <cell r="F176">
            <v>4</v>
          </cell>
          <cell r="G176"/>
          <cell r="H176">
            <v>4</v>
          </cell>
          <cell r="I176">
            <v>4</v>
          </cell>
          <cell r="J176">
            <v>4</v>
          </cell>
          <cell r="K176">
            <v>4</v>
          </cell>
          <cell r="L176">
            <v>4</v>
          </cell>
          <cell r="M176"/>
          <cell r="N176"/>
          <cell r="O176">
            <v>4</v>
          </cell>
          <cell r="P176">
            <v>4</v>
          </cell>
          <cell r="Q176">
            <v>4</v>
          </cell>
          <cell r="R176">
            <v>4</v>
          </cell>
          <cell r="S176">
            <v>4</v>
          </cell>
          <cell r="T176">
            <v>4</v>
          </cell>
          <cell r="U176"/>
          <cell r="V176">
            <v>4</v>
          </cell>
          <cell r="W176">
            <v>4</v>
          </cell>
          <cell r="X176">
            <v>4</v>
          </cell>
          <cell r="Y176">
            <v>4</v>
          </cell>
          <cell r="Z176">
            <v>4</v>
          </cell>
          <cell r="AA176">
            <v>4</v>
          </cell>
          <cell r="AB176" t="str">
            <v>4S</v>
          </cell>
          <cell r="AC176">
            <v>4</v>
          </cell>
          <cell r="AD176">
            <v>4</v>
          </cell>
          <cell r="AE176">
            <v>4</v>
          </cell>
          <cell r="AF176">
            <v>4</v>
          </cell>
          <cell r="AG176">
            <v>4</v>
          </cell>
          <cell r="AH176">
            <v>4</v>
          </cell>
          <cell r="AI176"/>
          <cell r="AJ176">
            <v>25</v>
          </cell>
          <cell r="AK176"/>
          <cell r="AP176">
            <v>18</v>
          </cell>
          <cell r="AQ176">
            <v>26</v>
          </cell>
          <cell r="AR176">
            <v>0</v>
          </cell>
          <cell r="AS176">
            <v>0</v>
          </cell>
          <cell r="AT176">
            <v>8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26</v>
          </cell>
          <cell r="BA176">
            <v>0</v>
          </cell>
          <cell r="BB176">
            <v>36</v>
          </cell>
          <cell r="BC176">
            <v>0</v>
          </cell>
          <cell r="BD176">
            <v>0</v>
          </cell>
        </row>
        <row r="177">
          <cell r="B177"/>
          <cell r="C177" t="str">
            <v>ទឹម វិច្ឆរ៉ា</v>
          </cell>
          <cell r="D177" t="str">
            <v>PM</v>
          </cell>
          <cell r="E177">
            <v>4</v>
          </cell>
          <cell r="F177">
            <v>4</v>
          </cell>
          <cell r="G177"/>
          <cell r="H177">
            <v>4</v>
          </cell>
          <cell r="I177">
            <v>4</v>
          </cell>
          <cell r="J177">
            <v>4</v>
          </cell>
          <cell r="K177">
            <v>4</v>
          </cell>
          <cell r="L177">
            <v>4</v>
          </cell>
          <cell r="M177"/>
          <cell r="N177"/>
          <cell r="O177">
            <v>4</v>
          </cell>
          <cell r="P177">
            <v>4</v>
          </cell>
          <cell r="Q177">
            <v>4</v>
          </cell>
          <cell r="R177">
            <v>4</v>
          </cell>
          <cell r="S177">
            <v>4</v>
          </cell>
          <cell r="T177">
            <v>4</v>
          </cell>
          <cell r="U177"/>
          <cell r="V177">
            <v>4</v>
          </cell>
          <cell r="W177">
            <v>4</v>
          </cell>
          <cell r="X177">
            <v>4</v>
          </cell>
          <cell r="Y177">
            <v>4</v>
          </cell>
          <cell r="Z177">
            <v>4</v>
          </cell>
          <cell r="AA177">
            <v>4</v>
          </cell>
          <cell r="AB177" t="str">
            <v>4S</v>
          </cell>
          <cell r="AC177">
            <v>4</v>
          </cell>
          <cell r="AD177">
            <v>4</v>
          </cell>
          <cell r="AE177">
            <v>4</v>
          </cell>
          <cell r="AF177">
            <v>4</v>
          </cell>
          <cell r="AG177">
            <v>4</v>
          </cell>
          <cell r="AH177">
            <v>4</v>
          </cell>
          <cell r="AI177"/>
          <cell r="AJ177"/>
          <cell r="AK177"/>
          <cell r="AL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</row>
        <row r="178">
          <cell r="B178"/>
          <cell r="C178" t="str">
            <v xml:space="preserve">Toem Vichra </v>
          </cell>
          <cell r="D178">
            <v>1.3</v>
          </cell>
          <cell r="E178">
            <v>0</v>
          </cell>
          <cell r="F178">
            <v>0</v>
          </cell>
          <cell r="G178"/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/>
          <cell r="N178"/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/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/>
          <cell r="AJ178">
            <v>0</v>
          </cell>
          <cell r="AK178"/>
          <cell r="AL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</row>
        <row r="179">
          <cell r="B179"/>
          <cell r="C179" t="str">
            <v>Auto Printing</v>
          </cell>
          <cell r="D179">
            <v>1.5</v>
          </cell>
          <cell r="E179">
            <v>2</v>
          </cell>
          <cell r="F179">
            <v>0</v>
          </cell>
          <cell r="G179"/>
          <cell r="H179">
            <v>2</v>
          </cell>
          <cell r="I179">
            <v>2</v>
          </cell>
          <cell r="J179">
            <v>2</v>
          </cell>
          <cell r="K179">
            <v>2</v>
          </cell>
          <cell r="L179">
            <v>0</v>
          </cell>
          <cell r="M179"/>
          <cell r="N179"/>
          <cell r="O179">
            <v>2</v>
          </cell>
          <cell r="P179">
            <v>2</v>
          </cell>
          <cell r="Q179">
            <v>2</v>
          </cell>
          <cell r="R179">
            <v>2</v>
          </cell>
          <cell r="S179">
            <v>2</v>
          </cell>
          <cell r="T179">
            <v>0</v>
          </cell>
          <cell r="U179"/>
          <cell r="V179">
            <v>0</v>
          </cell>
          <cell r="W179">
            <v>0</v>
          </cell>
          <cell r="X179">
            <v>2</v>
          </cell>
          <cell r="Y179">
            <v>2</v>
          </cell>
          <cell r="Z179">
            <v>2</v>
          </cell>
          <cell r="AA179">
            <v>0</v>
          </cell>
          <cell r="AB179">
            <v>0</v>
          </cell>
          <cell r="AC179">
            <v>2</v>
          </cell>
          <cell r="AD179">
            <v>2</v>
          </cell>
          <cell r="AE179">
            <v>2</v>
          </cell>
          <cell r="AF179">
            <v>2</v>
          </cell>
          <cell r="AG179">
            <v>2</v>
          </cell>
          <cell r="AH179">
            <v>0</v>
          </cell>
          <cell r="AI179"/>
          <cell r="AJ179">
            <v>36</v>
          </cell>
          <cell r="AK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</row>
        <row r="180">
          <cell r="B180"/>
          <cell r="D180">
            <v>2</v>
          </cell>
          <cell r="E180">
            <v>0</v>
          </cell>
          <cell r="F180">
            <v>0</v>
          </cell>
          <cell r="G180"/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/>
          <cell r="N180"/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/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/>
          <cell r="AJ180">
            <v>0</v>
          </cell>
          <cell r="AK180">
            <v>0</v>
          </cell>
          <cell r="AL180">
            <v>18</v>
          </cell>
          <cell r="AM180">
            <v>0</v>
          </cell>
          <cell r="AN180">
            <v>0</v>
          </cell>
          <cell r="AO180">
            <v>0</v>
          </cell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</row>
        <row r="181">
          <cell r="B181" t="str">
            <v>1435</v>
          </cell>
          <cell r="C181"/>
          <cell r="D181" t="str">
            <v>AM</v>
          </cell>
          <cell r="E181">
            <v>4</v>
          </cell>
          <cell r="F181" t="str">
            <v>AL</v>
          </cell>
          <cell r="G181"/>
          <cell r="H181">
            <v>4</v>
          </cell>
          <cell r="I181">
            <v>4</v>
          </cell>
          <cell r="J181">
            <v>4</v>
          </cell>
          <cell r="K181">
            <v>4</v>
          </cell>
          <cell r="L181">
            <v>4</v>
          </cell>
          <cell r="M181"/>
          <cell r="N181"/>
          <cell r="O181">
            <v>4</v>
          </cell>
          <cell r="P181">
            <v>4</v>
          </cell>
          <cell r="Q181" t="str">
            <v>A</v>
          </cell>
          <cell r="R181">
            <v>4</v>
          </cell>
          <cell r="S181">
            <v>4</v>
          </cell>
          <cell r="T181">
            <v>4</v>
          </cell>
          <cell r="U181"/>
          <cell r="V181">
            <v>4</v>
          </cell>
          <cell r="W181">
            <v>4</v>
          </cell>
          <cell r="X181">
            <v>4</v>
          </cell>
          <cell r="Y181">
            <v>4</v>
          </cell>
          <cell r="Z181">
            <v>4</v>
          </cell>
          <cell r="AA181">
            <v>4</v>
          </cell>
          <cell r="AB181"/>
          <cell r="AC181">
            <v>4</v>
          </cell>
          <cell r="AD181">
            <v>4</v>
          </cell>
          <cell r="AE181">
            <v>4</v>
          </cell>
          <cell r="AF181">
            <v>4</v>
          </cell>
          <cell r="AG181">
            <v>4</v>
          </cell>
          <cell r="AH181">
            <v>4</v>
          </cell>
          <cell r="AI181"/>
          <cell r="AJ181">
            <v>23</v>
          </cell>
          <cell r="AK181"/>
          <cell r="AP181">
            <v>13</v>
          </cell>
          <cell r="AQ181">
            <v>24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</v>
          </cell>
          <cell r="AW181">
            <v>1</v>
          </cell>
          <cell r="AX181">
            <v>0</v>
          </cell>
          <cell r="AY181">
            <v>0</v>
          </cell>
          <cell r="AZ181">
            <v>25</v>
          </cell>
          <cell r="BA181">
            <v>0</v>
          </cell>
          <cell r="BB181">
            <v>26</v>
          </cell>
          <cell r="BC181">
            <v>0</v>
          </cell>
          <cell r="BD181">
            <v>1</v>
          </cell>
        </row>
        <row r="182">
          <cell r="B182"/>
          <cell r="C182" t="str">
            <v>ភួង និមល់</v>
          </cell>
          <cell r="D182" t="str">
            <v>PM</v>
          </cell>
          <cell r="E182">
            <v>4</v>
          </cell>
          <cell r="F182" t="str">
            <v>AL</v>
          </cell>
          <cell r="G182"/>
          <cell r="H182">
            <v>4</v>
          </cell>
          <cell r="I182">
            <v>4</v>
          </cell>
          <cell r="J182">
            <v>4</v>
          </cell>
          <cell r="K182">
            <v>4</v>
          </cell>
          <cell r="L182">
            <v>4</v>
          </cell>
          <cell r="M182"/>
          <cell r="N182"/>
          <cell r="O182">
            <v>4</v>
          </cell>
          <cell r="P182">
            <v>4</v>
          </cell>
          <cell r="Q182" t="str">
            <v>A</v>
          </cell>
          <cell r="R182">
            <v>4</v>
          </cell>
          <cell r="S182">
            <v>4</v>
          </cell>
          <cell r="T182">
            <v>4</v>
          </cell>
          <cell r="U182"/>
          <cell r="V182">
            <v>4</v>
          </cell>
          <cell r="W182">
            <v>4</v>
          </cell>
          <cell r="X182">
            <v>4</v>
          </cell>
          <cell r="Y182">
            <v>4</v>
          </cell>
          <cell r="Z182">
            <v>4</v>
          </cell>
          <cell r="AA182">
            <v>4</v>
          </cell>
          <cell r="AB182"/>
          <cell r="AC182">
            <v>4</v>
          </cell>
          <cell r="AD182">
            <v>4</v>
          </cell>
          <cell r="AE182">
            <v>4</v>
          </cell>
          <cell r="AF182">
            <v>4</v>
          </cell>
          <cell r="AG182">
            <v>4</v>
          </cell>
          <cell r="AH182">
            <v>4</v>
          </cell>
          <cell r="AI182"/>
          <cell r="AJ182"/>
          <cell r="AK182"/>
          <cell r="AL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</row>
        <row r="183">
          <cell r="B183"/>
          <cell r="C183" t="str">
            <v>Phourng Nimol</v>
          </cell>
          <cell r="D183">
            <v>1.3</v>
          </cell>
          <cell r="E183">
            <v>0</v>
          </cell>
          <cell r="F183">
            <v>0</v>
          </cell>
          <cell r="G183"/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/>
          <cell r="N183"/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/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/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/>
          <cell r="AJ183">
            <v>0</v>
          </cell>
          <cell r="AK183"/>
          <cell r="AL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</row>
        <row r="184">
          <cell r="B184"/>
          <cell r="C184" t="str">
            <v>Auto Printing</v>
          </cell>
          <cell r="D184">
            <v>1.5</v>
          </cell>
          <cell r="E184">
            <v>0</v>
          </cell>
          <cell r="F184">
            <v>0</v>
          </cell>
          <cell r="G184"/>
          <cell r="H184">
            <v>2</v>
          </cell>
          <cell r="I184">
            <v>0</v>
          </cell>
          <cell r="J184">
            <v>2</v>
          </cell>
          <cell r="K184">
            <v>2</v>
          </cell>
          <cell r="L184">
            <v>0</v>
          </cell>
          <cell r="M184"/>
          <cell r="N184"/>
          <cell r="O184">
            <v>2</v>
          </cell>
          <cell r="P184">
            <v>2</v>
          </cell>
          <cell r="Q184">
            <v>0</v>
          </cell>
          <cell r="R184">
            <v>2</v>
          </cell>
          <cell r="S184">
            <v>2</v>
          </cell>
          <cell r="T184">
            <v>0</v>
          </cell>
          <cell r="U184"/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/>
          <cell r="AC184">
            <v>2</v>
          </cell>
          <cell r="AD184">
            <v>2</v>
          </cell>
          <cell r="AE184">
            <v>2</v>
          </cell>
          <cell r="AF184">
            <v>2</v>
          </cell>
          <cell r="AG184">
            <v>2</v>
          </cell>
          <cell r="AH184">
            <v>2</v>
          </cell>
          <cell r="AI184"/>
          <cell r="AJ184">
            <v>26</v>
          </cell>
          <cell r="AK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</row>
        <row r="185">
          <cell r="B185"/>
          <cell r="C185"/>
          <cell r="D185">
            <v>2</v>
          </cell>
          <cell r="E185">
            <v>0</v>
          </cell>
          <cell r="F185">
            <v>0</v>
          </cell>
          <cell r="G185"/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/>
          <cell r="N185"/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/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/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/>
          <cell r="AJ185">
            <v>0</v>
          </cell>
          <cell r="AK185">
            <v>0</v>
          </cell>
          <cell r="AL185">
            <v>13</v>
          </cell>
          <cell r="AM185">
            <v>0</v>
          </cell>
          <cell r="AN185">
            <v>0</v>
          </cell>
          <cell r="AO185">
            <v>0</v>
          </cell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</row>
        <row r="186">
          <cell r="B186" t="str">
            <v>1526</v>
          </cell>
          <cell r="C186"/>
          <cell r="D186" t="str">
            <v>AM</v>
          </cell>
          <cell r="E186">
            <v>4</v>
          </cell>
          <cell r="F186">
            <v>4</v>
          </cell>
          <cell r="G186"/>
          <cell r="H186">
            <v>4</v>
          </cell>
          <cell r="I186" t="str">
            <v>4N</v>
          </cell>
          <cell r="J186" t="str">
            <v>4N</v>
          </cell>
          <cell r="K186" t="str">
            <v>4N</v>
          </cell>
          <cell r="L186" t="str">
            <v>4N</v>
          </cell>
          <cell r="M186"/>
          <cell r="N186"/>
          <cell r="O186" t="str">
            <v>4N</v>
          </cell>
          <cell r="P186" t="str">
            <v>4N</v>
          </cell>
          <cell r="Q186" t="str">
            <v>4N</v>
          </cell>
          <cell r="R186" t="str">
            <v>4N</v>
          </cell>
          <cell r="S186" t="str">
            <v>4N</v>
          </cell>
          <cell r="T186" t="str">
            <v>4N</v>
          </cell>
          <cell r="U186"/>
          <cell r="V186" t="str">
            <v>4N</v>
          </cell>
          <cell r="W186" t="str">
            <v>4N</v>
          </cell>
          <cell r="X186" t="str">
            <v>4N</v>
          </cell>
          <cell r="Y186" t="str">
            <v>4N</v>
          </cell>
          <cell r="Z186" t="str">
            <v>4N</v>
          </cell>
          <cell r="AA186" t="str">
            <v>4N</v>
          </cell>
          <cell r="AB186"/>
          <cell r="AC186" t="str">
            <v>4N</v>
          </cell>
          <cell r="AD186" t="str">
            <v>4N</v>
          </cell>
          <cell r="AE186" t="str">
            <v>4N</v>
          </cell>
          <cell r="AF186" t="str">
            <v>A</v>
          </cell>
          <cell r="AG186" t="str">
            <v>4N</v>
          </cell>
          <cell r="AH186" t="str">
            <v>4N</v>
          </cell>
          <cell r="AI186"/>
          <cell r="AJ186">
            <v>24</v>
          </cell>
          <cell r="AK186"/>
          <cell r="AP186">
            <v>15</v>
          </cell>
          <cell r="AQ186">
            <v>25</v>
          </cell>
          <cell r="AR186">
            <v>21</v>
          </cell>
          <cell r="AS186">
            <v>0</v>
          </cell>
          <cell r="AT186">
            <v>0</v>
          </cell>
          <cell r="AU186">
            <v>0</v>
          </cell>
          <cell r="AV186">
            <v>1</v>
          </cell>
          <cell r="AW186">
            <v>0</v>
          </cell>
          <cell r="AX186">
            <v>0</v>
          </cell>
          <cell r="AY186">
            <v>0</v>
          </cell>
          <cell r="AZ186">
            <v>25</v>
          </cell>
          <cell r="BA186">
            <v>66</v>
          </cell>
          <cell r="BB186">
            <v>0</v>
          </cell>
          <cell r="BC186">
            <v>30</v>
          </cell>
          <cell r="BD186">
            <v>0</v>
          </cell>
        </row>
        <row r="187">
          <cell r="B187"/>
          <cell r="C187" t="str">
            <v xml:space="preserve">សឹម អ៊ីសើ </v>
          </cell>
          <cell r="D187" t="str">
            <v>PM</v>
          </cell>
          <cell r="E187">
            <v>4</v>
          </cell>
          <cell r="F187">
            <v>4</v>
          </cell>
          <cell r="G187"/>
          <cell r="H187">
            <v>4</v>
          </cell>
          <cell r="I187" t="str">
            <v>4N</v>
          </cell>
          <cell r="J187" t="str">
            <v>4N</v>
          </cell>
          <cell r="K187" t="str">
            <v>4N</v>
          </cell>
          <cell r="L187" t="str">
            <v>4N</v>
          </cell>
          <cell r="M187"/>
          <cell r="N187"/>
          <cell r="O187" t="str">
            <v>4N</v>
          </cell>
          <cell r="P187" t="str">
            <v>4N</v>
          </cell>
          <cell r="Q187" t="str">
            <v>4N</v>
          </cell>
          <cell r="R187" t="str">
            <v>4N</v>
          </cell>
          <cell r="S187" t="str">
            <v>4N</v>
          </cell>
          <cell r="T187" t="str">
            <v>4N</v>
          </cell>
          <cell r="U187"/>
          <cell r="V187" t="str">
            <v>4N</v>
          </cell>
          <cell r="W187" t="str">
            <v>4N</v>
          </cell>
          <cell r="X187" t="str">
            <v>4N</v>
          </cell>
          <cell r="Y187" t="str">
            <v>4N</v>
          </cell>
          <cell r="Z187" t="str">
            <v>4N</v>
          </cell>
          <cell r="AA187" t="str">
            <v>4N</v>
          </cell>
          <cell r="AB187"/>
          <cell r="AC187" t="str">
            <v>4N</v>
          </cell>
          <cell r="AD187" t="str">
            <v>4N</v>
          </cell>
          <cell r="AE187" t="str">
            <v>4N</v>
          </cell>
          <cell r="AF187" t="str">
            <v>A</v>
          </cell>
          <cell r="AG187" t="str">
            <v>4N</v>
          </cell>
          <cell r="AH187" t="str">
            <v>4N</v>
          </cell>
          <cell r="AI187"/>
          <cell r="AJ187"/>
          <cell r="AK187"/>
          <cell r="AL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</row>
        <row r="188">
          <cell r="B188"/>
          <cell r="C188" t="str">
            <v>Soem Ysoeu</v>
          </cell>
          <cell r="D188">
            <v>1.3</v>
          </cell>
          <cell r="E188">
            <v>0</v>
          </cell>
          <cell r="F188">
            <v>0</v>
          </cell>
          <cell r="G188"/>
          <cell r="H188">
            <v>0</v>
          </cell>
          <cell r="I188">
            <v>2</v>
          </cell>
          <cell r="J188">
            <v>4</v>
          </cell>
          <cell r="K188">
            <v>4</v>
          </cell>
          <cell r="L188">
            <v>2</v>
          </cell>
          <cell r="M188"/>
          <cell r="N188"/>
          <cell r="O188">
            <v>4</v>
          </cell>
          <cell r="P188">
            <v>4</v>
          </cell>
          <cell r="Q188">
            <v>4</v>
          </cell>
          <cell r="R188">
            <v>4</v>
          </cell>
          <cell r="S188">
            <v>4</v>
          </cell>
          <cell r="T188">
            <v>2</v>
          </cell>
          <cell r="U188"/>
          <cell r="V188">
            <v>4</v>
          </cell>
          <cell r="W188">
            <v>4</v>
          </cell>
          <cell r="X188">
            <v>4</v>
          </cell>
          <cell r="Y188">
            <v>4</v>
          </cell>
          <cell r="Z188">
            <v>4</v>
          </cell>
          <cell r="AA188">
            <v>2</v>
          </cell>
          <cell r="AB188"/>
          <cell r="AC188">
            <v>2</v>
          </cell>
          <cell r="AD188">
            <v>2</v>
          </cell>
          <cell r="AE188">
            <v>2</v>
          </cell>
          <cell r="AF188">
            <v>0</v>
          </cell>
          <cell r="AG188">
            <v>2</v>
          </cell>
          <cell r="AH188">
            <v>2</v>
          </cell>
          <cell r="AI188"/>
          <cell r="AJ188">
            <v>66</v>
          </cell>
          <cell r="AK188"/>
          <cell r="AL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</row>
        <row r="189">
          <cell r="B189"/>
          <cell r="C189" t="str">
            <v>Auto Printing</v>
          </cell>
          <cell r="D189">
            <v>1.5</v>
          </cell>
          <cell r="E189">
            <v>0</v>
          </cell>
          <cell r="F189">
            <v>0</v>
          </cell>
          <cell r="G189"/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/>
          <cell r="N189"/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/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/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/>
          <cell r="AJ189">
            <v>0</v>
          </cell>
          <cell r="AK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</row>
        <row r="190">
          <cell r="B190"/>
          <cell r="D190">
            <v>2</v>
          </cell>
          <cell r="E190">
            <v>0</v>
          </cell>
          <cell r="F190">
            <v>0</v>
          </cell>
          <cell r="G190"/>
          <cell r="H190">
            <v>0</v>
          </cell>
          <cell r="I190">
            <v>2</v>
          </cell>
          <cell r="J190">
            <v>2</v>
          </cell>
          <cell r="K190">
            <v>2</v>
          </cell>
          <cell r="L190">
            <v>0</v>
          </cell>
          <cell r="M190"/>
          <cell r="N190"/>
          <cell r="O190">
            <v>2</v>
          </cell>
          <cell r="P190">
            <v>2</v>
          </cell>
          <cell r="Q190">
            <v>2</v>
          </cell>
          <cell r="R190">
            <v>2</v>
          </cell>
          <cell r="S190">
            <v>2</v>
          </cell>
          <cell r="T190">
            <v>0</v>
          </cell>
          <cell r="U190"/>
          <cell r="V190">
            <v>2</v>
          </cell>
          <cell r="W190">
            <v>2</v>
          </cell>
          <cell r="X190">
            <v>2</v>
          </cell>
          <cell r="Y190">
            <v>2</v>
          </cell>
          <cell r="Z190">
            <v>2</v>
          </cell>
          <cell r="AA190">
            <v>0</v>
          </cell>
          <cell r="AB190"/>
          <cell r="AC190">
            <v>2</v>
          </cell>
          <cell r="AD190">
            <v>0</v>
          </cell>
          <cell r="AE190">
            <v>0</v>
          </cell>
          <cell r="AF190">
            <v>0</v>
          </cell>
          <cell r="AG190">
            <v>2</v>
          </cell>
          <cell r="AH190">
            <v>0</v>
          </cell>
          <cell r="AI190"/>
          <cell r="AJ190">
            <v>30</v>
          </cell>
          <cell r="AK190">
            <v>0</v>
          </cell>
          <cell r="AL190">
            <v>15</v>
          </cell>
          <cell r="AM190">
            <v>0</v>
          </cell>
          <cell r="AN190">
            <v>0</v>
          </cell>
          <cell r="AO190">
            <v>0</v>
          </cell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</row>
        <row r="191">
          <cell r="B191" t="str">
            <v>1537</v>
          </cell>
          <cell r="C191"/>
          <cell r="D191" t="str">
            <v>AM</v>
          </cell>
          <cell r="E191">
            <v>4</v>
          </cell>
          <cell r="F191">
            <v>4</v>
          </cell>
          <cell r="G191"/>
          <cell r="H191">
            <v>4</v>
          </cell>
          <cell r="I191">
            <v>4</v>
          </cell>
          <cell r="J191">
            <v>4</v>
          </cell>
          <cell r="K191">
            <v>4</v>
          </cell>
          <cell r="L191">
            <v>4</v>
          </cell>
          <cell r="M191"/>
          <cell r="N191"/>
          <cell r="O191">
            <v>4</v>
          </cell>
          <cell r="P191">
            <v>4</v>
          </cell>
          <cell r="Q191">
            <v>4</v>
          </cell>
          <cell r="R191">
            <v>4</v>
          </cell>
          <cell r="S191">
            <v>4</v>
          </cell>
          <cell r="T191">
            <v>4</v>
          </cell>
          <cell r="U191"/>
          <cell r="V191">
            <v>4</v>
          </cell>
          <cell r="W191">
            <v>4</v>
          </cell>
          <cell r="X191">
            <v>4</v>
          </cell>
          <cell r="Y191">
            <v>4</v>
          </cell>
          <cell r="Z191">
            <v>4</v>
          </cell>
          <cell r="AA191">
            <v>4</v>
          </cell>
          <cell r="AB191"/>
          <cell r="AC191">
            <v>4</v>
          </cell>
          <cell r="AD191">
            <v>4</v>
          </cell>
          <cell r="AE191">
            <v>4</v>
          </cell>
          <cell r="AF191">
            <v>4</v>
          </cell>
          <cell r="AG191">
            <v>4</v>
          </cell>
          <cell r="AH191">
            <v>4</v>
          </cell>
          <cell r="AI191"/>
          <cell r="AJ191">
            <v>25</v>
          </cell>
          <cell r="AK191"/>
          <cell r="AP191">
            <v>13</v>
          </cell>
          <cell r="AQ191">
            <v>26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26</v>
          </cell>
          <cell r="BA191">
            <v>0</v>
          </cell>
          <cell r="BB191">
            <v>26</v>
          </cell>
          <cell r="BC191">
            <v>0</v>
          </cell>
          <cell r="BD191">
            <v>0</v>
          </cell>
        </row>
        <row r="192">
          <cell r="B192"/>
          <cell r="C192" t="str">
            <v xml:space="preserve">មី កាលី </v>
          </cell>
          <cell r="D192" t="str">
            <v>PM</v>
          </cell>
          <cell r="E192">
            <v>4</v>
          </cell>
          <cell r="F192">
            <v>4</v>
          </cell>
          <cell r="G192"/>
          <cell r="H192">
            <v>4</v>
          </cell>
          <cell r="I192">
            <v>4</v>
          </cell>
          <cell r="J192">
            <v>4</v>
          </cell>
          <cell r="K192">
            <v>4</v>
          </cell>
          <cell r="L192">
            <v>4</v>
          </cell>
          <cell r="M192"/>
          <cell r="N192"/>
          <cell r="O192">
            <v>4</v>
          </cell>
          <cell r="P192">
            <v>4</v>
          </cell>
          <cell r="Q192">
            <v>4</v>
          </cell>
          <cell r="R192">
            <v>4</v>
          </cell>
          <cell r="S192">
            <v>4</v>
          </cell>
          <cell r="T192">
            <v>4</v>
          </cell>
          <cell r="U192"/>
          <cell r="V192">
            <v>4</v>
          </cell>
          <cell r="W192">
            <v>4</v>
          </cell>
          <cell r="X192">
            <v>4</v>
          </cell>
          <cell r="Y192">
            <v>4</v>
          </cell>
          <cell r="Z192">
            <v>4</v>
          </cell>
          <cell r="AA192">
            <v>4</v>
          </cell>
          <cell r="AB192"/>
          <cell r="AC192">
            <v>4</v>
          </cell>
          <cell r="AD192">
            <v>4</v>
          </cell>
          <cell r="AE192">
            <v>4</v>
          </cell>
          <cell r="AF192">
            <v>4</v>
          </cell>
          <cell r="AG192">
            <v>4</v>
          </cell>
          <cell r="AH192">
            <v>4</v>
          </cell>
          <cell r="AI192"/>
          <cell r="AJ192"/>
          <cell r="AK192"/>
          <cell r="AL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</row>
        <row r="193">
          <cell r="B193"/>
          <cell r="C193" t="str">
            <v>Mey Kaly</v>
          </cell>
          <cell r="D193">
            <v>1.3</v>
          </cell>
          <cell r="E193">
            <v>0</v>
          </cell>
          <cell r="F193">
            <v>0</v>
          </cell>
          <cell r="G193"/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/>
          <cell r="N193"/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/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/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/>
          <cell r="AJ193">
            <v>0</v>
          </cell>
          <cell r="AK193"/>
          <cell r="AL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</row>
        <row r="194">
          <cell r="B194"/>
          <cell r="C194" t="str">
            <v>Auto Printing</v>
          </cell>
          <cell r="D194">
            <v>1.5</v>
          </cell>
          <cell r="E194">
            <v>0</v>
          </cell>
          <cell r="F194">
            <v>0</v>
          </cell>
          <cell r="G194"/>
          <cell r="H194">
            <v>2</v>
          </cell>
          <cell r="I194">
            <v>0</v>
          </cell>
          <cell r="J194">
            <v>2</v>
          </cell>
          <cell r="K194">
            <v>2</v>
          </cell>
          <cell r="L194">
            <v>0</v>
          </cell>
          <cell r="M194"/>
          <cell r="N194"/>
          <cell r="O194">
            <v>2</v>
          </cell>
          <cell r="P194">
            <v>2</v>
          </cell>
          <cell r="Q194">
            <v>2</v>
          </cell>
          <cell r="R194">
            <v>2</v>
          </cell>
          <cell r="S194">
            <v>2</v>
          </cell>
          <cell r="T194">
            <v>0</v>
          </cell>
          <cell r="U194"/>
          <cell r="V194">
            <v>2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/>
          <cell r="AC194">
            <v>2</v>
          </cell>
          <cell r="AD194">
            <v>2</v>
          </cell>
          <cell r="AE194">
            <v>2</v>
          </cell>
          <cell r="AF194">
            <v>2</v>
          </cell>
          <cell r="AG194">
            <v>0</v>
          </cell>
          <cell r="AH194">
            <v>0</v>
          </cell>
          <cell r="AI194"/>
          <cell r="AJ194">
            <v>26</v>
          </cell>
          <cell r="AK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</row>
        <row r="195">
          <cell r="B195"/>
          <cell r="D195">
            <v>2</v>
          </cell>
          <cell r="E195">
            <v>0</v>
          </cell>
          <cell r="F195">
            <v>0</v>
          </cell>
          <cell r="G195"/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/>
          <cell r="N195"/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/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/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/>
          <cell r="AJ195">
            <v>0</v>
          </cell>
          <cell r="AK195">
            <v>0</v>
          </cell>
          <cell r="AL195">
            <v>13</v>
          </cell>
          <cell r="AM195">
            <v>0</v>
          </cell>
          <cell r="AN195">
            <v>0</v>
          </cell>
          <cell r="AO195">
            <v>0</v>
          </cell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</row>
        <row r="196">
          <cell r="B196" t="str">
            <v>1539</v>
          </cell>
          <cell r="C196"/>
          <cell r="D196" t="str">
            <v>AM</v>
          </cell>
          <cell r="E196">
            <v>4</v>
          </cell>
          <cell r="F196">
            <v>4</v>
          </cell>
          <cell r="G196"/>
          <cell r="H196">
            <v>4</v>
          </cell>
          <cell r="I196">
            <v>4</v>
          </cell>
          <cell r="J196">
            <v>4</v>
          </cell>
          <cell r="K196">
            <v>4</v>
          </cell>
          <cell r="L196">
            <v>4</v>
          </cell>
          <cell r="M196"/>
          <cell r="N196"/>
          <cell r="O196" t="str">
            <v>4N</v>
          </cell>
          <cell r="P196" t="str">
            <v>4N</v>
          </cell>
          <cell r="Q196" t="str">
            <v>4N</v>
          </cell>
          <cell r="R196" t="str">
            <v>4N</v>
          </cell>
          <cell r="S196" t="str">
            <v>4N</v>
          </cell>
          <cell r="T196" t="str">
            <v>4N</v>
          </cell>
          <cell r="U196"/>
          <cell r="V196">
            <v>4</v>
          </cell>
          <cell r="W196">
            <v>4</v>
          </cell>
          <cell r="X196">
            <v>4</v>
          </cell>
          <cell r="Y196">
            <v>4</v>
          </cell>
          <cell r="Z196">
            <v>4</v>
          </cell>
          <cell r="AA196">
            <v>4</v>
          </cell>
          <cell r="AB196"/>
          <cell r="AC196">
            <v>4</v>
          </cell>
          <cell r="AD196">
            <v>4</v>
          </cell>
          <cell r="AE196">
            <v>4</v>
          </cell>
          <cell r="AF196">
            <v>4</v>
          </cell>
          <cell r="AG196">
            <v>4</v>
          </cell>
          <cell r="AH196">
            <v>4</v>
          </cell>
          <cell r="AI196"/>
          <cell r="AJ196">
            <v>24.5</v>
          </cell>
          <cell r="AK196"/>
          <cell r="AP196">
            <v>14</v>
          </cell>
          <cell r="AQ196">
            <v>25.5</v>
          </cell>
          <cell r="AR196">
            <v>5.5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0.5</v>
          </cell>
          <cell r="AX196">
            <v>0</v>
          </cell>
          <cell r="AY196">
            <v>0</v>
          </cell>
          <cell r="AZ196">
            <v>26</v>
          </cell>
          <cell r="BA196">
            <v>18</v>
          </cell>
          <cell r="BB196">
            <v>20</v>
          </cell>
          <cell r="BC196">
            <v>8</v>
          </cell>
          <cell r="BD196">
            <v>0.5</v>
          </cell>
        </row>
        <row r="197">
          <cell r="B197"/>
          <cell r="C197" t="str">
            <v xml:space="preserve">ព្រុំ ប៊ុនធីម </v>
          </cell>
          <cell r="D197" t="str">
            <v>PM</v>
          </cell>
          <cell r="E197">
            <v>4</v>
          </cell>
          <cell r="F197">
            <v>4</v>
          </cell>
          <cell r="G197"/>
          <cell r="H197">
            <v>4</v>
          </cell>
          <cell r="I197">
            <v>4</v>
          </cell>
          <cell r="J197">
            <v>4</v>
          </cell>
          <cell r="K197">
            <v>4</v>
          </cell>
          <cell r="L197">
            <v>4</v>
          </cell>
          <cell r="M197"/>
          <cell r="N197"/>
          <cell r="O197" t="str">
            <v>4N</v>
          </cell>
          <cell r="P197" t="str">
            <v>4N</v>
          </cell>
          <cell r="Q197" t="str">
            <v>AL</v>
          </cell>
          <cell r="R197" t="str">
            <v>4N</v>
          </cell>
          <cell r="S197" t="str">
            <v>4N</v>
          </cell>
          <cell r="T197" t="str">
            <v>4N</v>
          </cell>
          <cell r="U197"/>
          <cell r="V197">
            <v>4</v>
          </cell>
          <cell r="W197">
            <v>4</v>
          </cell>
          <cell r="X197">
            <v>4</v>
          </cell>
          <cell r="Y197">
            <v>4</v>
          </cell>
          <cell r="Z197">
            <v>4</v>
          </cell>
          <cell r="AA197">
            <v>4</v>
          </cell>
          <cell r="AB197"/>
          <cell r="AC197">
            <v>4</v>
          </cell>
          <cell r="AD197">
            <v>4</v>
          </cell>
          <cell r="AE197">
            <v>4</v>
          </cell>
          <cell r="AF197">
            <v>4</v>
          </cell>
          <cell r="AG197">
            <v>4</v>
          </cell>
          <cell r="AH197">
            <v>4</v>
          </cell>
          <cell r="AI197"/>
          <cell r="AJ197"/>
          <cell r="AK197"/>
          <cell r="AL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</row>
        <row r="198">
          <cell r="B198"/>
          <cell r="C198" t="str">
            <v>Prom Bunthim</v>
          </cell>
          <cell r="D198">
            <v>1.3</v>
          </cell>
          <cell r="E198">
            <v>0</v>
          </cell>
          <cell r="F198">
            <v>0</v>
          </cell>
          <cell r="G198"/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/>
          <cell r="N198"/>
          <cell r="O198">
            <v>4</v>
          </cell>
          <cell r="P198">
            <v>4</v>
          </cell>
          <cell r="Q198">
            <v>0</v>
          </cell>
          <cell r="R198">
            <v>4</v>
          </cell>
          <cell r="S198">
            <v>4</v>
          </cell>
          <cell r="T198">
            <v>2</v>
          </cell>
          <cell r="U198"/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/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/>
          <cell r="AJ198">
            <v>18</v>
          </cell>
          <cell r="AK198"/>
          <cell r="AL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</row>
        <row r="199">
          <cell r="B199"/>
          <cell r="C199" t="str">
            <v>Auto Printing</v>
          </cell>
          <cell r="D199">
            <v>1.5</v>
          </cell>
          <cell r="E199">
            <v>0</v>
          </cell>
          <cell r="F199">
            <v>0</v>
          </cell>
          <cell r="G199"/>
          <cell r="H199">
            <v>2</v>
          </cell>
          <cell r="I199">
            <v>0</v>
          </cell>
          <cell r="J199">
            <v>2</v>
          </cell>
          <cell r="K199">
            <v>2</v>
          </cell>
          <cell r="L199">
            <v>0</v>
          </cell>
          <cell r="M199"/>
          <cell r="N199"/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/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2</v>
          </cell>
          <cell r="AB199"/>
          <cell r="AC199">
            <v>2</v>
          </cell>
          <cell r="AD199">
            <v>2</v>
          </cell>
          <cell r="AE199">
            <v>2</v>
          </cell>
          <cell r="AF199">
            <v>2</v>
          </cell>
          <cell r="AG199">
            <v>2</v>
          </cell>
          <cell r="AH199">
            <v>0</v>
          </cell>
          <cell r="AI199"/>
          <cell r="AJ199">
            <v>20</v>
          </cell>
          <cell r="AK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</row>
        <row r="200">
          <cell r="B200"/>
          <cell r="C200"/>
          <cell r="D200">
            <v>2</v>
          </cell>
          <cell r="E200">
            <v>0</v>
          </cell>
          <cell r="F200">
            <v>0</v>
          </cell>
          <cell r="G200"/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/>
          <cell r="N200"/>
          <cell r="O200">
            <v>2</v>
          </cell>
          <cell r="P200">
            <v>2</v>
          </cell>
          <cell r="Q200">
            <v>0</v>
          </cell>
          <cell r="R200">
            <v>2</v>
          </cell>
          <cell r="S200">
            <v>2</v>
          </cell>
          <cell r="T200">
            <v>0</v>
          </cell>
          <cell r="U200"/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/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/>
          <cell r="AJ200">
            <v>8</v>
          </cell>
          <cell r="AK200">
            <v>0</v>
          </cell>
          <cell r="AL200">
            <v>14</v>
          </cell>
          <cell r="AM200">
            <v>0</v>
          </cell>
          <cell r="AN200">
            <v>0</v>
          </cell>
          <cell r="AO200">
            <v>0</v>
          </cell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</row>
      </sheetData>
      <sheetData sheetId="2"/>
      <sheetData sheetId="3">
        <row r="8">
          <cell r="B8" t="str">
            <v>0106</v>
          </cell>
          <cell r="C8" t="str">
            <v xml:space="preserve">Phang kakada </v>
          </cell>
          <cell r="D8" t="str">
            <v>M</v>
          </cell>
          <cell r="E8">
            <v>43676</v>
          </cell>
          <cell r="F8" t="str">
            <v>Auto Printing Leader</v>
          </cell>
          <cell r="G8">
            <v>45139</v>
          </cell>
          <cell r="H8">
            <v>30</v>
          </cell>
          <cell r="I8">
            <v>226</v>
          </cell>
          <cell r="J8">
            <v>130</v>
          </cell>
          <cell r="K8">
            <v>10</v>
          </cell>
          <cell r="L8">
            <v>10</v>
          </cell>
          <cell r="M8">
            <v>376</v>
          </cell>
          <cell r="N8">
            <v>24</v>
          </cell>
          <cell r="O8">
            <v>6.3829787234042548E-2</v>
          </cell>
          <cell r="P8">
            <v>230</v>
          </cell>
          <cell r="Q8">
            <v>150</v>
          </cell>
        </row>
        <row r="9">
          <cell r="B9" t="str">
            <v>0250</v>
          </cell>
          <cell r="C9" t="str">
            <v>Mov Samut</v>
          </cell>
          <cell r="D9" t="str">
            <v>M</v>
          </cell>
          <cell r="E9">
            <v>43795</v>
          </cell>
          <cell r="F9" t="str">
            <v>Auto Printing Leader</v>
          </cell>
          <cell r="G9"/>
          <cell r="H9" t="str">
            <v>-</v>
          </cell>
          <cell r="I9">
            <v>226</v>
          </cell>
          <cell r="J9">
            <v>100</v>
          </cell>
          <cell r="K9">
            <v>10</v>
          </cell>
          <cell r="L9">
            <v>10</v>
          </cell>
          <cell r="M9">
            <v>346</v>
          </cell>
          <cell r="N9">
            <v>10</v>
          </cell>
          <cell r="O9">
            <v>2.8901734104046242E-2</v>
          </cell>
          <cell r="P9">
            <v>230</v>
          </cell>
          <cell r="Q9">
            <v>106</v>
          </cell>
        </row>
        <row r="10">
          <cell r="B10" t="str">
            <v>0262</v>
          </cell>
          <cell r="C10" t="str">
            <v xml:space="preserve">Ul Seyha </v>
          </cell>
          <cell r="D10" t="str">
            <v>M</v>
          </cell>
          <cell r="E10">
            <v>43804</v>
          </cell>
          <cell r="F10" t="str">
            <v>Auto Printing Leader</v>
          </cell>
          <cell r="G10">
            <v>45139</v>
          </cell>
          <cell r="H10">
            <v>20</v>
          </cell>
          <cell r="I10">
            <v>226</v>
          </cell>
          <cell r="J10">
            <v>120</v>
          </cell>
          <cell r="K10">
            <v>10</v>
          </cell>
          <cell r="L10">
            <v>10</v>
          </cell>
          <cell r="M10">
            <v>366</v>
          </cell>
          <cell r="N10">
            <v>20</v>
          </cell>
          <cell r="O10">
            <v>5.4644808743169397E-2</v>
          </cell>
          <cell r="P10">
            <v>230</v>
          </cell>
          <cell r="Q10">
            <v>136</v>
          </cell>
        </row>
        <row r="11">
          <cell r="B11" t="str">
            <v>0323</v>
          </cell>
          <cell r="C11" t="str">
            <v>Sao Pisey</v>
          </cell>
          <cell r="D11" t="str">
            <v>M</v>
          </cell>
          <cell r="E11">
            <v>43882</v>
          </cell>
          <cell r="F11" t="str">
            <v>Auto Printing Leader</v>
          </cell>
          <cell r="G11">
            <v>45139</v>
          </cell>
          <cell r="H11">
            <v>15</v>
          </cell>
          <cell r="I11">
            <v>226</v>
          </cell>
          <cell r="J11">
            <v>115</v>
          </cell>
          <cell r="K11">
            <v>10</v>
          </cell>
          <cell r="L11">
            <v>10</v>
          </cell>
          <cell r="M11">
            <v>361</v>
          </cell>
          <cell r="N11">
            <v>20</v>
          </cell>
          <cell r="O11">
            <v>5.5401662049861494E-2</v>
          </cell>
          <cell r="P11">
            <v>230</v>
          </cell>
          <cell r="Q11">
            <v>131</v>
          </cell>
        </row>
        <row r="12">
          <cell r="B12" t="str">
            <v>0170</v>
          </cell>
          <cell r="C12" t="str">
            <v xml:space="preserve">Sorn BunHong </v>
          </cell>
          <cell r="D12" t="str">
            <v>M</v>
          </cell>
          <cell r="E12">
            <v>44153</v>
          </cell>
          <cell r="F12" t="str">
            <v>Auto printing operator</v>
          </cell>
          <cell r="G12"/>
          <cell r="H12" t="str">
            <v>-</v>
          </cell>
          <cell r="I12">
            <v>208</v>
          </cell>
          <cell r="J12">
            <v>43</v>
          </cell>
          <cell r="K12">
            <v>10</v>
          </cell>
          <cell r="L12">
            <v>10</v>
          </cell>
          <cell r="M12">
            <v>271</v>
          </cell>
          <cell r="N12">
            <v>4</v>
          </cell>
          <cell r="O12">
            <v>1.4760147601476014E-2</v>
          </cell>
          <cell r="P12">
            <v>212</v>
          </cell>
          <cell r="Q12">
            <v>43</v>
          </cell>
        </row>
        <row r="13">
          <cell r="B13" t="str">
            <v>0380</v>
          </cell>
          <cell r="C13" t="str">
            <v>Tuy Meangly</v>
          </cell>
          <cell r="D13"/>
          <cell r="E13">
            <v>44109</v>
          </cell>
          <cell r="F13" t="str">
            <v>Auto printing operator</v>
          </cell>
          <cell r="G13"/>
          <cell r="H13" t="str">
            <v>-</v>
          </cell>
          <cell r="I13">
            <v>208</v>
          </cell>
          <cell r="J13">
            <v>43</v>
          </cell>
          <cell r="K13">
            <v>10</v>
          </cell>
          <cell r="L13">
            <v>10</v>
          </cell>
          <cell r="M13">
            <v>271</v>
          </cell>
          <cell r="N13">
            <v>4</v>
          </cell>
          <cell r="O13">
            <v>1.4760147601476014E-2</v>
          </cell>
          <cell r="P13">
            <v>212</v>
          </cell>
          <cell r="Q13">
            <v>43</v>
          </cell>
        </row>
        <row r="14">
          <cell r="B14" t="str">
            <v>0414</v>
          </cell>
          <cell r="C14" t="str">
            <v xml:space="preserve">Tain Arun </v>
          </cell>
          <cell r="D14" t="str">
            <v>M</v>
          </cell>
          <cell r="E14">
            <v>44124</v>
          </cell>
          <cell r="F14" t="str">
            <v>Auto printing operator</v>
          </cell>
          <cell r="G14"/>
          <cell r="H14" t="str">
            <v>-</v>
          </cell>
          <cell r="I14">
            <v>208</v>
          </cell>
          <cell r="J14">
            <v>43</v>
          </cell>
          <cell r="K14">
            <v>10</v>
          </cell>
          <cell r="L14">
            <v>10</v>
          </cell>
          <cell r="M14">
            <v>271</v>
          </cell>
          <cell r="N14">
            <v>4</v>
          </cell>
          <cell r="O14">
            <v>1.4760147601476014E-2</v>
          </cell>
          <cell r="P14">
            <v>212</v>
          </cell>
          <cell r="Q14">
            <v>43</v>
          </cell>
        </row>
        <row r="15">
          <cell r="B15" t="str">
            <v>0448</v>
          </cell>
          <cell r="C15" t="str">
            <v xml:space="preserve">Soeug  Srun </v>
          </cell>
          <cell r="D15" t="str">
            <v>M</v>
          </cell>
          <cell r="E15">
            <v>44153</v>
          </cell>
          <cell r="F15" t="str">
            <v>Auto printing operator</v>
          </cell>
          <cell r="G15"/>
          <cell r="H15" t="str">
            <v>-</v>
          </cell>
          <cell r="I15">
            <v>208</v>
          </cell>
          <cell r="J15">
            <v>43</v>
          </cell>
          <cell r="K15">
            <v>10</v>
          </cell>
          <cell r="L15">
            <v>10</v>
          </cell>
          <cell r="M15">
            <v>271</v>
          </cell>
          <cell r="N15">
            <v>4</v>
          </cell>
          <cell r="O15">
            <v>1.4760147601476014E-2</v>
          </cell>
          <cell r="P15">
            <v>212</v>
          </cell>
          <cell r="Q15">
            <v>43</v>
          </cell>
        </row>
        <row r="16">
          <cell r="B16" t="str">
            <v>0463</v>
          </cell>
          <cell r="C16" t="str">
            <v xml:space="preserve">Chy Phira </v>
          </cell>
          <cell r="D16" t="str">
            <v>M</v>
          </cell>
          <cell r="E16">
            <v>44159</v>
          </cell>
          <cell r="F16" t="str">
            <v>Auto printing operator</v>
          </cell>
          <cell r="G16"/>
          <cell r="H16" t="str">
            <v>-</v>
          </cell>
          <cell r="I16">
            <v>208</v>
          </cell>
          <cell r="J16">
            <v>43</v>
          </cell>
          <cell r="K16">
            <v>10</v>
          </cell>
          <cell r="L16">
            <v>10</v>
          </cell>
          <cell r="M16">
            <v>271</v>
          </cell>
          <cell r="N16">
            <v>4</v>
          </cell>
          <cell r="O16">
            <v>1.4760147601476014E-2</v>
          </cell>
          <cell r="P16">
            <v>212</v>
          </cell>
          <cell r="Q16">
            <v>43</v>
          </cell>
        </row>
        <row r="17">
          <cell r="B17" t="str">
            <v>0662</v>
          </cell>
          <cell r="C17" t="str">
            <v xml:space="preserve">Ly Phut </v>
          </cell>
          <cell r="D17" t="str">
            <v>M</v>
          </cell>
          <cell r="E17">
            <v>44485</v>
          </cell>
          <cell r="F17" t="str">
            <v>Auto printing operator</v>
          </cell>
          <cell r="G17"/>
          <cell r="H17" t="str">
            <v>-</v>
          </cell>
          <cell r="I17">
            <v>208</v>
          </cell>
          <cell r="J17">
            <v>43</v>
          </cell>
          <cell r="K17">
            <v>10</v>
          </cell>
          <cell r="L17">
            <v>10</v>
          </cell>
          <cell r="M17">
            <v>271</v>
          </cell>
          <cell r="N17">
            <v>4</v>
          </cell>
          <cell r="O17">
            <v>1.4760147601476014E-2</v>
          </cell>
          <cell r="P17">
            <v>212</v>
          </cell>
          <cell r="Q17">
            <v>43</v>
          </cell>
        </row>
        <row r="18">
          <cell r="B18" t="str">
            <v>0679</v>
          </cell>
          <cell r="C18" t="str">
            <v xml:space="preserve">Meat Phearun </v>
          </cell>
          <cell r="D18" t="str">
            <v>M</v>
          </cell>
          <cell r="E18">
            <v>44490</v>
          </cell>
          <cell r="F18" t="str">
            <v>Auto printing oper</v>
          </cell>
          <cell r="G18"/>
          <cell r="H18" t="str">
            <v>-</v>
          </cell>
          <cell r="I18">
            <v>208</v>
          </cell>
          <cell r="J18">
            <v>43</v>
          </cell>
          <cell r="K18">
            <v>10</v>
          </cell>
          <cell r="L18">
            <v>10</v>
          </cell>
          <cell r="M18">
            <v>271</v>
          </cell>
          <cell r="N18">
            <v>4</v>
          </cell>
          <cell r="O18">
            <v>1.4760147601476014E-2</v>
          </cell>
          <cell r="P18">
            <v>212</v>
          </cell>
          <cell r="Q18">
            <v>43</v>
          </cell>
        </row>
        <row r="19">
          <cell r="B19" t="str">
            <v>0753</v>
          </cell>
          <cell r="C19" t="str">
            <v xml:space="preserve">Em Sony </v>
          </cell>
          <cell r="D19" t="str">
            <v>M</v>
          </cell>
          <cell r="E19">
            <v>44539</v>
          </cell>
          <cell r="F19" t="str">
            <v>Auto printing operator</v>
          </cell>
          <cell r="G19"/>
          <cell r="H19" t="str">
            <v>-</v>
          </cell>
          <cell r="I19">
            <v>208</v>
          </cell>
          <cell r="J19">
            <v>43</v>
          </cell>
          <cell r="K19">
            <v>10</v>
          </cell>
          <cell r="L19">
            <v>10</v>
          </cell>
          <cell r="M19">
            <v>271</v>
          </cell>
          <cell r="N19">
            <v>4</v>
          </cell>
          <cell r="O19">
            <v>1.4760147601476014E-2</v>
          </cell>
          <cell r="P19">
            <v>212</v>
          </cell>
          <cell r="Q19">
            <v>43</v>
          </cell>
        </row>
        <row r="20">
          <cell r="B20" t="str">
            <v>0754</v>
          </cell>
          <cell r="C20" t="str">
            <v xml:space="preserve">Choel Pov  </v>
          </cell>
          <cell r="D20" t="str">
            <v>M</v>
          </cell>
          <cell r="E20">
            <v>44540</v>
          </cell>
          <cell r="F20" t="str">
            <v>Auto printing operator</v>
          </cell>
          <cell r="G20"/>
          <cell r="H20" t="str">
            <v>-</v>
          </cell>
          <cell r="I20">
            <v>208</v>
          </cell>
          <cell r="J20">
            <v>43</v>
          </cell>
          <cell r="K20">
            <v>10</v>
          </cell>
          <cell r="L20">
            <v>10</v>
          </cell>
          <cell r="M20">
            <v>271</v>
          </cell>
          <cell r="N20">
            <v>4</v>
          </cell>
          <cell r="O20">
            <v>1.4760147601476014E-2</v>
          </cell>
          <cell r="P20">
            <v>212</v>
          </cell>
          <cell r="Q20">
            <v>43</v>
          </cell>
        </row>
        <row r="21">
          <cell r="B21" t="str">
            <v>0763</v>
          </cell>
          <cell r="C21" t="str">
            <v xml:space="preserve">Ron Long </v>
          </cell>
          <cell r="D21" t="str">
            <v>M</v>
          </cell>
          <cell r="E21">
            <v>44538</v>
          </cell>
          <cell r="F21" t="str">
            <v>Auto printing operator</v>
          </cell>
          <cell r="G21"/>
          <cell r="H21" t="str">
            <v>-</v>
          </cell>
          <cell r="I21">
            <v>208</v>
          </cell>
          <cell r="J21">
            <v>43</v>
          </cell>
          <cell r="K21">
            <v>10</v>
          </cell>
          <cell r="L21">
            <v>10</v>
          </cell>
          <cell r="M21">
            <v>271</v>
          </cell>
          <cell r="N21">
            <v>4</v>
          </cell>
          <cell r="O21">
            <v>1.4760147601476014E-2</v>
          </cell>
          <cell r="P21">
            <v>212</v>
          </cell>
          <cell r="Q21">
            <v>43</v>
          </cell>
        </row>
        <row r="22">
          <cell r="B22" t="str">
            <v>0833</v>
          </cell>
          <cell r="C22" t="str">
            <v>La Vanak Lou</v>
          </cell>
          <cell r="D22" t="str">
            <v>M</v>
          </cell>
          <cell r="E22">
            <v>44609</v>
          </cell>
          <cell r="F22" t="str">
            <v>Auto printing operator</v>
          </cell>
          <cell r="G22"/>
          <cell r="H22" t="str">
            <v>-</v>
          </cell>
          <cell r="I22">
            <v>208</v>
          </cell>
          <cell r="J22">
            <v>43</v>
          </cell>
          <cell r="K22">
            <v>10</v>
          </cell>
          <cell r="L22">
            <v>10</v>
          </cell>
          <cell r="M22">
            <v>271</v>
          </cell>
          <cell r="N22">
            <v>4</v>
          </cell>
          <cell r="O22">
            <v>1.4760147601476014E-2</v>
          </cell>
          <cell r="P22">
            <v>212</v>
          </cell>
          <cell r="Q22">
            <v>43</v>
          </cell>
        </row>
        <row r="23">
          <cell r="B23" t="str">
            <v>0963</v>
          </cell>
          <cell r="C23" t="str">
            <v>Phuong Chantrea</v>
          </cell>
          <cell r="D23" t="str">
            <v>M</v>
          </cell>
          <cell r="E23">
            <v>44768</v>
          </cell>
          <cell r="F23" t="str">
            <v>Auto printing operator</v>
          </cell>
          <cell r="G23"/>
          <cell r="H23" t="str">
            <v>-</v>
          </cell>
          <cell r="I23">
            <v>208</v>
          </cell>
          <cell r="J23">
            <v>43</v>
          </cell>
          <cell r="K23">
            <v>10</v>
          </cell>
          <cell r="L23">
            <v>10</v>
          </cell>
          <cell r="M23">
            <v>271</v>
          </cell>
          <cell r="N23">
            <v>4</v>
          </cell>
          <cell r="O23">
            <v>1.4760147601476014E-2</v>
          </cell>
          <cell r="P23">
            <v>212</v>
          </cell>
          <cell r="Q23">
            <v>43</v>
          </cell>
        </row>
        <row r="24">
          <cell r="B24" t="str">
            <v>0995</v>
          </cell>
          <cell r="C24" t="str">
            <v>Som Sombat</v>
          </cell>
          <cell r="D24" t="str">
            <v>M</v>
          </cell>
          <cell r="E24">
            <v>44783</v>
          </cell>
          <cell r="F24" t="str">
            <v>Auto printing operator</v>
          </cell>
          <cell r="G24"/>
          <cell r="H24" t="str">
            <v>-</v>
          </cell>
          <cell r="I24">
            <v>208</v>
          </cell>
          <cell r="J24">
            <v>43</v>
          </cell>
          <cell r="K24">
            <v>10</v>
          </cell>
          <cell r="L24">
            <v>10</v>
          </cell>
          <cell r="M24">
            <v>271</v>
          </cell>
          <cell r="N24">
            <v>4</v>
          </cell>
          <cell r="O24">
            <v>1.4760147601476014E-2</v>
          </cell>
          <cell r="P24">
            <v>212</v>
          </cell>
          <cell r="Q24">
            <v>43</v>
          </cell>
        </row>
        <row r="25">
          <cell r="B25" t="str">
            <v>1031</v>
          </cell>
          <cell r="C25" t="str">
            <v>Se KimDan</v>
          </cell>
          <cell r="D25" t="str">
            <v>M</v>
          </cell>
          <cell r="E25">
            <v>44862</v>
          </cell>
          <cell r="F25" t="str">
            <v>Auto printing operator</v>
          </cell>
          <cell r="G25"/>
          <cell r="H25" t="str">
            <v>-</v>
          </cell>
          <cell r="I25">
            <v>208</v>
          </cell>
          <cell r="J25">
            <v>43</v>
          </cell>
          <cell r="K25">
            <v>10</v>
          </cell>
          <cell r="L25">
            <v>10</v>
          </cell>
          <cell r="M25">
            <v>271</v>
          </cell>
          <cell r="N25">
            <v>4</v>
          </cell>
          <cell r="O25">
            <v>1.4760147601476014E-2</v>
          </cell>
          <cell r="P25">
            <v>212</v>
          </cell>
          <cell r="Q25">
            <v>43</v>
          </cell>
        </row>
        <row r="26">
          <cell r="B26" t="str">
            <v>1062</v>
          </cell>
          <cell r="C26" t="str">
            <v>Kry Pisey</v>
          </cell>
          <cell r="D26" t="str">
            <v>M</v>
          </cell>
          <cell r="E26">
            <v>44875</v>
          </cell>
          <cell r="F26" t="str">
            <v>Auto printing operator</v>
          </cell>
          <cell r="G26"/>
          <cell r="H26" t="str">
            <v>-</v>
          </cell>
          <cell r="I26">
            <v>208</v>
          </cell>
          <cell r="J26">
            <v>43</v>
          </cell>
          <cell r="K26">
            <v>10</v>
          </cell>
          <cell r="L26">
            <v>10</v>
          </cell>
          <cell r="M26">
            <v>271</v>
          </cell>
          <cell r="N26">
            <v>4</v>
          </cell>
          <cell r="O26">
            <v>1.4760147601476014E-2</v>
          </cell>
          <cell r="P26">
            <v>212</v>
          </cell>
          <cell r="Q26">
            <v>43</v>
          </cell>
        </row>
        <row r="27">
          <cell r="B27" t="str">
            <v>1071</v>
          </cell>
          <cell r="C27" t="str">
            <v>Uk Tai Or</v>
          </cell>
          <cell r="D27" t="str">
            <v>M</v>
          </cell>
          <cell r="E27">
            <v>44880</v>
          </cell>
          <cell r="F27" t="str">
            <v>Auto printing operator</v>
          </cell>
          <cell r="G27"/>
          <cell r="H27" t="str">
            <v>-</v>
          </cell>
          <cell r="I27">
            <v>208</v>
          </cell>
          <cell r="J27">
            <v>43</v>
          </cell>
          <cell r="K27">
            <v>10</v>
          </cell>
          <cell r="L27">
            <v>10</v>
          </cell>
          <cell r="M27">
            <v>271</v>
          </cell>
          <cell r="N27">
            <v>4</v>
          </cell>
          <cell r="O27">
            <v>1.4760147601476014E-2</v>
          </cell>
          <cell r="P27">
            <v>212</v>
          </cell>
          <cell r="Q27">
            <v>43</v>
          </cell>
        </row>
        <row r="28">
          <cell r="B28" t="str">
            <v>1092</v>
          </cell>
          <cell r="C28" t="str">
            <v>Kamsort Chansoeun</v>
          </cell>
          <cell r="D28" t="str">
            <v>M</v>
          </cell>
          <cell r="E28">
            <v>44888</v>
          </cell>
          <cell r="F28" t="str">
            <v>Auto printing operator</v>
          </cell>
          <cell r="G28"/>
          <cell r="H28" t="str">
            <v>-</v>
          </cell>
          <cell r="I28">
            <v>208</v>
          </cell>
          <cell r="J28">
            <v>43</v>
          </cell>
          <cell r="K28">
            <v>10</v>
          </cell>
          <cell r="L28">
            <v>10</v>
          </cell>
          <cell r="M28">
            <v>271</v>
          </cell>
          <cell r="N28">
            <v>4</v>
          </cell>
          <cell r="O28">
            <v>1.4760147601476014E-2</v>
          </cell>
          <cell r="P28">
            <v>212</v>
          </cell>
          <cell r="Q28">
            <v>43</v>
          </cell>
        </row>
        <row r="29">
          <cell r="B29" t="str">
            <v>1171</v>
          </cell>
          <cell r="C29" t="str">
            <v>Rith Phirun</v>
          </cell>
          <cell r="D29" t="str">
            <v>M</v>
          </cell>
          <cell r="E29">
            <v>44967</v>
          </cell>
          <cell r="F29" t="str">
            <v>Auto printing operator</v>
          </cell>
          <cell r="G29"/>
          <cell r="H29" t="str">
            <v>-</v>
          </cell>
          <cell r="I29">
            <v>208</v>
          </cell>
          <cell r="J29">
            <v>43</v>
          </cell>
          <cell r="K29">
            <v>10</v>
          </cell>
          <cell r="L29">
            <v>10</v>
          </cell>
          <cell r="M29">
            <v>271</v>
          </cell>
          <cell r="N29">
            <v>4</v>
          </cell>
          <cell r="O29">
            <v>1.4760147601476014E-2</v>
          </cell>
          <cell r="P29">
            <v>212</v>
          </cell>
          <cell r="Q29">
            <v>43</v>
          </cell>
        </row>
        <row r="30">
          <cell r="B30" t="str">
            <v>1179</v>
          </cell>
          <cell r="C30" t="str">
            <v>Chea Simak</v>
          </cell>
          <cell r="D30" t="str">
            <v>M</v>
          </cell>
          <cell r="E30">
            <v>44968</v>
          </cell>
          <cell r="F30" t="str">
            <v>Auto printing operator</v>
          </cell>
          <cell r="G30"/>
          <cell r="H30" t="str">
            <v>-</v>
          </cell>
          <cell r="I30">
            <v>208</v>
          </cell>
          <cell r="J30">
            <v>43</v>
          </cell>
          <cell r="K30">
            <v>10</v>
          </cell>
          <cell r="L30">
            <v>10</v>
          </cell>
          <cell r="M30">
            <v>271</v>
          </cell>
          <cell r="N30">
            <v>4</v>
          </cell>
          <cell r="O30">
            <v>1.4760147601476014E-2</v>
          </cell>
          <cell r="P30">
            <v>212</v>
          </cell>
          <cell r="Q30">
            <v>43</v>
          </cell>
        </row>
        <row r="31">
          <cell r="B31" t="str">
            <v>1182</v>
          </cell>
          <cell r="C31" t="str">
            <v>Hoeun Voha</v>
          </cell>
          <cell r="D31" t="str">
            <v>M</v>
          </cell>
          <cell r="E31">
            <v>44968</v>
          </cell>
          <cell r="F31" t="str">
            <v>Auto printing operator</v>
          </cell>
          <cell r="G31"/>
          <cell r="H31" t="str">
            <v>-</v>
          </cell>
          <cell r="I31">
            <v>208</v>
          </cell>
          <cell r="J31">
            <v>43</v>
          </cell>
          <cell r="K31">
            <v>10</v>
          </cell>
          <cell r="L31">
            <v>10</v>
          </cell>
          <cell r="M31">
            <v>271</v>
          </cell>
          <cell r="N31">
            <v>4</v>
          </cell>
          <cell r="O31">
            <v>1.4760147601476014E-2</v>
          </cell>
          <cell r="P31">
            <v>212</v>
          </cell>
          <cell r="Q31">
            <v>43</v>
          </cell>
        </row>
        <row r="32">
          <cell r="B32" t="str">
            <v>1183</v>
          </cell>
          <cell r="C32" t="str">
            <v>Phaly Mengseu</v>
          </cell>
          <cell r="D32" t="str">
            <v>M</v>
          </cell>
          <cell r="E32">
            <v>44971</v>
          </cell>
          <cell r="F32" t="str">
            <v>Auto printing operator</v>
          </cell>
          <cell r="G32"/>
          <cell r="H32" t="str">
            <v>-</v>
          </cell>
          <cell r="I32">
            <v>208</v>
          </cell>
          <cell r="J32">
            <v>43</v>
          </cell>
          <cell r="K32">
            <v>10</v>
          </cell>
          <cell r="L32">
            <v>10</v>
          </cell>
          <cell r="M32">
            <v>271</v>
          </cell>
          <cell r="N32">
            <v>4</v>
          </cell>
          <cell r="O32">
            <v>1.4760147601476014E-2</v>
          </cell>
          <cell r="P32">
            <v>212</v>
          </cell>
          <cell r="Q32">
            <v>43</v>
          </cell>
        </row>
        <row r="33">
          <cell r="B33" t="str">
            <v>1184</v>
          </cell>
          <cell r="C33" t="str">
            <v>Soeung Khong</v>
          </cell>
          <cell r="D33" t="str">
            <v>M</v>
          </cell>
          <cell r="E33">
            <v>44971</v>
          </cell>
          <cell r="F33" t="str">
            <v>Auto printing operator</v>
          </cell>
          <cell r="G33"/>
          <cell r="H33" t="str">
            <v>-</v>
          </cell>
          <cell r="I33">
            <v>208</v>
          </cell>
          <cell r="J33">
            <v>43</v>
          </cell>
          <cell r="K33">
            <v>10</v>
          </cell>
          <cell r="L33">
            <v>10</v>
          </cell>
          <cell r="M33">
            <v>271</v>
          </cell>
          <cell r="N33">
            <v>4</v>
          </cell>
          <cell r="O33">
            <v>1.4760147601476014E-2</v>
          </cell>
          <cell r="P33">
            <v>212</v>
          </cell>
          <cell r="Q33">
            <v>43</v>
          </cell>
        </row>
        <row r="34">
          <cell r="B34" t="str">
            <v>1185</v>
          </cell>
          <cell r="C34" t="str">
            <v>Ouk Chaktorong</v>
          </cell>
          <cell r="D34" t="str">
            <v>M</v>
          </cell>
          <cell r="E34">
            <v>44971</v>
          </cell>
          <cell r="F34" t="str">
            <v>Auto printing operator</v>
          </cell>
          <cell r="G34"/>
          <cell r="H34" t="str">
            <v>-</v>
          </cell>
          <cell r="I34">
            <v>208</v>
          </cell>
          <cell r="J34">
            <v>43</v>
          </cell>
          <cell r="K34">
            <v>10</v>
          </cell>
          <cell r="L34">
            <v>10</v>
          </cell>
          <cell r="M34">
            <v>271</v>
          </cell>
          <cell r="N34">
            <v>4</v>
          </cell>
          <cell r="O34">
            <v>1.4760147601476014E-2</v>
          </cell>
          <cell r="P34">
            <v>212</v>
          </cell>
          <cell r="Q34">
            <v>43</v>
          </cell>
        </row>
        <row r="35">
          <cell r="B35" t="str">
            <v>1240</v>
          </cell>
          <cell r="C35" t="str">
            <v>Chanthim Thearith</v>
          </cell>
          <cell r="D35" t="str">
            <v>M</v>
          </cell>
          <cell r="E35">
            <v>45048</v>
          </cell>
          <cell r="F35" t="str">
            <v>Auto printing operator</v>
          </cell>
          <cell r="G35"/>
          <cell r="H35" t="str">
            <v>-</v>
          </cell>
          <cell r="I35">
            <v>208</v>
          </cell>
          <cell r="J35">
            <v>13</v>
          </cell>
          <cell r="K35">
            <v>10</v>
          </cell>
          <cell r="L35">
            <v>10</v>
          </cell>
          <cell r="M35">
            <v>241</v>
          </cell>
          <cell r="N35">
            <v>4</v>
          </cell>
          <cell r="O35">
            <v>1.6597510373443983E-2</v>
          </cell>
          <cell r="P35">
            <v>212</v>
          </cell>
          <cell r="Q35">
            <v>13</v>
          </cell>
        </row>
        <row r="36">
          <cell r="B36" t="str">
            <v>1259</v>
          </cell>
          <cell r="C36" t="str">
            <v>Touch Tola</v>
          </cell>
          <cell r="D36" t="str">
            <v>M</v>
          </cell>
          <cell r="E36">
            <v>45064</v>
          </cell>
          <cell r="F36" t="str">
            <v>Auto printing operator</v>
          </cell>
          <cell r="G36"/>
          <cell r="H36" t="str">
            <v>-</v>
          </cell>
          <cell r="I36">
            <v>208</v>
          </cell>
          <cell r="J36">
            <v>13</v>
          </cell>
          <cell r="K36">
            <v>10</v>
          </cell>
          <cell r="L36">
            <v>10</v>
          </cell>
          <cell r="M36">
            <v>241</v>
          </cell>
          <cell r="N36">
            <v>4</v>
          </cell>
          <cell r="O36">
            <v>1.6597510373443983E-2</v>
          </cell>
          <cell r="P36">
            <v>212</v>
          </cell>
          <cell r="Q36">
            <v>13</v>
          </cell>
        </row>
        <row r="37">
          <cell r="B37" t="str">
            <v>1394</v>
          </cell>
          <cell r="C37" t="str">
            <v>Sok Tola</v>
          </cell>
          <cell r="D37" t="str">
            <v>M</v>
          </cell>
          <cell r="E37">
            <v>45219</v>
          </cell>
          <cell r="F37" t="str">
            <v>Auto printing operator</v>
          </cell>
          <cell r="G37"/>
          <cell r="H37" t="str">
            <v>-</v>
          </cell>
          <cell r="I37">
            <v>208</v>
          </cell>
          <cell r="J37">
            <v>0</v>
          </cell>
          <cell r="K37">
            <v>10</v>
          </cell>
          <cell r="L37">
            <v>10</v>
          </cell>
          <cell r="M37">
            <v>228</v>
          </cell>
          <cell r="N37">
            <v>4</v>
          </cell>
          <cell r="O37">
            <v>1.7543859649122806E-2</v>
          </cell>
          <cell r="P37">
            <v>212</v>
          </cell>
          <cell r="Q37">
            <v>0</v>
          </cell>
        </row>
        <row r="38">
          <cell r="B38" t="str">
            <v>1397</v>
          </cell>
          <cell r="C38" t="str">
            <v>Kon Sotheng</v>
          </cell>
          <cell r="D38" t="str">
            <v>M</v>
          </cell>
          <cell r="E38">
            <v>45219</v>
          </cell>
          <cell r="F38" t="str">
            <v>Auto printing operator</v>
          </cell>
          <cell r="G38"/>
          <cell r="H38"/>
          <cell r="I38">
            <v>208</v>
          </cell>
          <cell r="J38">
            <v>0</v>
          </cell>
          <cell r="K38">
            <v>10</v>
          </cell>
          <cell r="L38">
            <v>10</v>
          </cell>
          <cell r="M38">
            <v>228</v>
          </cell>
          <cell r="N38">
            <v>4</v>
          </cell>
          <cell r="O38">
            <v>1.7543859649122806E-2</v>
          </cell>
          <cell r="P38">
            <v>212</v>
          </cell>
          <cell r="Q38">
            <v>0</v>
          </cell>
        </row>
        <row r="39">
          <cell r="B39" t="str">
            <v>1424</v>
          </cell>
          <cell r="C39" t="str">
            <v>Yon Phanit</v>
          </cell>
          <cell r="D39" t="str">
            <v>M</v>
          </cell>
          <cell r="E39">
            <v>45240</v>
          </cell>
          <cell r="F39" t="str">
            <v>Auto printing operator</v>
          </cell>
          <cell r="G39"/>
          <cell r="H39"/>
          <cell r="I39">
            <v>208</v>
          </cell>
          <cell r="J39">
            <v>0</v>
          </cell>
          <cell r="K39">
            <v>10</v>
          </cell>
          <cell r="L39">
            <v>10</v>
          </cell>
          <cell r="M39">
            <v>228</v>
          </cell>
          <cell r="N39">
            <v>4</v>
          </cell>
          <cell r="O39">
            <v>1.7543859649122806E-2</v>
          </cell>
          <cell r="P39">
            <v>212</v>
          </cell>
          <cell r="Q39">
            <v>0</v>
          </cell>
        </row>
        <row r="40">
          <cell r="B40" t="str">
            <v>1425</v>
          </cell>
          <cell r="C40" t="str">
            <v>Hok Phkdey</v>
          </cell>
          <cell r="D40" t="str">
            <v>M</v>
          </cell>
          <cell r="E40">
            <v>45240</v>
          </cell>
          <cell r="F40" t="str">
            <v>Auto printing operator</v>
          </cell>
          <cell r="G40"/>
          <cell r="H40"/>
          <cell r="I40">
            <v>208</v>
          </cell>
          <cell r="J40">
            <v>0</v>
          </cell>
          <cell r="K40">
            <v>10</v>
          </cell>
          <cell r="L40">
            <v>10</v>
          </cell>
          <cell r="M40">
            <v>228</v>
          </cell>
          <cell r="N40">
            <v>4</v>
          </cell>
          <cell r="O40">
            <v>1.7543859649122806E-2</v>
          </cell>
          <cell r="P40">
            <v>212</v>
          </cell>
          <cell r="Q40">
            <v>0</v>
          </cell>
        </row>
        <row r="41">
          <cell r="B41" t="str">
            <v>1434</v>
          </cell>
          <cell r="C41" t="str">
            <v xml:space="preserve">Toem Vichra </v>
          </cell>
          <cell r="D41" t="str">
            <v>M</v>
          </cell>
          <cell r="E41">
            <v>45262</v>
          </cell>
          <cell r="F41" t="str">
            <v>Auto printing operator</v>
          </cell>
          <cell r="G41"/>
          <cell r="H41"/>
          <cell r="I41">
            <v>208</v>
          </cell>
          <cell r="J41">
            <v>0</v>
          </cell>
          <cell r="K41">
            <v>10</v>
          </cell>
          <cell r="L41">
            <v>10</v>
          </cell>
          <cell r="M41">
            <v>228</v>
          </cell>
          <cell r="N41">
            <v>10</v>
          </cell>
          <cell r="O41">
            <v>4.3859649122807015E-2</v>
          </cell>
          <cell r="P41">
            <v>212</v>
          </cell>
          <cell r="Q41">
            <v>0</v>
          </cell>
        </row>
        <row r="42">
          <cell r="B42" t="str">
            <v>1435</v>
          </cell>
          <cell r="C42" t="str">
            <v>Phourng Nimol</v>
          </cell>
          <cell r="D42" t="str">
            <v>M</v>
          </cell>
          <cell r="E42">
            <v>45264</v>
          </cell>
          <cell r="F42" t="str">
            <v>Auto printing operator</v>
          </cell>
          <cell r="G42"/>
          <cell r="H42"/>
          <cell r="I42">
            <v>198</v>
          </cell>
          <cell r="J42">
            <v>0</v>
          </cell>
          <cell r="K42">
            <v>10</v>
          </cell>
          <cell r="L42">
            <v>10</v>
          </cell>
          <cell r="M42">
            <v>218</v>
          </cell>
          <cell r="N42">
            <v>10</v>
          </cell>
          <cell r="O42">
            <v>4.5871559633027525E-2</v>
          </cell>
          <cell r="P42">
            <v>208</v>
          </cell>
          <cell r="Q42">
            <v>0</v>
          </cell>
        </row>
      </sheetData>
      <sheetData sheetId="4"/>
      <sheetData sheetId="5">
        <row r="10">
          <cell r="B10" t="str">
            <v>0106</v>
          </cell>
          <cell r="C10" t="str">
            <v>ផាង កក្កដា</v>
          </cell>
          <cell r="D10" t="str">
            <v>Phang kakada</v>
          </cell>
          <cell r="E10" t="str">
            <v>M</v>
          </cell>
          <cell r="F10" t="str">
            <v>Team Leader</v>
          </cell>
          <cell r="G10">
            <v>43676</v>
          </cell>
          <cell r="H10">
            <v>354.74</v>
          </cell>
          <cell r="I10">
            <v>448.67</v>
          </cell>
          <cell r="J10">
            <v>473.12</v>
          </cell>
          <cell r="K10">
            <v>476.38</v>
          </cell>
          <cell r="L10">
            <v>533.41</v>
          </cell>
          <cell r="M10">
            <v>426.33198717948716</v>
          </cell>
          <cell r="N10">
            <v>2712.6519871794872</v>
          </cell>
          <cell r="O10">
            <v>452.10866452991451</v>
          </cell>
          <cell r="P10"/>
          <cell r="Q10">
            <v>0</v>
          </cell>
          <cell r="R10">
            <v>0</v>
          </cell>
          <cell r="S10">
            <v>0</v>
          </cell>
        </row>
        <row r="11">
          <cell r="B11" t="str">
            <v>0170</v>
          </cell>
          <cell r="C11" t="str">
            <v>ស៊ន ប៊ុនហុង</v>
          </cell>
          <cell r="D11" t="str">
            <v>Sorn BunHong</v>
          </cell>
          <cell r="E11" t="str">
            <v>M</v>
          </cell>
          <cell r="F11" t="str">
            <v>Auto Printing</v>
          </cell>
          <cell r="G11">
            <v>43748</v>
          </cell>
          <cell r="H11">
            <v>268.18</v>
          </cell>
          <cell r="I11">
            <v>434.56</v>
          </cell>
          <cell r="J11">
            <v>275</v>
          </cell>
          <cell r="K11">
            <v>370.1</v>
          </cell>
          <cell r="L11">
            <v>373.05</v>
          </cell>
          <cell r="M11">
            <v>288.91089743589748</v>
          </cell>
          <cell r="N11">
            <v>2009.8008974358977</v>
          </cell>
          <cell r="O11">
            <v>334.9668162393163</v>
          </cell>
          <cell r="P11"/>
          <cell r="Q11">
            <v>0</v>
          </cell>
          <cell r="R11">
            <v>0</v>
          </cell>
          <cell r="S11">
            <v>0</v>
          </cell>
        </row>
        <row r="12">
          <cell r="B12" t="str">
            <v>0250</v>
          </cell>
          <cell r="C12" t="str">
            <v>ម៉ូវ សាមុត</v>
          </cell>
          <cell r="D12" t="str">
            <v>Mov Samut</v>
          </cell>
          <cell r="E12" t="str">
            <v>M</v>
          </cell>
          <cell r="F12" t="str">
            <v>Team Leader</v>
          </cell>
          <cell r="G12">
            <v>43795</v>
          </cell>
          <cell r="H12">
            <v>392.85</v>
          </cell>
          <cell r="I12">
            <v>424.69</v>
          </cell>
          <cell r="J12">
            <v>398.88</v>
          </cell>
          <cell r="K12">
            <v>385.08</v>
          </cell>
          <cell r="L12">
            <v>457.79</v>
          </cell>
          <cell r="M12">
            <v>319.67352564102566</v>
          </cell>
          <cell r="N12">
            <v>2378.9635256410256</v>
          </cell>
          <cell r="O12">
            <v>396.49392094017094</v>
          </cell>
          <cell r="P12"/>
          <cell r="Q12">
            <v>0</v>
          </cell>
          <cell r="R12">
            <v>0</v>
          </cell>
          <cell r="S12">
            <v>0</v>
          </cell>
        </row>
        <row r="13">
          <cell r="B13" t="str">
            <v>0262</v>
          </cell>
          <cell r="C13" t="str">
            <v>អ៊ុល សីហា</v>
          </cell>
          <cell r="D13" t="str">
            <v>Ul Seyha</v>
          </cell>
          <cell r="E13" t="str">
            <v>M</v>
          </cell>
          <cell r="F13" t="str">
            <v>Team Leader</v>
          </cell>
          <cell r="G13">
            <v>43804</v>
          </cell>
          <cell r="H13">
            <v>394.3</v>
          </cell>
          <cell r="I13">
            <v>514.26</v>
          </cell>
          <cell r="J13">
            <v>415.12</v>
          </cell>
          <cell r="K13">
            <v>419.32</v>
          </cell>
          <cell r="L13">
            <v>541.14</v>
          </cell>
          <cell r="M13">
            <v>320.33974358974359</v>
          </cell>
          <cell r="N13">
            <v>2604.4797435897435</v>
          </cell>
          <cell r="O13">
            <v>434.07995726495727</v>
          </cell>
          <cell r="P13"/>
          <cell r="Q13">
            <v>0</v>
          </cell>
          <cell r="R13">
            <v>0</v>
          </cell>
          <cell r="S13">
            <v>0</v>
          </cell>
        </row>
        <row r="14">
          <cell r="B14" t="str">
            <v>0323</v>
          </cell>
          <cell r="C14" t="str">
            <v>សៅ ពិសី</v>
          </cell>
          <cell r="D14" t="str">
            <v>Sao Pisey</v>
          </cell>
          <cell r="E14" t="str">
            <v>M</v>
          </cell>
          <cell r="F14" t="str">
            <v>Team Leader</v>
          </cell>
          <cell r="G14" t="str">
            <v>21-Feb-2020</v>
          </cell>
          <cell r="H14">
            <v>372.31</v>
          </cell>
          <cell r="I14">
            <v>417.63</v>
          </cell>
          <cell r="J14">
            <v>424.61</v>
          </cell>
          <cell r="K14">
            <v>441.4</v>
          </cell>
          <cell r="L14">
            <v>458.07</v>
          </cell>
          <cell r="M14">
            <v>200.1841025641026</v>
          </cell>
          <cell r="N14">
            <v>2314.2041025641029</v>
          </cell>
          <cell r="O14">
            <v>385.70068376068383</v>
          </cell>
          <cell r="P14"/>
          <cell r="Q14">
            <v>0</v>
          </cell>
          <cell r="R14">
            <v>0</v>
          </cell>
          <cell r="S14">
            <v>0</v>
          </cell>
        </row>
        <row r="15">
          <cell r="B15" t="str">
            <v>0380</v>
          </cell>
          <cell r="C15" t="str">
            <v>ទុយ ម៉េងលី</v>
          </cell>
          <cell r="D15" t="str">
            <v>Tuy Meangly</v>
          </cell>
          <cell r="E15" t="str">
            <v>M</v>
          </cell>
          <cell r="F15" t="str">
            <v>Auto Printing</v>
          </cell>
          <cell r="G15">
            <v>44109</v>
          </cell>
          <cell r="H15">
            <v>178.1</v>
          </cell>
          <cell r="I15">
            <v>412.1</v>
          </cell>
          <cell r="J15">
            <v>271.38</v>
          </cell>
          <cell r="K15">
            <v>375.81</v>
          </cell>
          <cell r="L15">
            <v>445.28</v>
          </cell>
          <cell r="M15">
            <v>229.09663461538466</v>
          </cell>
          <cell r="N15">
            <v>1911.7666346153846</v>
          </cell>
          <cell r="O15">
            <v>318.62777243589744</v>
          </cell>
          <cell r="P15"/>
          <cell r="Q15">
            <v>0</v>
          </cell>
          <cell r="R15">
            <v>0</v>
          </cell>
          <cell r="S15">
            <v>0</v>
          </cell>
        </row>
        <row r="16">
          <cell r="B16" t="str">
            <v>0414</v>
          </cell>
          <cell r="C16" t="str">
            <v>តាំង អរុណ</v>
          </cell>
          <cell r="D16" t="str">
            <v>Taing Arun</v>
          </cell>
          <cell r="E16" t="str">
            <v>M</v>
          </cell>
          <cell r="F16" t="str">
            <v>Auto Printing</v>
          </cell>
          <cell r="G16">
            <v>44124</v>
          </cell>
          <cell r="H16">
            <v>258.42</v>
          </cell>
          <cell r="I16">
            <v>455.58</v>
          </cell>
          <cell r="J16">
            <v>307.72000000000003</v>
          </cell>
          <cell r="K16">
            <v>379.3</v>
          </cell>
          <cell r="L16">
            <v>451.28</v>
          </cell>
          <cell r="M16">
            <v>241.95310897435894</v>
          </cell>
          <cell r="N16">
            <v>2094.2531089743588</v>
          </cell>
          <cell r="O16">
            <v>349.04218482905981</v>
          </cell>
          <cell r="P16"/>
          <cell r="Q16">
            <v>0</v>
          </cell>
          <cell r="R16">
            <v>0</v>
          </cell>
          <cell r="S16">
            <v>0</v>
          </cell>
        </row>
        <row r="17">
          <cell r="B17" t="str">
            <v>0448</v>
          </cell>
          <cell r="C17" t="str">
            <v>សឿង ស៊្រុន</v>
          </cell>
          <cell r="D17" t="str">
            <v>Soeung Srun</v>
          </cell>
          <cell r="E17" t="str">
            <v>M</v>
          </cell>
          <cell r="F17" t="str">
            <v>Auto Printing</v>
          </cell>
          <cell r="G17">
            <v>44153</v>
          </cell>
          <cell r="H17">
            <v>286.19</v>
          </cell>
          <cell r="I17">
            <v>396.66</v>
          </cell>
          <cell r="J17">
            <v>259.88</v>
          </cell>
          <cell r="K17">
            <v>351.2</v>
          </cell>
          <cell r="L17">
            <v>368.69</v>
          </cell>
          <cell r="M17">
            <v>235.72192307692313</v>
          </cell>
          <cell r="N17">
            <v>1898.3419230769232</v>
          </cell>
          <cell r="O17">
            <v>316.39032051282055</v>
          </cell>
          <cell r="P17"/>
          <cell r="Q17">
            <v>0</v>
          </cell>
          <cell r="R17">
            <v>0</v>
          </cell>
          <cell r="S17">
            <v>0</v>
          </cell>
        </row>
        <row r="18">
          <cell r="B18" t="str">
            <v>0463</v>
          </cell>
          <cell r="C18" t="str">
            <v>ជី ភីរ៉ា</v>
          </cell>
          <cell r="D18" t="str">
            <v>Chy Phira</v>
          </cell>
          <cell r="E18" t="str">
            <v>M</v>
          </cell>
          <cell r="F18" t="str">
            <v>Auto Printing</v>
          </cell>
          <cell r="G18">
            <v>44159</v>
          </cell>
          <cell r="H18">
            <v>304.70999999999998</v>
          </cell>
          <cell r="I18">
            <v>525.70000000000005</v>
          </cell>
          <cell r="J18">
            <v>198.46</v>
          </cell>
          <cell r="K18">
            <v>310.39999999999998</v>
          </cell>
          <cell r="L18">
            <v>431.28</v>
          </cell>
          <cell r="M18">
            <v>235.37698717948717</v>
          </cell>
          <cell r="N18">
            <v>2005.9269871794872</v>
          </cell>
          <cell r="O18">
            <v>334.32116452991454</v>
          </cell>
          <cell r="P18"/>
          <cell r="Q18">
            <v>0</v>
          </cell>
          <cell r="R18">
            <v>0</v>
          </cell>
          <cell r="S18">
            <v>0</v>
          </cell>
        </row>
        <row r="19">
          <cell r="B19" t="str">
            <v>0662</v>
          </cell>
          <cell r="C19" t="str">
            <v>លី ភុត</v>
          </cell>
          <cell r="D19" t="str">
            <v>Ly Phut</v>
          </cell>
          <cell r="E19" t="str">
            <v>M</v>
          </cell>
          <cell r="F19" t="str">
            <v>Auto Printing</v>
          </cell>
          <cell r="G19">
            <v>44485</v>
          </cell>
          <cell r="H19">
            <v>251.87</v>
          </cell>
          <cell r="I19">
            <v>414.1</v>
          </cell>
          <cell r="J19">
            <v>281.99</v>
          </cell>
          <cell r="K19">
            <v>316.39999999999998</v>
          </cell>
          <cell r="L19">
            <v>412.27</v>
          </cell>
          <cell r="M19">
            <v>238.88596153846152</v>
          </cell>
          <cell r="N19">
            <v>1915.5159615384616</v>
          </cell>
          <cell r="O19">
            <v>319.25266025641025</v>
          </cell>
          <cell r="P19"/>
          <cell r="Q19">
            <v>0</v>
          </cell>
          <cell r="R19">
            <v>0</v>
          </cell>
          <cell r="S19">
            <v>0</v>
          </cell>
        </row>
        <row r="20">
          <cell r="B20" t="str">
            <v>0679</v>
          </cell>
          <cell r="C20" t="str">
            <v>ម៉េត ភារុន</v>
          </cell>
          <cell r="D20" t="str">
            <v>Meat Phearun</v>
          </cell>
          <cell r="E20" t="str">
            <v>M</v>
          </cell>
          <cell r="F20" t="str">
            <v>Auto Printing</v>
          </cell>
          <cell r="G20">
            <v>44490</v>
          </cell>
          <cell r="H20">
            <v>291.69</v>
          </cell>
          <cell r="I20">
            <v>389.12</v>
          </cell>
          <cell r="J20">
            <v>345.53</v>
          </cell>
          <cell r="K20">
            <v>334.31</v>
          </cell>
          <cell r="L20">
            <v>328.63</v>
          </cell>
          <cell r="M20">
            <v>321.56230769230763</v>
          </cell>
          <cell r="N20">
            <v>2010.8423076923073</v>
          </cell>
          <cell r="O20">
            <v>335.14038461538456</v>
          </cell>
          <cell r="P20"/>
          <cell r="Q20">
            <v>0</v>
          </cell>
          <cell r="R20">
            <v>0</v>
          </cell>
          <cell r="S20">
            <v>0</v>
          </cell>
        </row>
        <row r="21">
          <cell r="B21" t="str">
            <v>0753</v>
          </cell>
          <cell r="C21" t="str">
            <v>អែម សុនី</v>
          </cell>
          <cell r="D21" t="str">
            <v>Em Sony</v>
          </cell>
          <cell r="E21" t="str">
            <v>M</v>
          </cell>
          <cell r="F21" t="str">
            <v>Auto Printing</v>
          </cell>
          <cell r="G21">
            <v>44539</v>
          </cell>
          <cell r="H21">
            <v>290.33</v>
          </cell>
          <cell r="I21">
            <v>462.14</v>
          </cell>
          <cell r="J21">
            <v>257.61</v>
          </cell>
          <cell r="K21">
            <v>365.58</v>
          </cell>
          <cell r="L21">
            <v>375.21</v>
          </cell>
          <cell r="M21">
            <v>292.42211538461532</v>
          </cell>
          <cell r="N21">
            <v>2043.2921153846155</v>
          </cell>
          <cell r="O21">
            <v>340.54868589743592</v>
          </cell>
          <cell r="P21"/>
          <cell r="Q21">
            <v>0</v>
          </cell>
          <cell r="R21">
            <v>0</v>
          </cell>
          <cell r="S21">
            <v>0</v>
          </cell>
        </row>
        <row r="22">
          <cell r="B22" t="str">
            <v>0754</v>
          </cell>
          <cell r="C22" t="str">
            <v>ឆិល​ ពៅ</v>
          </cell>
          <cell r="D22" t="str">
            <v>Choel Pov</v>
          </cell>
          <cell r="E22" t="str">
            <v>M</v>
          </cell>
          <cell r="F22" t="str">
            <v>Auto Printing</v>
          </cell>
          <cell r="G22">
            <v>44540</v>
          </cell>
          <cell r="H22">
            <v>187.77</v>
          </cell>
          <cell r="I22">
            <v>562.51</v>
          </cell>
          <cell r="J22">
            <v>305.66000000000003</v>
          </cell>
          <cell r="K22">
            <v>316.39999999999998</v>
          </cell>
          <cell r="L22">
            <v>426.28</v>
          </cell>
          <cell r="M22">
            <v>246.02807692307684</v>
          </cell>
          <cell r="N22">
            <v>2044.648076923077</v>
          </cell>
          <cell r="O22">
            <v>340.77467948717953</v>
          </cell>
          <cell r="P22"/>
          <cell r="Q22">
            <v>0</v>
          </cell>
          <cell r="R22">
            <v>0</v>
          </cell>
          <cell r="S22">
            <v>0</v>
          </cell>
        </row>
        <row r="23">
          <cell r="B23" t="str">
            <v>0763</v>
          </cell>
          <cell r="C23" t="str">
            <v>រុន ឡុង​</v>
          </cell>
          <cell r="D23" t="str">
            <v xml:space="preserve">Ron Long </v>
          </cell>
          <cell r="E23" t="str">
            <v>M</v>
          </cell>
          <cell r="F23" t="str">
            <v>Auto printing</v>
          </cell>
          <cell r="G23">
            <v>44538</v>
          </cell>
          <cell r="H23">
            <v>288.19</v>
          </cell>
          <cell r="I23">
            <v>382.5</v>
          </cell>
          <cell r="J23">
            <v>261.11</v>
          </cell>
          <cell r="K23">
            <v>354.3</v>
          </cell>
          <cell r="L23">
            <v>358.21</v>
          </cell>
          <cell r="M23">
            <v>322.73653846153843</v>
          </cell>
          <cell r="N23">
            <v>1967.0465384615386</v>
          </cell>
          <cell r="O23">
            <v>327.84108974358975</v>
          </cell>
          <cell r="P23"/>
          <cell r="Q23">
            <v>0</v>
          </cell>
          <cell r="R23">
            <v>0</v>
          </cell>
          <cell r="S23">
            <v>0</v>
          </cell>
        </row>
        <row r="24">
          <cell r="B24" t="str">
            <v>0833</v>
          </cell>
          <cell r="C24" t="str">
            <v>ឡា វណ្ណះលូ</v>
          </cell>
          <cell r="D24" t="str">
            <v>La Vanak Lou</v>
          </cell>
          <cell r="E24" t="str">
            <v>M</v>
          </cell>
          <cell r="F24" t="str">
            <v>Auto Printing</v>
          </cell>
          <cell r="G24" t="str">
            <v>17-Feb-2022</v>
          </cell>
          <cell r="H24">
            <v>273.33</v>
          </cell>
          <cell r="I24">
            <v>435.91</v>
          </cell>
          <cell r="J24">
            <v>252.35</v>
          </cell>
          <cell r="K24">
            <v>337.41</v>
          </cell>
          <cell r="L24">
            <v>365.17</v>
          </cell>
          <cell r="M24">
            <v>266.0859615384615</v>
          </cell>
          <cell r="N24">
            <v>1930.2559615384616</v>
          </cell>
          <cell r="O24">
            <v>321.70932692307696</v>
          </cell>
          <cell r="P24"/>
          <cell r="Q24">
            <v>0</v>
          </cell>
          <cell r="R24">
            <v>0</v>
          </cell>
          <cell r="S24">
            <v>0</v>
          </cell>
        </row>
        <row r="25">
          <cell r="B25" t="str">
            <v>0963</v>
          </cell>
          <cell r="C25" t="str">
            <v>ភួង ចាន្រ្ទា</v>
          </cell>
          <cell r="D25" t="str">
            <v>Phuong Chantrea</v>
          </cell>
          <cell r="E25" t="str">
            <v>M</v>
          </cell>
          <cell r="F25" t="str">
            <v>Auto Printing</v>
          </cell>
          <cell r="G25">
            <v>44768</v>
          </cell>
          <cell r="H25">
            <v>495.36</v>
          </cell>
          <cell r="I25">
            <v>286.04000000000002</v>
          </cell>
          <cell r="J25">
            <v>232.77</v>
          </cell>
          <cell r="K25">
            <v>294.20999999999998</v>
          </cell>
          <cell r="L25">
            <v>449.28</v>
          </cell>
          <cell r="M25">
            <v>251.505</v>
          </cell>
          <cell r="N25">
            <v>2009.165</v>
          </cell>
          <cell r="O25">
            <v>334.86083333333335</v>
          </cell>
          <cell r="P25"/>
          <cell r="Q25">
            <v>0</v>
          </cell>
          <cell r="R25">
            <v>0</v>
          </cell>
          <cell r="S25">
            <v>0</v>
          </cell>
        </row>
        <row r="26">
          <cell r="B26" t="str">
            <v>0995</v>
          </cell>
          <cell r="C26" t="str">
            <v>សំ សម្បត្តិ</v>
          </cell>
          <cell r="D26" t="str">
            <v>Som Sombat</v>
          </cell>
          <cell r="E26" t="str">
            <v>M</v>
          </cell>
          <cell r="F26" t="str">
            <v>Auto Printing</v>
          </cell>
          <cell r="G26">
            <v>44783</v>
          </cell>
          <cell r="H26">
            <v>293.35000000000002</v>
          </cell>
          <cell r="I26">
            <v>724.99</v>
          </cell>
          <cell r="J26">
            <v>284.58</v>
          </cell>
          <cell r="K26">
            <v>345.27</v>
          </cell>
          <cell r="L26">
            <v>365.17</v>
          </cell>
          <cell r="M26">
            <v>292.59500000000003</v>
          </cell>
          <cell r="N26">
            <v>2305.9549999999999</v>
          </cell>
          <cell r="O26">
            <v>384.32583333333332</v>
          </cell>
          <cell r="P26"/>
          <cell r="Q26">
            <v>0</v>
          </cell>
          <cell r="R26">
            <v>0</v>
          </cell>
          <cell r="S26">
            <v>0</v>
          </cell>
        </row>
        <row r="27">
          <cell r="B27" t="str">
            <v>1031</v>
          </cell>
          <cell r="C27" t="str">
            <v>សែ គឹមដាន</v>
          </cell>
          <cell r="D27" t="str">
            <v>Se KimDan</v>
          </cell>
          <cell r="E27" t="str">
            <v>M</v>
          </cell>
          <cell r="F27" t="str">
            <v>Auto Printing</v>
          </cell>
          <cell r="G27">
            <v>44862</v>
          </cell>
          <cell r="H27">
            <v>266.13</v>
          </cell>
          <cell r="I27">
            <v>424.25</v>
          </cell>
          <cell r="J27">
            <v>207.77</v>
          </cell>
          <cell r="K27">
            <v>353.7</v>
          </cell>
          <cell r="L27">
            <v>511.25</v>
          </cell>
          <cell r="M27">
            <v>306.9848076923077</v>
          </cell>
          <cell r="N27">
            <v>2070.0848076923075</v>
          </cell>
          <cell r="O27">
            <v>345.01413461538459</v>
          </cell>
          <cell r="P27"/>
          <cell r="Q27">
            <v>0</v>
          </cell>
          <cell r="R27">
            <v>0</v>
          </cell>
          <cell r="S27">
            <v>0</v>
          </cell>
        </row>
        <row r="28">
          <cell r="B28" t="str">
            <v>1062</v>
          </cell>
          <cell r="C28" t="str">
            <v>គ្រី ពិសី</v>
          </cell>
          <cell r="D28" t="str">
            <v>Kry Pisey</v>
          </cell>
          <cell r="E28" t="str">
            <v>M</v>
          </cell>
          <cell r="F28" t="str">
            <v>Auto Printing</v>
          </cell>
          <cell r="G28">
            <v>44875</v>
          </cell>
          <cell r="H28">
            <v>176.11</v>
          </cell>
          <cell r="I28">
            <v>601.64</v>
          </cell>
          <cell r="J28">
            <v>305.66000000000003</v>
          </cell>
          <cell r="K28">
            <v>310.89999999999998</v>
          </cell>
          <cell r="L28">
            <v>429.28</v>
          </cell>
          <cell r="M28" t="e">
            <v>#N/A</v>
          </cell>
          <cell r="N28" t="e">
            <v>#N/A</v>
          </cell>
          <cell r="O28" t="e">
            <v>#N/A</v>
          </cell>
          <cell r="P28"/>
          <cell r="Q28" t="e">
            <v>#N/A</v>
          </cell>
          <cell r="R28" t="e">
            <v>#N/A</v>
          </cell>
          <cell r="S28" t="e">
            <v>#N/A</v>
          </cell>
        </row>
        <row r="29">
          <cell r="B29" t="str">
            <v>1071</v>
          </cell>
          <cell r="C29" t="str">
            <v>អ៊ុក តៃអ៊រ</v>
          </cell>
          <cell r="D29" t="str">
            <v>Uk Tai Or</v>
          </cell>
          <cell r="E29" t="str">
            <v>M</v>
          </cell>
          <cell r="F29" t="str">
            <v>Auto Printing</v>
          </cell>
          <cell r="G29">
            <v>44880</v>
          </cell>
          <cell r="H29">
            <v>167.1</v>
          </cell>
          <cell r="I29">
            <v>462.44</v>
          </cell>
          <cell r="J29">
            <v>218.27</v>
          </cell>
          <cell r="K29">
            <v>304.19</v>
          </cell>
          <cell r="L29">
            <v>372</v>
          </cell>
          <cell r="M29">
            <v>252.22961538461533</v>
          </cell>
          <cell r="N29">
            <v>1776.2296153846153</v>
          </cell>
          <cell r="O29">
            <v>296.03826923076923</v>
          </cell>
          <cell r="P29"/>
          <cell r="Q29">
            <v>0</v>
          </cell>
          <cell r="R29">
            <v>0</v>
          </cell>
          <cell r="S29">
            <v>0</v>
          </cell>
        </row>
        <row r="30">
          <cell r="B30" t="str">
            <v>1092</v>
          </cell>
          <cell r="C30" t="str">
            <v>កំសត់ ចាន់សឿន</v>
          </cell>
          <cell r="D30" t="str">
            <v>Kamsort Chansoeun</v>
          </cell>
          <cell r="E30" t="str">
            <v>M</v>
          </cell>
          <cell r="F30" t="str">
            <v>Auto Printing</v>
          </cell>
          <cell r="G30">
            <v>44888</v>
          </cell>
          <cell r="H30">
            <v>254.57</v>
          </cell>
          <cell r="I30">
            <v>449.58</v>
          </cell>
          <cell r="J30">
            <v>270.88</v>
          </cell>
          <cell r="K30">
            <v>313.39999999999998</v>
          </cell>
          <cell r="L30">
            <v>450.28</v>
          </cell>
          <cell r="M30">
            <v>241.91153846153841</v>
          </cell>
          <cell r="N30">
            <v>1980.6215384615382</v>
          </cell>
          <cell r="O30">
            <v>330.10358974358968</v>
          </cell>
          <cell r="P30"/>
          <cell r="Q30">
            <v>0</v>
          </cell>
          <cell r="R30">
            <v>0</v>
          </cell>
          <cell r="S30">
            <v>0</v>
          </cell>
        </row>
        <row r="31">
          <cell r="B31" t="str">
            <v>1171</v>
          </cell>
          <cell r="C31" t="str">
            <v>រិទ្ធ ពិរុន</v>
          </cell>
          <cell r="D31" t="str">
            <v>Rith Phirun</v>
          </cell>
          <cell r="E31" t="str">
            <v>M</v>
          </cell>
          <cell r="F31" t="str">
            <v>Auto Printing</v>
          </cell>
          <cell r="G31">
            <v>44967</v>
          </cell>
          <cell r="H31">
            <v>164.42</v>
          </cell>
          <cell r="I31">
            <v>505.89</v>
          </cell>
          <cell r="J31">
            <v>251.58</v>
          </cell>
          <cell r="K31">
            <v>310.89999999999998</v>
          </cell>
          <cell r="L31">
            <v>446.99</v>
          </cell>
          <cell r="M31">
            <v>276.87</v>
          </cell>
          <cell r="N31">
            <v>1956.65</v>
          </cell>
          <cell r="O31">
            <v>326.10833333333335</v>
          </cell>
          <cell r="P31"/>
          <cell r="Q31">
            <v>0</v>
          </cell>
          <cell r="R31">
            <v>0</v>
          </cell>
          <cell r="S31">
            <v>0</v>
          </cell>
        </row>
        <row r="32">
          <cell r="B32" t="str">
            <v>1179</v>
          </cell>
          <cell r="C32" t="str">
            <v>ជា ស៊ីម៉ាក់</v>
          </cell>
          <cell r="D32" t="str">
            <v>Chea Simak</v>
          </cell>
          <cell r="E32" t="str">
            <v>M</v>
          </cell>
          <cell r="F32" t="str">
            <v>Auto Printing</v>
          </cell>
          <cell r="G32">
            <v>44968</v>
          </cell>
          <cell r="H32">
            <v>207.38</v>
          </cell>
          <cell r="I32">
            <v>440.47</v>
          </cell>
          <cell r="J32">
            <v>274.38</v>
          </cell>
          <cell r="K32">
            <v>302.67</v>
          </cell>
          <cell r="L32">
            <v>317.37</v>
          </cell>
          <cell r="M32">
            <v>215.73999999999998</v>
          </cell>
          <cell r="N32">
            <v>1758.01</v>
          </cell>
          <cell r="O32">
            <v>293.00166666666667</v>
          </cell>
          <cell r="P32"/>
          <cell r="Q32">
            <v>0</v>
          </cell>
          <cell r="R32">
            <v>0</v>
          </cell>
          <cell r="S32">
            <v>0</v>
          </cell>
        </row>
        <row r="33">
          <cell r="B33" t="str">
            <v>1182</v>
          </cell>
          <cell r="C33" t="str">
            <v>ហឿន វោហា</v>
          </cell>
          <cell r="D33" t="str">
            <v>Hoeun Voha</v>
          </cell>
          <cell r="E33" t="str">
            <v>M</v>
          </cell>
          <cell r="F33" t="str">
            <v>Auto Printing</v>
          </cell>
          <cell r="G33">
            <v>44968</v>
          </cell>
          <cell r="H33">
            <v>209.17</v>
          </cell>
          <cell r="I33">
            <v>367.84</v>
          </cell>
          <cell r="J33">
            <v>192.44</v>
          </cell>
          <cell r="K33">
            <v>291.04000000000002</v>
          </cell>
          <cell r="L33">
            <v>290.83</v>
          </cell>
          <cell r="M33">
            <v>209.41</v>
          </cell>
          <cell r="N33">
            <v>1560.73</v>
          </cell>
          <cell r="O33">
            <v>260.12166666666667</v>
          </cell>
          <cell r="P33"/>
          <cell r="Q33">
            <v>0</v>
          </cell>
          <cell r="R33">
            <v>0</v>
          </cell>
          <cell r="S33">
            <v>0</v>
          </cell>
        </row>
        <row r="34">
          <cell r="B34" t="str">
            <v>1183</v>
          </cell>
          <cell r="C34" t="str">
            <v>ផល្លី ម៉េងសឺ</v>
          </cell>
          <cell r="D34" t="str">
            <v>Phaly Mengseu</v>
          </cell>
          <cell r="E34" t="str">
            <v>M</v>
          </cell>
          <cell r="F34" t="str">
            <v>Auto Printing</v>
          </cell>
          <cell r="G34">
            <v>44971</v>
          </cell>
          <cell r="H34">
            <v>234.55</v>
          </cell>
          <cell r="I34">
            <v>496.8</v>
          </cell>
          <cell r="J34">
            <v>228.77</v>
          </cell>
          <cell r="K34">
            <v>317.89999999999998</v>
          </cell>
          <cell r="L34">
            <v>439.28</v>
          </cell>
          <cell r="M34">
            <v>247.94</v>
          </cell>
          <cell r="N34">
            <v>1965.24</v>
          </cell>
          <cell r="O34">
            <v>327.54000000000002</v>
          </cell>
          <cell r="P34"/>
          <cell r="Q34">
            <v>0</v>
          </cell>
          <cell r="R34">
            <v>0</v>
          </cell>
          <cell r="S34">
            <v>0</v>
          </cell>
        </row>
        <row r="35">
          <cell r="B35" t="str">
            <v>1184</v>
          </cell>
          <cell r="C35" t="str">
            <v>សឿង ខុង</v>
          </cell>
          <cell r="D35" t="str">
            <v>Soeung Khong</v>
          </cell>
          <cell r="E35" t="str">
            <v>M</v>
          </cell>
          <cell r="F35" t="str">
            <v>Auto Printing</v>
          </cell>
          <cell r="G35">
            <v>44971</v>
          </cell>
          <cell r="H35">
            <v>277.67</v>
          </cell>
          <cell r="I35">
            <v>468.02</v>
          </cell>
          <cell r="J35">
            <v>310.16000000000003</v>
          </cell>
          <cell r="K35">
            <v>276.27</v>
          </cell>
          <cell r="L35">
            <v>434.46</v>
          </cell>
          <cell r="M35">
            <v>228.52999999999997</v>
          </cell>
          <cell r="N35">
            <v>1995.1100000000001</v>
          </cell>
          <cell r="O35">
            <v>332.51833333333337</v>
          </cell>
          <cell r="P35"/>
          <cell r="Q35">
            <v>0</v>
          </cell>
          <cell r="R35">
            <v>0</v>
          </cell>
          <cell r="S35">
            <v>0</v>
          </cell>
        </row>
        <row r="36">
          <cell r="B36" t="str">
            <v>1185</v>
          </cell>
          <cell r="C36" t="str">
            <v>អ៊ុក ចតុរង្គ</v>
          </cell>
          <cell r="D36" t="str">
            <v>Ouk Chaktorong</v>
          </cell>
          <cell r="E36" t="str">
            <v>M</v>
          </cell>
          <cell r="F36" t="str">
            <v>Auto Printing</v>
          </cell>
          <cell r="G36">
            <v>44971</v>
          </cell>
          <cell r="H36">
            <v>141.5</v>
          </cell>
          <cell r="I36">
            <v>474.1</v>
          </cell>
          <cell r="J36">
            <v>206.97</v>
          </cell>
          <cell r="K36">
            <v>299.33999999999997</v>
          </cell>
          <cell r="L36">
            <v>402.89</v>
          </cell>
          <cell r="M36">
            <v>233.14999999999998</v>
          </cell>
          <cell r="N36">
            <v>1757.9500000000003</v>
          </cell>
          <cell r="O36">
            <v>292.99166666666673</v>
          </cell>
          <cell r="P36"/>
          <cell r="Q36">
            <v>0</v>
          </cell>
          <cell r="R36">
            <v>0</v>
          </cell>
          <cell r="S36">
            <v>0</v>
          </cell>
        </row>
        <row r="37">
          <cell r="B37" t="str">
            <v>1240</v>
          </cell>
          <cell r="C37" t="str">
            <v>ចាន់ធីម ធារិទ្ធ</v>
          </cell>
          <cell r="D37" t="str">
            <v>Chanthim Thearith</v>
          </cell>
          <cell r="E37" t="str">
            <v>M</v>
          </cell>
          <cell r="F37" t="str">
            <v>Auto Printing</v>
          </cell>
          <cell r="G37">
            <v>45048</v>
          </cell>
          <cell r="H37">
            <v>209.19</v>
          </cell>
          <cell r="I37">
            <v>303.87</v>
          </cell>
          <cell r="J37">
            <v>197.5</v>
          </cell>
          <cell r="K37">
            <v>264.67</v>
          </cell>
          <cell r="L37">
            <v>343.21</v>
          </cell>
          <cell r="M37">
            <v>278.33000000000004</v>
          </cell>
          <cell r="N37">
            <v>1596.77</v>
          </cell>
          <cell r="O37">
            <v>266.12833333333333</v>
          </cell>
          <cell r="P37"/>
          <cell r="Q37">
            <v>0</v>
          </cell>
          <cell r="R37">
            <v>0</v>
          </cell>
          <cell r="S37">
            <v>0</v>
          </cell>
        </row>
        <row r="38">
          <cell r="B38" t="str">
            <v>1259</v>
          </cell>
          <cell r="C38" t="str">
            <v>ទូច តុលា</v>
          </cell>
          <cell r="D38" t="str">
            <v>Touch Tola</v>
          </cell>
          <cell r="E38" t="str">
            <v>M</v>
          </cell>
          <cell r="F38" t="str">
            <v>Auto Printing</v>
          </cell>
          <cell r="G38">
            <v>45064</v>
          </cell>
          <cell r="H38">
            <v>253.44</v>
          </cell>
          <cell r="I38">
            <v>356.14</v>
          </cell>
          <cell r="J38">
            <v>201</v>
          </cell>
          <cell r="K38">
            <v>249.46</v>
          </cell>
          <cell r="L38">
            <v>309.38</v>
          </cell>
          <cell r="M38">
            <v>247.79</v>
          </cell>
          <cell r="N38">
            <v>1617.21</v>
          </cell>
          <cell r="O38">
            <v>269.53500000000003</v>
          </cell>
          <cell r="P38"/>
          <cell r="Q38">
            <v>0</v>
          </cell>
          <cell r="R38">
            <v>0</v>
          </cell>
          <cell r="S38">
            <v>0</v>
          </cell>
        </row>
        <row r="39">
          <cell r="B39" t="str">
            <v>1394</v>
          </cell>
          <cell r="C39" t="str">
            <v>សុខ តុលា</v>
          </cell>
          <cell r="D39" t="str">
            <v>Sok Tola</v>
          </cell>
          <cell r="E39" t="str">
            <v>M</v>
          </cell>
          <cell r="F39" t="str">
            <v>Auto Printing</v>
          </cell>
          <cell r="G39">
            <v>45219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296.76</v>
          </cell>
          <cell r="M39">
            <v>232.28</v>
          </cell>
          <cell r="N39">
            <v>529.04</v>
          </cell>
          <cell r="O39">
            <v>88.173333333333332</v>
          </cell>
          <cell r="P39"/>
          <cell r="Q39">
            <v>0</v>
          </cell>
          <cell r="R39">
            <v>0</v>
          </cell>
          <cell r="S39">
            <v>0</v>
          </cell>
        </row>
        <row r="40">
          <cell r="B40" t="str">
            <v>1397</v>
          </cell>
          <cell r="C40" t="str">
            <v>គន់ សុថេង</v>
          </cell>
          <cell r="D40" t="str">
            <v>Kon Sotheng</v>
          </cell>
          <cell r="E40" t="str">
            <v>M</v>
          </cell>
          <cell r="F40" t="str">
            <v>Auto Printing</v>
          </cell>
          <cell r="G40">
            <v>45219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300.13</v>
          </cell>
          <cell r="M40">
            <v>277.32</v>
          </cell>
          <cell r="N40">
            <v>577.45000000000005</v>
          </cell>
          <cell r="O40">
            <v>96.241666666666674</v>
          </cell>
          <cell r="P40"/>
          <cell r="Q40">
            <v>0</v>
          </cell>
          <cell r="R40">
            <v>0</v>
          </cell>
          <cell r="S40">
            <v>0</v>
          </cell>
        </row>
        <row r="41">
          <cell r="B41" t="str">
            <v>1424</v>
          </cell>
          <cell r="C41" t="str">
            <v>យ័ន្ត ផានិត</v>
          </cell>
          <cell r="D41" t="str">
            <v>Yon Phanit</v>
          </cell>
          <cell r="E41" t="str">
            <v>M</v>
          </cell>
          <cell r="F41" t="str">
            <v>Auto Printing</v>
          </cell>
          <cell r="G41">
            <v>45240</v>
          </cell>
          <cell r="H41">
            <v>0</v>
          </cell>
          <cell r="I41">
            <v>0</v>
          </cell>
          <cell r="J41">
            <v>0</v>
          </cell>
          <cell r="K41" t="str">
            <v xml:space="preserve"> -   </v>
          </cell>
          <cell r="L41">
            <v>0</v>
          </cell>
          <cell r="M41">
            <v>229.93</v>
          </cell>
          <cell r="N41">
            <v>229.93</v>
          </cell>
          <cell r="O41">
            <v>38.321666666666665</v>
          </cell>
          <cell r="P41"/>
          <cell r="Q41">
            <v>0</v>
          </cell>
          <cell r="R41">
            <v>0</v>
          </cell>
          <cell r="S41">
            <v>0</v>
          </cell>
        </row>
        <row r="42">
          <cell r="B42" t="str">
            <v>1425</v>
          </cell>
          <cell r="C42" t="str">
            <v>ហុក ភក្តី</v>
          </cell>
          <cell r="D42" t="str">
            <v>Hok Phkdey</v>
          </cell>
          <cell r="E42" t="str">
            <v>M</v>
          </cell>
          <cell r="F42" t="str">
            <v>Auto Printing</v>
          </cell>
          <cell r="G42">
            <v>45240</v>
          </cell>
          <cell r="H42">
            <v>0</v>
          </cell>
          <cell r="I42">
            <v>0</v>
          </cell>
          <cell r="J42">
            <v>0</v>
          </cell>
          <cell r="K42" t="str">
            <v xml:space="preserve"> -   </v>
          </cell>
          <cell r="L42">
            <v>0</v>
          </cell>
          <cell r="M42">
            <v>276.42</v>
          </cell>
          <cell r="N42">
            <v>276.42</v>
          </cell>
          <cell r="O42">
            <v>46.07</v>
          </cell>
          <cell r="P42"/>
          <cell r="Q42">
            <v>0</v>
          </cell>
          <cell r="R42">
            <v>0</v>
          </cell>
          <cell r="S42">
            <v>0</v>
          </cell>
        </row>
        <row r="43">
          <cell r="B43" t="str">
            <v>1434</v>
          </cell>
          <cell r="C43" t="str">
            <v>ទឹម វិច្ឆរ៉ា</v>
          </cell>
          <cell r="D43" t="str">
            <v xml:space="preserve">Toem Vichra </v>
          </cell>
          <cell r="E43" t="str">
            <v>M</v>
          </cell>
          <cell r="F43" t="str">
            <v>Auto Printing</v>
          </cell>
          <cell r="G43">
            <v>45262</v>
          </cell>
          <cell r="H43">
            <v>0</v>
          </cell>
          <cell r="I43">
            <v>0</v>
          </cell>
          <cell r="J43">
            <v>0</v>
          </cell>
          <cell r="K43" t="str">
            <v xml:space="preserve"> -   </v>
          </cell>
          <cell r="L43" t="str">
            <v xml:space="preserve"> -   </v>
          </cell>
          <cell r="M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S43">
            <v>0</v>
          </cell>
        </row>
        <row r="44">
          <cell r="B44" t="str">
            <v>1435</v>
          </cell>
          <cell r="C44" t="str">
            <v>ភួង និមល់</v>
          </cell>
          <cell r="D44" t="str">
            <v>Phourng Nimol</v>
          </cell>
          <cell r="E44" t="str">
            <v>M</v>
          </cell>
          <cell r="F44" t="str">
            <v>Auto Printing</v>
          </cell>
          <cell r="G44">
            <v>45264</v>
          </cell>
          <cell r="H44">
            <v>0</v>
          </cell>
          <cell r="I44">
            <v>0</v>
          </cell>
          <cell r="J44">
            <v>0</v>
          </cell>
          <cell r="K44" t="str">
            <v xml:space="preserve"> -   </v>
          </cell>
          <cell r="L44" t="str">
            <v xml:space="preserve"> -   </v>
          </cell>
          <cell r="M44">
            <v>0</v>
          </cell>
          <cell r="N44">
            <v>0</v>
          </cell>
          <cell r="O44">
            <v>0</v>
          </cell>
          <cell r="P44"/>
          <cell r="Q44">
            <v>0</v>
          </cell>
          <cell r="R44">
            <v>0</v>
          </cell>
          <cell r="S44">
            <v>0</v>
          </cell>
        </row>
      </sheetData>
      <sheetData sheetId="6">
        <row r="10">
          <cell r="B10" t="str">
            <v>0106</v>
          </cell>
          <cell r="C10" t="str">
            <v>ផាង កក្កដា</v>
          </cell>
          <cell r="D10" t="str">
            <v>Phang kakada</v>
          </cell>
          <cell r="E10" t="str">
            <v>M</v>
          </cell>
          <cell r="F10" t="str">
            <v>Team Leader</v>
          </cell>
          <cell r="G10">
            <v>43676</v>
          </cell>
          <cell r="H10">
            <v>836.27</v>
          </cell>
          <cell r="I10">
            <v>366.29</v>
          </cell>
          <cell r="J10">
            <v>459.54</v>
          </cell>
          <cell r="K10">
            <v>357.52</v>
          </cell>
          <cell r="L10">
            <v>354.74</v>
          </cell>
          <cell r="M10">
            <v>448.67</v>
          </cell>
          <cell r="N10">
            <v>473.12</v>
          </cell>
          <cell r="O10">
            <v>476.38</v>
          </cell>
          <cell r="P10">
            <v>533.41</v>
          </cell>
          <cell r="Q10">
            <v>883.72</v>
          </cell>
          <cell r="R10">
            <v>473.02</v>
          </cell>
          <cell r="S10">
            <v>535.64</v>
          </cell>
          <cell r="T10">
            <v>6198.3200000000006</v>
          </cell>
          <cell r="U10">
            <v>516.52666666666676</v>
          </cell>
          <cell r="V10">
            <v>0</v>
          </cell>
          <cell r="W10">
            <v>0</v>
          </cell>
        </row>
        <row r="11">
          <cell r="B11" t="str">
            <v>0170</v>
          </cell>
          <cell r="C11" t="str">
            <v>ស៊ន ប៊ុនហុង</v>
          </cell>
          <cell r="D11" t="str">
            <v>Sorn BunHong</v>
          </cell>
          <cell r="E11" t="str">
            <v>M</v>
          </cell>
          <cell r="F11" t="str">
            <v>Auto Printing</v>
          </cell>
          <cell r="G11">
            <v>43748</v>
          </cell>
          <cell r="H11">
            <v>650.21</v>
          </cell>
          <cell r="I11">
            <v>276.69</v>
          </cell>
          <cell r="J11">
            <v>371.44</v>
          </cell>
          <cell r="K11">
            <v>161.94</v>
          </cell>
          <cell r="L11">
            <v>268.18</v>
          </cell>
          <cell r="M11">
            <v>434.56</v>
          </cell>
          <cell r="N11">
            <v>275</v>
          </cell>
          <cell r="O11">
            <v>370.1</v>
          </cell>
          <cell r="P11">
            <v>373.05</v>
          </cell>
          <cell r="Q11">
            <v>629.73</v>
          </cell>
          <cell r="R11">
            <v>345.32</v>
          </cell>
          <cell r="S11">
            <v>399.48</v>
          </cell>
          <cell r="T11">
            <v>4555.7000000000007</v>
          </cell>
          <cell r="U11">
            <v>379.64166666666671</v>
          </cell>
          <cell r="V11">
            <v>0</v>
          </cell>
          <cell r="W11">
            <v>0</v>
          </cell>
        </row>
        <row r="12">
          <cell r="B12" t="str">
            <v>0250</v>
          </cell>
          <cell r="C12" t="str">
            <v>ម៉ូវ សាមុត</v>
          </cell>
          <cell r="D12" t="str">
            <v>Mov Samut</v>
          </cell>
          <cell r="E12" t="str">
            <v>M</v>
          </cell>
          <cell r="F12" t="str">
            <v>Team Leader</v>
          </cell>
          <cell r="G12">
            <v>43795</v>
          </cell>
          <cell r="H12">
            <v>738.6</v>
          </cell>
          <cell r="I12">
            <v>370.05</v>
          </cell>
          <cell r="J12">
            <v>452.02</v>
          </cell>
          <cell r="K12">
            <v>368.8</v>
          </cell>
          <cell r="L12">
            <v>392.85</v>
          </cell>
          <cell r="M12">
            <v>424.69</v>
          </cell>
          <cell r="N12">
            <v>398.88</v>
          </cell>
          <cell r="O12">
            <v>385.08</v>
          </cell>
          <cell r="P12">
            <v>457.79</v>
          </cell>
          <cell r="Q12">
            <v>734.06</v>
          </cell>
          <cell r="R12">
            <v>504.74</v>
          </cell>
          <cell r="S12">
            <v>421.08</v>
          </cell>
          <cell r="T12">
            <v>5648.6399999999994</v>
          </cell>
          <cell r="U12">
            <v>470.71999999999997</v>
          </cell>
          <cell r="V12">
            <v>4</v>
          </cell>
          <cell r="W12">
            <v>72.418461538461528</v>
          </cell>
        </row>
        <row r="13">
          <cell r="B13" t="str">
            <v>0262</v>
          </cell>
          <cell r="C13" t="str">
            <v>អ៊ុល សីហា</v>
          </cell>
          <cell r="D13" t="str">
            <v>Ul Seyha</v>
          </cell>
          <cell r="E13" t="str">
            <v>M</v>
          </cell>
          <cell r="F13" t="str">
            <v>Team Leader</v>
          </cell>
          <cell r="G13">
            <v>43804</v>
          </cell>
          <cell r="H13">
            <v>775.4</v>
          </cell>
          <cell r="I13">
            <v>400.87</v>
          </cell>
          <cell r="J13">
            <v>362.34</v>
          </cell>
          <cell r="K13">
            <v>372.56</v>
          </cell>
          <cell r="L13">
            <v>394.3</v>
          </cell>
          <cell r="M13">
            <v>514.26</v>
          </cell>
          <cell r="N13">
            <v>415.12</v>
          </cell>
          <cell r="O13">
            <v>419.32</v>
          </cell>
          <cell r="P13">
            <v>541.14</v>
          </cell>
          <cell r="Q13">
            <v>765.86</v>
          </cell>
          <cell r="R13">
            <v>542.38</v>
          </cell>
          <cell r="S13">
            <v>447.32</v>
          </cell>
          <cell r="T13">
            <v>5950.869999999999</v>
          </cell>
          <cell r="U13">
            <v>495.90583333333325</v>
          </cell>
          <cell r="V13">
            <v>0.5</v>
          </cell>
          <cell r="W13">
            <v>9.5366506410256395</v>
          </cell>
        </row>
        <row r="14">
          <cell r="B14" t="str">
            <v>0323</v>
          </cell>
          <cell r="C14" t="str">
            <v>សៅ ពិសី</v>
          </cell>
          <cell r="D14" t="str">
            <v>Sao Pisey</v>
          </cell>
          <cell r="E14" t="str">
            <v>M</v>
          </cell>
          <cell r="F14" t="str">
            <v>Team Leader</v>
          </cell>
          <cell r="G14" t="str">
            <v>21-Feb-2020</v>
          </cell>
          <cell r="H14">
            <v>755.49</v>
          </cell>
          <cell r="I14">
            <v>370.05</v>
          </cell>
          <cell r="J14">
            <v>381.14</v>
          </cell>
          <cell r="K14">
            <v>350</v>
          </cell>
          <cell r="L14">
            <v>372.31</v>
          </cell>
          <cell r="M14">
            <v>417.63</v>
          </cell>
          <cell r="N14">
            <v>424.61</v>
          </cell>
          <cell r="O14">
            <v>441.4</v>
          </cell>
          <cell r="P14">
            <v>458.07</v>
          </cell>
          <cell r="Q14">
            <v>610.95000000000005</v>
          </cell>
          <cell r="R14">
            <v>449.2</v>
          </cell>
          <cell r="S14">
            <v>520.48</v>
          </cell>
          <cell r="T14">
            <v>5551.33</v>
          </cell>
          <cell r="U14">
            <v>462.61083333333335</v>
          </cell>
          <cell r="V14">
            <v>0</v>
          </cell>
          <cell r="W14">
            <v>0</v>
          </cell>
        </row>
        <row r="15">
          <cell r="B15" t="str">
            <v>0380</v>
          </cell>
          <cell r="C15" t="str">
            <v>ទុយ ម៉េងលី</v>
          </cell>
          <cell r="D15" t="str">
            <v>Tuy Meangly</v>
          </cell>
          <cell r="E15" t="str">
            <v>M</v>
          </cell>
          <cell r="F15" t="str">
            <v>Auto Printing</v>
          </cell>
          <cell r="G15">
            <v>44109</v>
          </cell>
          <cell r="H15">
            <v>569.49</v>
          </cell>
          <cell r="I15">
            <v>284.54000000000002</v>
          </cell>
          <cell r="J15">
            <v>296.85000000000002</v>
          </cell>
          <cell r="K15">
            <v>275</v>
          </cell>
          <cell r="L15">
            <v>208</v>
          </cell>
          <cell r="M15">
            <v>412.1</v>
          </cell>
          <cell r="N15">
            <v>271.38</v>
          </cell>
          <cell r="O15">
            <v>375.81</v>
          </cell>
          <cell r="P15">
            <v>445.28</v>
          </cell>
          <cell r="Q15">
            <v>557.4</v>
          </cell>
          <cell r="R15">
            <v>427.04</v>
          </cell>
          <cell r="S15">
            <v>396.22</v>
          </cell>
          <cell r="T15">
            <v>4519.1100000000006</v>
          </cell>
          <cell r="U15">
            <v>376.59250000000003</v>
          </cell>
          <cell r="V15">
            <v>0</v>
          </cell>
          <cell r="W15">
            <v>0</v>
          </cell>
        </row>
        <row r="16">
          <cell r="B16" t="str">
            <v>0414</v>
          </cell>
          <cell r="C16" t="str">
            <v>តាំង អរុណ</v>
          </cell>
          <cell r="D16" t="str">
            <v>Taing Arun</v>
          </cell>
          <cell r="E16" t="str">
            <v>M</v>
          </cell>
          <cell r="F16" t="str">
            <v>Auto Printing</v>
          </cell>
          <cell r="G16">
            <v>44124</v>
          </cell>
          <cell r="H16">
            <v>610.36</v>
          </cell>
          <cell r="I16">
            <v>330.34</v>
          </cell>
          <cell r="J16">
            <v>306.35000000000002</v>
          </cell>
          <cell r="K16">
            <v>298.5</v>
          </cell>
          <cell r="L16">
            <v>258.42</v>
          </cell>
          <cell r="M16">
            <v>455.58</v>
          </cell>
          <cell r="N16">
            <v>307.72000000000003</v>
          </cell>
          <cell r="O16">
            <v>379.3</v>
          </cell>
          <cell r="P16">
            <v>451.28</v>
          </cell>
          <cell r="Q16">
            <v>601.33000000000004</v>
          </cell>
          <cell r="R16">
            <v>412.27</v>
          </cell>
          <cell r="S16">
            <v>321.31</v>
          </cell>
          <cell r="T16">
            <v>4732.7600000000011</v>
          </cell>
          <cell r="U16">
            <v>394.39666666666676</v>
          </cell>
          <cell r="V16">
            <v>2</v>
          </cell>
          <cell r="W16">
            <v>30.338205128205136</v>
          </cell>
        </row>
        <row r="17">
          <cell r="B17" t="str">
            <v>0448</v>
          </cell>
          <cell r="C17" t="str">
            <v>សឿង ស៊្រុន</v>
          </cell>
          <cell r="D17" t="str">
            <v>Soeung Srun</v>
          </cell>
          <cell r="E17" t="str">
            <v>M</v>
          </cell>
          <cell r="F17" t="str">
            <v>Auto Printing</v>
          </cell>
          <cell r="G17">
            <v>44153</v>
          </cell>
          <cell r="H17">
            <v>632.96</v>
          </cell>
          <cell r="I17">
            <v>274.18</v>
          </cell>
          <cell r="J17">
            <v>368.06</v>
          </cell>
          <cell r="K17">
            <v>188.19</v>
          </cell>
          <cell r="L17">
            <v>286.19</v>
          </cell>
          <cell r="M17">
            <v>396.66</v>
          </cell>
          <cell r="N17">
            <v>259.88</v>
          </cell>
          <cell r="O17">
            <v>351.2</v>
          </cell>
          <cell r="P17">
            <v>368.69</v>
          </cell>
          <cell r="Q17">
            <v>567.1</v>
          </cell>
          <cell r="R17">
            <v>406.75</v>
          </cell>
          <cell r="S17">
            <v>387</v>
          </cell>
          <cell r="T17">
            <v>4486.8600000000006</v>
          </cell>
          <cell r="U17">
            <v>373.90500000000003</v>
          </cell>
          <cell r="V17">
            <v>0</v>
          </cell>
          <cell r="W17">
            <v>0</v>
          </cell>
        </row>
        <row r="18">
          <cell r="B18" t="str">
            <v>0463</v>
          </cell>
          <cell r="C18" t="str">
            <v>ជី ភីរ៉ា</v>
          </cell>
          <cell r="D18" t="str">
            <v>Chy Phira</v>
          </cell>
          <cell r="E18" t="str">
            <v>M</v>
          </cell>
          <cell r="F18" t="str">
            <v>Auto Printing</v>
          </cell>
          <cell r="G18">
            <v>44159</v>
          </cell>
          <cell r="H18">
            <v>599.5</v>
          </cell>
          <cell r="I18">
            <v>330.34</v>
          </cell>
          <cell r="J18">
            <v>300.67</v>
          </cell>
          <cell r="K18">
            <v>208</v>
          </cell>
          <cell r="L18">
            <v>304.70999999999998</v>
          </cell>
          <cell r="M18">
            <v>525.70000000000005</v>
          </cell>
          <cell r="N18">
            <v>208</v>
          </cell>
          <cell r="O18">
            <v>310.39999999999998</v>
          </cell>
          <cell r="P18">
            <v>431.28</v>
          </cell>
          <cell r="Q18">
            <v>576.45000000000005</v>
          </cell>
          <cell r="R18">
            <v>421.75</v>
          </cell>
          <cell r="S18">
            <v>322.2</v>
          </cell>
          <cell r="T18">
            <v>4539</v>
          </cell>
          <cell r="U18">
            <v>378.25</v>
          </cell>
          <cell r="V18">
            <v>1</v>
          </cell>
          <cell r="W18">
            <v>14.548076923076923</v>
          </cell>
        </row>
        <row r="19">
          <cell r="B19" t="str">
            <v>0662</v>
          </cell>
          <cell r="C19" t="str">
            <v>លី ភុត</v>
          </cell>
          <cell r="D19" t="str">
            <v>Ly Phut</v>
          </cell>
          <cell r="E19" t="str">
            <v>M</v>
          </cell>
          <cell r="F19" t="str">
            <v>Auto Printing</v>
          </cell>
          <cell r="G19">
            <v>44485</v>
          </cell>
          <cell r="H19">
            <v>636.36</v>
          </cell>
          <cell r="I19">
            <v>288.69</v>
          </cell>
          <cell r="J19">
            <v>345.77</v>
          </cell>
          <cell r="K19">
            <v>208</v>
          </cell>
          <cell r="L19">
            <v>251.87</v>
          </cell>
          <cell r="M19">
            <v>414.1</v>
          </cell>
          <cell r="N19">
            <v>281.99</v>
          </cell>
          <cell r="O19">
            <v>316.39999999999998</v>
          </cell>
          <cell r="P19">
            <v>412.27</v>
          </cell>
          <cell r="Q19">
            <v>557.33000000000004</v>
          </cell>
          <cell r="R19">
            <v>336.99</v>
          </cell>
          <cell r="S19">
            <v>400.64</v>
          </cell>
          <cell r="T19">
            <v>4450.41</v>
          </cell>
          <cell r="U19">
            <v>370.86750000000001</v>
          </cell>
          <cell r="V19">
            <v>0</v>
          </cell>
          <cell r="W19">
            <v>0</v>
          </cell>
        </row>
        <row r="20">
          <cell r="B20" t="str">
            <v>0679</v>
          </cell>
          <cell r="C20" t="str">
            <v>ម៉េត ភារុន</v>
          </cell>
          <cell r="D20" t="str">
            <v>Meat Phearun</v>
          </cell>
          <cell r="E20" t="str">
            <v>M</v>
          </cell>
          <cell r="F20" t="str">
            <v>Auto Printing</v>
          </cell>
          <cell r="G20">
            <v>44490</v>
          </cell>
          <cell r="H20">
            <v>626.86</v>
          </cell>
          <cell r="I20">
            <v>262</v>
          </cell>
          <cell r="J20">
            <v>303.41000000000003</v>
          </cell>
          <cell r="K20">
            <v>208</v>
          </cell>
          <cell r="L20">
            <v>291.69</v>
          </cell>
          <cell r="M20">
            <v>389.12</v>
          </cell>
          <cell r="N20">
            <v>345.53</v>
          </cell>
          <cell r="O20">
            <v>334.31</v>
          </cell>
          <cell r="P20">
            <v>328.63</v>
          </cell>
          <cell r="Q20">
            <v>643.36</v>
          </cell>
          <cell r="R20">
            <v>322.27999999999997</v>
          </cell>
          <cell r="S20">
            <v>397.5</v>
          </cell>
          <cell r="T20">
            <v>4452.6899999999996</v>
          </cell>
          <cell r="U20">
            <v>371.05749999999995</v>
          </cell>
          <cell r="V20">
            <v>0</v>
          </cell>
          <cell r="W20">
            <v>0</v>
          </cell>
        </row>
        <row r="21">
          <cell r="B21" t="str">
            <v>0753</v>
          </cell>
          <cell r="C21" t="str">
            <v>អែម សុនី</v>
          </cell>
          <cell r="D21" t="str">
            <v>Em Sony</v>
          </cell>
          <cell r="E21" t="str">
            <v>M</v>
          </cell>
          <cell r="F21" t="str">
            <v>Auto Printing</v>
          </cell>
          <cell r="G21">
            <v>44539</v>
          </cell>
          <cell r="H21">
            <v>643.61</v>
          </cell>
          <cell r="I21">
            <v>285.19</v>
          </cell>
          <cell r="J21">
            <v>367.06</v>
          </cell>
          <cell r="K21">
            <v>208</v>
          </cell>
          <cell r="L21">
            <v>290.33</v>
          </cell>
          <cell r="M21">
            <v>462.14</v>
          </cell>
          <cell r="N21">
            <v>257.61</v>
          </cell>
          <cell r="O21">
            <v>365.58</v>
          </cell>
          <cell r="P21">
            <v>375.21</v>
          </cell>
          <cell r="Q21">
            <v>626.03</v>
          </cell>
          <cell r="R21">
            <v>309.81</v>
          </cell>
          <cell r="S21">
            <v>330.5</v>
          </cell>
          <cell r="T21">
            <v>4521.0700000000006</v>
          </cell>
          <cell r="U21">
            <v>376.75583333333338</v>
          </cell>
          <cell r="V21">
            <v>0</v>
          </cell>
          <cell r="W21">
            <v>0</v>
          </cell>
        </row>
        <row r="22">
          <cell r="B22" t="str">
            <v>0754</v>
          </cell>
          <cell r="C22" t="str">
            <v>ឆិល​ ពៅ</v>
          </cell>
          <cell r="D22" t="str">
            <v>Choel Pov</v>
          </cell>
          <cell r="E22" t="str">
            <v>M</v>
          </cell>
          <cell r="F22" t="str">
            <v>Auto Printing</v>
          </cell>
          <cell r="G22">
            <v>44540</v>
          </cell>
          <cell r="H22">
            <v>593.88</v>
          </cell>
          <cell r="I22">
            <v>324.82</v>
          </cell>
          <cell r="J22">
            <v>301.85000000000002</v>
          </cell>
          <cell r="K22">
            <v>208</v>
          </cell>
          <cell r="L22">
            <v>208</v>
          </cell>
          <cell r="M22">
            <v>562.51</v>
          </cell>
          <cell r="N22">
            <v>305.66000000000003</v>
          </cell>
          <cell r="O22">
            <v>316.39999999999998</v>
          </cell>
          <cell r="P22">
            <v>426.28</v>
          </cell>
          <cell r="Q22">
            <v>579.5</v>
          </cell>
          <cell r="R22">
            <v>413.31</v>
          </cell>
          <cell r="S22">
            <v>330.5</v>
          </cell>
          <cell r="T22">
            <v>4570.7100000000009</v>
          </cell>
          <cell r="U22">
            <v>380.8925000000001</v>
          </cell>
          <cell r="V22">
            <v>1</v>
          </cell>
          <cell r="W22">
            <v>14.649711538461542</v>
          </cell>
        </row>
        <row r="23">
          <cell r="B23" t="str">
            <v>0763</v>
          </cell>
          <cell r="C23" t="str">
            <v>រុន ឡុង​</v>
          </cell>
          <cell r="D23" t="str">
            <v xml:space="preserve">Ron Long </v>
          </cell>
          <cell r="E23" t="str">
            <v>M</v>
          </cell>
          <cell r="F23" t="str">
            <v>Auto printing</v>
          </cell>
          <cell r="G23">
            <v>44538</v>
          </cell>
          <cell r="H23">
            <v>642.98</v>
          </cell>
          <cell r="I23">
            <v>288.69</v>
          </cell>
          <cell r="J23">
            <v>369.44</v>
          </cell>
          <cell r="K23">
            <v>208</v>
          </cell>
          <cell r="L23">
            <v>288.19</v>
          </cell>
          <cell r="M23">
            <v>382.5</v>
          </cell>
          <cell r="N23">
            <v>261.11</v>
          </cell>
          <cell r="O23">
            <v>354.3</v>
          </cell>
          <cell r="P23">
            <v>358.21</v>
          </cell>
          <cell r="Q23">
            <v>645.96</v>
          </cell>
          <cell r="R23">
            <v>423.5</v>
          </cell>
          <cell r="S23">
            <v>357.71</v>
          </cell>
          <cell r="T23">
            <v>4580.5900000000011</v>
          </cell>
          <cell r="U23">
            <v>381.71583333333342</v>
          </cell>
          <cell r="V23">
            <v>0</v>
          </cell>
          <cell r="W23">
            <v>0</v>
          </cell>
        </row>
        <row r="24">
          <cell r="B24" t="str">
            <v>0833</v>
          </cell>
          <cell r="C24" t="str">
            <v>ឡា វណ្ណះលូ</v>
          </cell>
          <cell r="D24" t="str">
            <v>La Vanak Lou</v>
          </cell>
          <cell r="E24" t="str">
            <v>M</v>
          </cell>
          <cell r="F24" t="str">
            <v>Auto Printing</v>
          </cell>
          <cell r="G24" t="str">
            <v>17-Feb-2022</v>
          </cell>
          <cell r="H24">
            <v>526.23</v>
          </cell>
          <cell r="I24">
            <v>277.89</v>
          </cell>
          <cell r="J24">
            <v>309.98</v>
          </cell>
          <cell r="K24">
            <v>208</v>
          </cell>
          <cell r="L24">
            <v>273.33</v>
          </cell>
          <cell r="M24">
            <v>435.91</v>
          </cell>
          <cell r="N24">
            <v>252.35</v>
          </cell>
          <cell r="O24">
            <v>337.41</v>
          </cell>
          <cell r="P24">
            <v>365.17</v>
          </cell>
          <cell r="Q24">
            <v>545.61</v>
          </cell>
          <cell r="R24">
            <v>389.92</v>
          </cell>
          <cell r="S24">
            <v>365.92</v>
          </cell>
          <cell r="T24">
            <v>4287.72</v>
          </cell>
          <cell r="U24">
            <v>357.31</v>
          </cell>
          <cell r="V24">
            <v>3</v>
          </cell>
          <cell r="W24">
            <v>41.22807692307692</v>
          </cell>
        </row>
        <row r="25">
          <cell r="B25" t="str">
            <v>0963</v>
          </cell>
          <cell r="C25" t="str">
            <v>ភួង ចាន្រ្ទា</v>
          </cell>
          <cell r="D25" t="str">
            <v>Phuong Chantrea</v>
          </cell>
          <cell r="E25" t="str">
            <v>M</v>
          </cell>
          <cell r="F25" t="str">
            <v>Auto Printing</v>
          </cell>
          <cell r="G25">
            <v>44768</v>
          </cell>
          <cell r="H25">
            <v>495.88</v>
          </cell>
          <cell r="I25">
            <v>280.54000000000002</v>
          </cell>
          <cell r="J25">
            <v>306</v>
          </cell>
          <cell r="K25">
            <v>271</v>
          </cell>
          <cell r="L25">
            <v>495.36</v>
          </cell>
          <cell r="M25">
            <v>286.04000000000002</v>
          </cell>
          <cell r="N25">
            <v>232.77</v>
          </cell>
          <cell r="O25">
            <v>294.20999999999998</v>
          </cell>
          <cell r="P25">
            <v>449.28</v>
          </cell>
          <cell r="Q25">
            <v>433.42</v>
          </cell>
          <cell r="R25">
            <v>414.35</v>
          </cell>
          <cell r="S25">
            <v>327.33</v>
          </cell>
          <cell r="T25">
            <v>4286.18</v>
          </cell>
          <cell r="U25">
            <v>357.18166666666667</v>
          </cell>
          <cell r="V25">
            <v>0</v>
          </cell>
          <cell r="W25">
            <v>0</v>
          </cell>
        </row>
        <row r="26">
          <cell r="B26" t="str">
            <v>0995</v>
          </cell>
          <cell r="C26" t="str">
            <v>សំ សម្បត្តិ</v>
          </cell>
          <cell r="D26" t="str">
            <v>Som Sombat</v>
          </cell>
          <cell r="E26" t="str">
            <v>M</v>
          </cell>
          <cell r="F26" t="str">
            <v>Auto Printing</v>
          </cell>
          <cell r="G26">
            <v>44783</v>
          </cell>
          <cell r="H26">
            <v>536.99</v>
          </cell>
          <cell r="I26">
            <v>273.16000000000003</v>
          </cell>
          <cell r="J26">
            <v>347.2</v>
          </cell>
          <cell r="K26">
            <v>208</v>
          </cell>
          <cell r="L26">
            <v>293.35000000000002</v>
          </cell>
          <cell r="M26">
            <v>724.99</v>
          </cell>
          <cell r="N26">
            <v>284.58</v>
          </cell>
          <cell r="O26">
            <v>345.27</v>
          </cell>
          <cell r="P26">
            <v>365.17</v>
          </cell>
          <cell r="Q26">
            <v>473.19</v>
          </cell>
          <cell r="R26">
            <v>314.51</v>
          </cell>
          <cell r="S26">
            <v>329.11</v>
          </cell>
          <cell r="T26">
            <v>4495.5200000000004</v>
          </cell>
          <cell r="U26">
            <v>374.62666666666672</v>
          </cell>
          <cell r="V26">
            <v>0.5</v>
          </cell>
          <cell r="W26">
            <v>7.2043589743589758</v>
          </cell>
        </row>
        <row r="27">
          <cell r="B27" t="str">
            <v>1031</v>
          </cell>
          <cell r="C27" t="str">
            <v>សែ គឹមដាន</v>
          </cell>
          <cell r="D27" t="str">
            <v>Se KimDan</v>
          </cell>
          <cell r="E27" t="str">
            <v>M</v>
          </cell>
          <cell r="F27" t="str">
            <v>Auto Printing</v>
          </cell>
          <cell r="G27">
            <v>44862</v>
          </cell>
          <cell r="H27">
            <v>424.7</v>
          </cell>
          <cell r="I27">
            <v>218.73</v>
          </cell>
          <cell r="J27">
            <v>349.4</v>
          </cell>
          <cell r="K27">
            <v>208</v>
          </cell>
          <cell r="L27">
            <v>266.13</v>
          </cell>
          <cell r="M27">
            <v>424.25</v>
          </cell>
          <cell r="N27">
            <v>208</v>
          </cell>
          <cell r="O27">
            <v>353.7</v>
          </cell>
          <cell r="P27">
            <v>511.25</v>
          </cell>
          <cell r="Q27">
            <v>429.24</v>
          </cell>
          <cell r="R27">
            <v>324.77999999999997</v>
          </cell>
          <cell r="S27">
            <v>347.21</v>
          </cell>
          <cell r="T27">
            <v>4065.3899999999994</v>
          </cell>
          <cell r="U27">
            <v>338.78249999999997</v>
          </cell>
          <cell r="V27">
            <v>3</v>
          </cell>
          <cell r="W27">
            <v>39.090288461538456</v>
          </cell>
        </row>
        <row r="28">
          <cell r="B28" t="str">
            <v>1071</v>
          </cell>
          <cell r="C28" t="str">
            <v>អ៊ុក តៃអ៊រ</v>
          </cell>
          <cell r="D28" t="str">
            <v>Uk Tai Or</v>
          </cell>
          <cell r="E28" t="str">
            <v>M</v>
          </cell>
          <cell r="F28" t="str">
            <v>Auto Printing</v>
          </cell>
          <cell r="G28">
            <v>44880</v>
          </cell>
          <cell r="H28">
            <v>391.84</v>
          </cell>
          <cell r="I28">
            <v>255.5</v>
          </cell>
          <cell r="J28">
            <v>306</v>
          </cell>
          <cell r="K28">
            <v>208</v>
          </cell>
          <cell r="L28">
            <v>208</v>
          </cell>
          <cell r="M28">
            <v>462.44</v>
          </cell>
          <cell r="N28">
            <v>218.27</v>
          </cell>
          <cell r="O28">
            <v>304.19</v>
          </cell>
          <cell r="P28">
            <v>372</v>
          </cell>
          <cell r="Q28">
            <v>528.61</v>
          </cell>
          <cell r="R28">
            <v>323.25</v>
          </cell>
          <cell r="S28">
            <v>326</v>
          </cell>
          <cell r="T28">
            <v>3904.1000000000004</v>
          </cell>
          <cell r="U28">
            <v>325.3416666666667</v>
          </cell>
          <cell r="V28">
            <v>2</v>
          </cell>
          <cell r="W28">
            <v>25.026282051282053</v>
          </cell>
        </row>
        <row r="29">
          <cell r="B29" t="str">
            <v>1092</v>
          </cell>
          <cell r="C29" t="str">
            <v>កំសត់ ចាន់សឿន</v>
          </cell>
          <cell r="D29" t="str">
            <v>Kamsort Chansoeun</v>
          </cell>
          <cell r="E29" t="str">
            <v>M</v>
          </cell>
          <cell r="F29" t="str">
            <v>Auto Printing</v>
          </cell>
          <cell r="G29">
            <v>44888</v>
          </cell>
          <cell r="H29">
            <v>416.94</v>
          </cell>
          <cell r="I29">
            <v>290.67</v>
          </cell>
          <cell r="J29">
            <v>296.35000000000002</v>
          </cell>
          <cell r="K29">
            <v>288.5</v>
          </cell>
          <cell r="L29">
            <v>254.57</v>
          </cell>
          <cell r="M29">
            <v>449.58</v>
          </cell>
          <cell r="N29">
            <v>270.88</v>
          </cell>
          <cell r="O29">
            <v>313.39999999999998</v>
          </cell>
          <cell r="P29">
            <v>450.28</v>
          </cell>
          <cell r="Q29">
            <v>554.99</v>
          </cell>
          <cell r="R29">
            <v>314.58999999999997</v>
          </cell>
          <cell r="S29">
            <v>329.5</v>
          </cell>
          <cell r="T29">
            <v>4230.25</v>
          </cell>
          <cell r="U29">
            <v>352.52083333333331</v>
          </cell>
          <cell r="V29">
            <v>3</v>
          </cell>
          <cell r="W29">
            <v>40.675480769230766</v>
          </cell>
        </row>
        <row r="30">
          <cell r="B30" t="str">
            <v>1171</v>
          </cell>
          <cell r="C30" t="str">
            <v>រិទ្ធ ពិរុន</v>
          </cell>
          <cell r="D30" t="str">
            <v>Rith Phirun</v>
          </cell>
          <cell r="E30" t="str">
            <v>M</v>
          </cell>
          <cell r="F30" t="str">
            <v>Auto Printing</v>
          </cell>
          <cell r="G30">
            <v>44967</v>
          </cell>
          <cell r="H30">
            <v>368.92</v>
          </cell>
          <cell r="I30">
            <v>247</v>
          </cell>
          <cell r="J30">
            <v>337.44</v>
          </cell>
          <cell r="K30">
            <v>248</v>
          </cell>
          <cell r="L30">
            <v>208</v>
          </cell>
          <cell r="M30">
            <v>505.89</v>
          </cell>
          <cell r="N30">
            <v>251.58</v>
          </cell>
          <cell r="O30">
            <v>310.89999999999998</v>
          </cell>
          <cell r="P30">
            <v>446.99</v>
          </cell>
          <cell r="Q30">
            <v>550.04</v>
          </cell>
          <cell r="R30">
            <v>394.41</v>
          </cell>
          <cell r="S30">
            <v>385.47</v>
          </cell>
          <cell r="T30">
            <v>4254.6400000000003</v>
          </cell>
          <cell r="U30">
            <v>354.55333333333334</v>
          </cell>
          <cell r="V30">
            <v>0</v>
          </cell>
          <cell r="W30">
            <v>0</v>
          </cell>
        </row>
        <row r="31">
          <cell r="B31" t="str">
            <v>1179</v>
          </cell>
          <cell r="C31" t="str">
            <v>ជា ស៊ីម៉ាក់</v>
          </cell>
          <cell r="D31" t="str">
            <v>Chea Simak</v>
          </cell>
          <cell r="E31" t="str">
            <v>M</v>
          </cell>
          <cell r="F31" t="str">
            <v>Auto Printing</v>
          </cell>
          <cell r="G31">
            <v>44968</v>
          </cell>
          <cell r="H31">
            <v>300.48</v>
          </cell>
          <cell r="I31">
            <v>243.5</v>
          </cell>
          <cell r="J31">
            <v>306.62</v>
          </cell>
          <cell r="K31">
            <v>166.15</v>
          </cell>
          <cell r="L31">
            <v>207.38</v>
          </cell>
          <cell r="M31">
            <v>440.47</v>
          </cell>
          <cell r="N31">
            <v>274.38</v>
          </cell>
          <cell r="O31">
            <v>302.67</v>
          </cell>
          <cell r="P31">
            <v>317.37</v>
          </cell>
          <cell r="Q31">
            <v>459.57</v>
          </cell>
          <cell r="R31">
            <v>402.93</v>
          </cell>
          <cell r="S31">
            <v>315.81</v>
          </cell>
          <cell r="T31">
            <v>3737.33</v>
          </cell>
          <cell r="U31">
            <v>311.44416666666666</v>
          </cell>
          <cell r="V31">
            <v>0</v>
          </cell>
          <cell r="W31">
            <v>0</v>
          </cell>
        </row>
        <row r="32">
          <cell r="B32" t="str">
            <v>1182</v>
          </cell>
          <cell r="C32" t="str">
            <v>ហឿន វោហា</v>
          </cell>
          <cell r="D32" t="str">
            <v>Hoeun Voha</v>
          </cell>
          <cell r="E32" t="str">
            <v>M</v>
          </cell>
          <cell r="F32" t="str">
            <v>Auto Printing</v>
          </cell>
          <cell r="G32">
            <v>44968</v>
          </cell>
          <cell r="H32">
            <v>287.23</v>
          </cell>
          <cell r="I32">
            <v>227.42</v>
          </cell>
          <cell r="J32">
            <v>239.82</v>
          </cell>
          <cell r="K32">
            <v>208</v>
          </cell>
          <cell r="L32">
            <v>209.17</v>
          </cell>
          <cell r="M32">
            <v>367.84</v>
          </cell>
          <cell r="N32">
            <v>208</v>
          </cell>
          <cell r="O32">
            <v>291.04000000000002</v>
          </cell>
          <cell r="P32">
            <v>290.83</v>
          </cell>
          <cell r="Q32">
            <v>426.48</v>
          </cell>
          <cell r="R32">
            <v>317.69</v>
          </cell>
          <cell r="S32">
            <v>341.56</v>
          </cell>
          <cell r="T32">
            <v>3415.08</v>
          </cell>
          <cell r="U32">
            <v>284.58999999999997</v>
          </cell>
          <cell r="V32">
            <v>3</v>
          </cell>
          <cell r="W32">
            <v>32.837307692307689</v>
          </cell>
        </row>
        <row r="33">
          <cell r="B33" t="str">
            <v>1183</v>
          </cell>
          <cell r="C33" t="str">
            <v>ផល្លី ម៉េងសឺ</v>
          </cell>
          <cell r="D33" t="str">
            <v>Phaly Mengseu</v>
          </cell>
          <cell r="E33" t="str">
            <v>M</v>
          </cell>
          <cell r="F33" t="str">
            <v>Auto Printing</v>
          </cell>
          <cell r="G33">
            <v>44971</v>
          </cell>
          <cell r="H33">
            <v>319.75</v>
          </cell>
          <cell r="I33">
            <v>247</v>
          </cell>
          <cell r="J33">
            <v>338.56</v>
          </cell>
          <cell r="K33">
            <v>166.15</v>
          </cell>
          <cell r="L33">
            <v>234.55</v>
          </cell>
          <cell r="M33">
            <v>496.8</v>
          </cell>
          <cell r="N33">
            <v>228.77</v>
          </cell>
          <cell r="O33">
            <v>317.89999999999998</v>
          </cell>
          <cell r="P33">
            <v>439.28</v>
          </cell>
          <cell r="Q33">
            <v>513.72</v>
          </cell>
          <cell r="R33">
            <v>412.85</v>
          </cell>
          <cell r="S33">
            <v>329.5</v>
          </cell>
          <cell r="T33">
            <v>4044.8300000000004</v>
          </cell>
          <cell r="U33">
            <v>337.06916666666672</v>
          </cell>
          <cell r="V33">
            <v>0</v>
          </cell>
          <cell r="W33">
            <v>0</v>
          </cell>
        </row>
        <row r="34">
          <cell r="B34" t="str">
            <v>1184</v>
          </cell>
          <cell r="C34" t="str">
            <v>សឿង ខុង</v>
          </cell>
          <cell r="D34" t="str">
            <v>Soeung Khong</v>
          </cell>
          <cell r="E34" t="str">
            <v>M</v>
          </cell>
          <cell r="F34" t="str">
            <v>Auto Printing</v>
          </cell>
          <cell r="G34">
            <v>44971</v>
          </cell>
          <cell r="H34">
            <v>332.63</v>
          </cell>
          <cell r="I34">
            <v>275.73</v>
          </cell>
          <cell r="J34">
            <v>258.23</v>
          </cell>
          <cell r="K34">
            <v>208</v>
          </cell>
          <cell r="L34">
            <v>277.67</v>
          </cell>
          <cell r="M34">
            <v>468.02</v>
          </cell>
          <cell r="N34">
            <v>310.16000000000003</v>
          </cell>
          <cell r="O34">
            <v>276.27</v>
          </cell>
          <cell r="P34">
            <v>434.46</v>
          </cell>
          <cell r="Q34">
            <v>494.39</v>
          </cell>
          <cell r="R34">
            <v>410.31</v>
          </cell>
          <cell r="S34">
            <v>320.58999999999997</v>
          </cell>
          <cell r="T34">
            <v>4066.46</v>
          </cell>
          <cell r="U34">
            <v>338.87166666666667</v>
          </cell>
          <cell r="V34">
            <v>1</v>
          </cell>
          <cell r="W34">
            <v>13.033525641025641</v>
          </cell>
        </row>
        <row r="35">
          <cell r="B35" t="str">
            <v>1185</v>
          </cell>
          <cell r="C35" t="str">
            <v>អ៊ុក ចតុរង្គ</v>
          </cell>
          <cell r="D35" t="str">
            <v>Ouk Chaktorong</v>
          </cell>
          <cell r="E35" t="str">
            <v>M</v>
          </cell>
          <cell r="F35" t="str">
            <v>Auto Printing</v>
          </cell>
          <cell r="G35">
            <v>44971</v>
          </cell>
          <cell r="H35">
            <v>308.72000000000003</v>
          </cell>
          <cell r="I35">
            <v>247</v>
          </cell>
          <cell r="J35">
            <v>279.5</v>
          </cell>
          <cell r="K35">
            <v>208</v>
          </cell>
          <cell r="L35">
            <v>208</v>
          </cell>
          <cell r="M35">
            <v>474.1</v>
          </cell>
          <cell r="N35">
            <v>208</v>
          </cell>
          <cell r="O35">
            <v>299.33999999999997</v>
          </cell>
          <cell r="P35">
            <v>402.89</v>
          </cell>
          <cell r="Q35">
            <v>472.36</v>
          </cell>
          <cell r="R35">
            <v>304.10000000000002</v>
          </cell>
          <cell r="S35">
            <v>355.33</v>
          </cell>
          <cell r="T35">
            <v>3767.34</v>
          </cell>
          <cell r="U35">
            <v>313.94499999999999</v>
          </cell>
          <cell r="V35">
            <v>1</v>
          </cell>
          <cell r="W35">
            <v>12.074807692307692</v>
          </cell>
        </row>
        <row r="36">
          <cell r="B36" t="str">
            <v>1240</v>
          </cell>
          <cell r="C36" t="str">
            <v>ចាន់ធីម ធារិទ្ធ</v>
          </cell>
          <cell r="D36" t="str">
            <v>Chanthim Thearith</v>
          </cell>
          <cell r="E36" t="str">
            <v>M</v>
          </cell>
          <cell r="F36" t="str">
            <v>Auto Printing</v>
          </cell>
          <cell r="G36">
            <v>45048</v>
          </cell>
          <cell r="H36"/>
          <cell r="I36">
            <v>0</v>
          </cell>
          <cell r="J36">
            <v>301.99</v>
          </cell>
          <cell r="K36">
            <v>249</v>
          </cell>
          <cell r="L36">
            <v>209.19</v>
          </cell>
          <cell r="M36">
            <v>303.87</v>
          </cell>
          <cell r="N36">
            <v>197.5</v>
          </cell>
          <cell r="O36">
            <v>264.67</v>
          </cell>
          <cell r="P36">
            <v>343.21</v>
          </cell>
          <cell r="Q36">
            <v>465.63</v>
          </cell>
          <cell r="R36">
            <v>262.5</v>
          </cell>
          <cell r="S36">
            <v>289.48</v>
          </cell>
          <cell r="T36">
            <v>2887.0400000000004</v>
          </cell>
          <cell r="U36">
            <v>288.70400000000006</v>
          </cell>
          <cell r="V36">
            <v>0</v>
          </cell>
          <cell r="W36">
            <v>0</v>
          </cell>
        </row>
        <row r="37">
          <cell r="B37" t="str">
            <v>1259</v>
          </cell>
          <cell r="C37" t="str">
            <v>ទូច តុលា</v>
          </cell>
          <cell r="D37" t="str">
            <v>Touch Tola</v>
          </cell>
          <cell r="E37" t="str">
            <v>M</v>
          </cell>
          <cell r="F37" t="str">
            <v>Auto Printing</v>
          </cell>
          <cell r="G37">
            <v>45064</v>
          </cell>
          <cell r="H37"/>
          <cell r="I37">
            <v>0</v>
          </cell>
          <cell r="J37">
            <v>101</v>
          </cell>
          <cell r="K37">
            <v>231.42</v>
          </cell>
          <cell r="L37">
            <v>253.44</v>
          </cell>
          <cell r="M37">
            <v>356.14</v>
          </cell>
          <cell r="N37">
            <v>201</v>
          </cell>
          <cell r="O37">
            <v>249.46</v>
          </cell>
          <cell r="P37">
            <v>309.38</v>
          </cell>
          <cell r="Q37">
            <v>426.11</v>
          </cell>
          <cell r="R37">
            <v>245.5</v>
          </cell>
          <cell r="S37">
            <v>359.9</v>
          </cell>
          <cell r="T37">
            <v>2733.3500000000004</v>
          </cell>
          <cell r="U37">
            <v>303.70555555555558</v>
          </cell>
          <cell r="V37">
            <v>0</v>
          </cell>
          <cell r="W37">
            <v>0</v>
          </cell>
        </row>
        <row r="38">
          <cell r="B38" t="str">
            <v>1394</v>
          </cell>
          <cell r="C38" t="str">
            <v>សុខ តុលា</v>
          </cell>
          <cell r="D38" t="str">
            <v>Sok Tola</v>
          </cell>
          <cell r="E38" t="str">
            <v>M</v>
          </cell>
          <cell r="F38" t="str">
            <v>Auto Printing</v>
          </cell>
          <cell r="G38">
            <v>45219</v>
          </cell>
          <cell r="H38"/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95.07</v>
          </cell>
          <cell r="P38">
            <v>296.76</v>
          </cell>
          <cell r="Q38">
            <v>287.12</v>
          </cell>
          <cell r="R38">
            <v>344.56</v>
          </cell>
          <cell r="S38">
            <v>265.47000000000003</v>
          </cell>
          <cell r="T38">
            <v>1288.98</v>
          </cell>
          <cell r="U38">
            <v>322.245</v>
          </cell>
          <cell r="V38">
            <v>1</v>
          </cell>
          <cell r="W38">
            <v>12.394038461538461</v>
          </cell>
        </row>
        <row r="39">
          <cell r="B39" t="str">
            <v>1397</v>
          </cell>
          <cell r="C39" t="str">
            <v>គន់ សុថេង</v>
          </cell>
          <cell r="D39" t="str">
            <v>Kon Sotheng</v>
          </cell>
          <cell r="E39" t="str">
            <v>M</v>
          </cell>
          <cell r="F39" t="str">
            <v>Auto Printing</v>
          </cell>
          <cell r="G39">
            <v>45219</v>
          </cell>
          <cell r="H39"/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91.07</v>
          </cell>
          <cell r="P39">
            <v>300.13</v>
          </cell>
          <cell r="Q39">
            <v>334.7</v>
          </cell>
          <cell r="R39">
            <v>377.5</v>
          </cell>
          <cell r="S39">
            <v>340.1</v>
          </cell>
          <cell r="T39">
            <v>1443.5</v>
          </cell>
          <cell r="U39">
            <v>360.875</v>
          </cell>
          <cell r="V39">
            <v>0</v>
          </cell>
          <cell r="W39">
            <v>0</v>
          </cell>
        </row>
        <row r="40">
          <cell r="B40" t="str">
            <v>1424</v>
          </cell>
          <cell r="C40" t="str">
            <v>យ័ន្ត ផានិត</v>
          </cell>
          <cell r="D40" t="str">
            <v>Yon Phanit</v>
          </cell>
          <cell r="E40" t="str">
            <v>M</v>
          </cell>
          <cell r="F40" t="str">
            <v>Auto Printing</v>
          </cell>
          <cell r="G40">
            <v>45240</v>
          </cell>
          <cell r="H40"/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194.98</v>
          </cell>
          <cell r="Q40">
            <v>259.73</v>
          </cell>
          <cell r="R40">
            <v>239.59</v>
          </cell>
          <cell r="S40">
            <v>283.72000000000003</v>
          </cell>
          <cell r="T40">
            <v>978.0200000000001</v>
          </cell>
          <cell r="U40">
            <v>326.00666666666672</v>
          </cell>
          <cell r="V40">
            <v>1</v>
          </cell>
          <cell r="W40">
            <v>12.538717948717951</v>
          </cell>
        </row>
        <row r="41">
          <cell r="B41" t="str">
            <v>1425</v>
          </cell>
          <cell r="C41" t="str">
            <v>ហុក ភក្តី</v>
          </cell>
          <cell r="D41" t="str">
            <v>Hok Phkdey</v>
          </cell>
          <cell r="E41" t="str">
            <v>M</v>
          </cell>
          <cell r="F41" t="str">
            <v>Auto Printing</v>
          </cell>
          <cell r="G41">
            <v>45240</v>
          </cell>
          <cell r="H41"/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220.26</v>
          </cell>
          <cell r="Q41">
            <v>310.89</v>
          </cell>
          <cell r="R41">
            <v>257.61</v>
          </cell>
          <cell r="S41">
            <v>269.63</v>
          </cell>
          <cell r="T41">
            <v>1058.3899999999999</v>
          </cell>
          <cell r="U41">
            <v>352.79666666666662</v>
          </cell>
          <cell r="V41">
            <v>0</v>
          </cell>
          <cell r="W41">
            <v>0</v>
          </cell>
        </row>
        <row r="42">
          <cell r="B42" t="str">
            <v>1434</v>
          </cell>
          <cell r="C42" t="str">
            <v>ទឹម វិច្ឆរ៉ា</v>
          </cell>
          <cell r="D42" t="str">
            <v xml:space="preserve">Toem Vichra </v>
          </cell>
          <cell r="E42" t="str">
            <v>M</v>
          </cell>
          <cell r="F42" t="str">
            <v>Auto Printing</v>
          </cell>
          <cell r="G42">
            <v>45262</v>
          </cell>
          <cell r="H42"/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335.25</v>
          </cell>
          <cell r="R42">
            <v>324.81</v>
          </cell>
          <cell r="S42">
            <v>331</v>
          </cell>
          <cell r="T42">
            <v>991.06</v>
          </cell>
          <cell r="U42">
            <v>330.3533333333333</v>
          </cell>
          <cell r="V42">
            <v>0</v>
          </cell>
          <cell r="W42">
            <v>0</v>
          </cell>
        </row>
        <row r="43">
          <cell r="B43" t="str">
            <v>1435</v>
          </cell>
          <cell r="C43" t="str">
            <v>ភួង និមល់</v>
          </cell>
          <cell r="D43" t="str">
            <v>Phourng Nimol</v>
          </cell>
          <cell r="E43" t="str">
            <v>M</v>
          </cell>
          <cell r="F43" t="str">
            <v>Auto Printing</v>
          </cell>
          <cell r="G43">
            <v>45264</v>
          </cell>
          <cell r="H43"/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228.68</v>
          </cell>
          <cell r="R43">
            <v>222.46</v>
          </cell>
          <cell r="S43">
            <v>252.55</v>
          </cell>
          <cell r="T43">
            <v>703.69</v>
          </cell>
          <cell r="U43">
            <v>234.56333333333336</v>
          </cell>
          <cell r="V43">
            <v>1</v>
          </cell>
          <cell r="W43">
            <v>9.0216666666666683</v>
          </cell>
        </row>
        <row r="44">
          <cell r="B44" t="str">
            <v>1526</v>
          </cell>
          <cell r="C44" t="str">
            <v xml:space="preserve">សឹម អ៊ីសើ </v>
          </cell>
          <cell r="D44" t="str">
            <v>Soem Ysoeu</v>
          </cell>
          <cell r="E44" t="str">
            <v>M</v>
          </cell>
          <cell r="F44" t="str">
            <v>Auto Printing</v>
          </cell>
          <cell r="G44">
            <v>45327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>
            <v>280.63</v>
          </cell>
          <cell r="T44">
            <v>280.63</v>
          </cell>
          <cell r="U44">
            <v>280.63</v>
          </cell>
          <cell r="V44">
            <v>0</v>
          </cell>
          <cell r="W44">
            <v>0</v>
          </cell>
        </row>
        <row r="45">
          <cell r="B45" t="str">
            <v>1537</v>
          </cell>
          <cell r="C45" t="str">
            <v xml:space="preserve">មី កាលី </v>
          </cell>
          <cell r="D45" t="str">
            <v>Mey Kaly</v>
          </cell>
          <cell r="E45" t="str">
            <v>M</v>
          </cell>
          <cell r="F45" t="str">
            <v>Auto Printing</v>
          </cell>
          <cell r="G45">
            <v>45335</v>
          </cell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>
            <v>160.61000000000001</v>
          </cell>
          <cell r="T45">
            <v>160.61000000000001</v>
          </cell>
          <cell r="U45">
            <v>160.61000000000001</v>
          </cell>
          <cell r="V45">
            <v>0</v>
          </cell>
          <cell r="W45">
            <v>0</v>
          </cell>
        </row>
        <row r="46">
          <cell r="B46" t="str">
            <v>1539</v>
          </cell>
          <cell r="C46" t="str">
            <v xml:space="preserve">ព្រុំ ប៊ុនធីម </v>
          </cell>
          <cell r="D46" t="str">
            <v>Prom Bunthim</v>
          </cell>
          <cell r="E46" t="str">
            <v>M</v>
          </cell>
          <cell r="F46" t="str">
            <v>Auto Printing</v>
          </cell>
          <cell r="G46">
            <v>45335</v>
          </cell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>
            <v>167.33</v>
          </cell>
          <cell r="S46">
            <v>298.20999999999998</v>
          </cell>
          <cell r="T46">
            <v>465.53999999999996</v>
          </cell>
          <cell r="U46">
            <v>465.53999999999996</v>
          </cell>
          <cell r="V46">
            <v>0.5</v>
          </cell>
          <cell r="W46">
            <v>8.9526923076923062</v>
          </cell>
        </row>
      </sheetData>
      <sheetData sheetId="7"/>
      <sheetData sheetId="8">
        <row r="9">
          <cell r="B9" t="str">
            <v>0106</v>
          </cell>
          <cell r="C9" t="str">
            <v>ផាង កក្កដា</v>
          </cell>
          <cell r="D9" t="str">
            <v xml:space="preserve">Phang kakada </v>
          </cell>
          <cell r="E9" t="str">
            <v>M</v>
          </cell>
          <cell r="F9" t="str">
            <v>Team Leader</v>
          </cell>
          <cell r="G9" t="str">
            <v>Auto Printing</v>
          </cell>
          <cell r="H9">
            <v>43676</v>
          </cell>
          <cell r="I9">
            <v>230</v>
          </cell>
          <cell r="J9">
            <v>13</v>
          </cell>
          <cell r="K9">
            <v>115</v>
          </cell>
          <cell r="L9">
            <v>115</v>
          </cell>
        </row>
        <row r="10">
          <cell r="B10" t="str">
            <v>0262</v>
          </cell>
          <cell r="C10" t="str">
            <v>អ៊ុល សីហា</v>
          </cell>
          <cell r="D10" t="str">
            <v xml:space="preserve">Ul Seyha </v>
          </cell>
          <cell r="E10" t="str">
            <v>M</v>
          </cell>
          <cell r="F10" t="str">
            <v>Team Leader</v>
          </cell>
          <cell r="G10" t="str">
            <v>Auto Printing</v>
          </cell>
          <cell r="H10">
            <v>43804</v>
          </cell>
          <cell r="I10">
            <v>230</v>
          </cell>
          <cell r="J10">
            <v>12.5</v>
          </cell>
          <cell r="K10">
            <v>115</v>
          </cell>
          <cell r="L10">
            <v>115</v>
          </cell>
        </row>
        <row r="11">
          <cell r="B11" t="str">
            <v>0170</v>
          </cell>
          <cell r="C11" t="str">
            <v>ស៊ន ប៊ុនហុង</v>
          </cell>
          <cell r="D11" t="str">
            <v xml:space="preserve">Sorn BunHong </v>
          </cell>
          <cell r="E11" t="str">
            <v>M</v>
          </cell>
          <cell r="F11" t="str">
            <v>Printing operator</v>
          </cell>
          <cell r="G11" t="str">
            <v>Auto Printing</v>
          </cell>
          <cell r="H11">
            <v>43748</v>
          </cell>
          <cell r="I11">
            <v>212</v>
          </cell>
          <cell r="J11">
            <v>13</v>
          </cell>
          <cell r="K11">
            <v>106</v>
          </cell>
          <cell r="L11">
            <v>106</v>
          </cell>
        </row>
        <row r="12">
          <cell r="B12" t="str">
            <v>0250</v>
          </cell>
          <cell r="C12" t="str">
            <v>ម៉ូវ សាមុត</v>
          </cell>
          <cell r="D12" t="str">
            <v xml:space="preserve">Mov Samut </v>
          </cell>
          <cell r="E12" t="str">
            <v>M</v>
          </cell>
          <cell r="F12" t="str">
            <v>Team Leader</v>
          </cell>
          <cell r="G12" t="str">
            <v>Auto Printing</v>
          </cell>
          <cell r="H12">
            <v>43795</v>
          </cell>
          <cell r="I12">
            <v>230</v>
          </cell>
          <cell r="J12">
            <v>13</v>
          </cell>
          <cell r="K12">
            <v>115</v>
          </cell>
          <cell r="L12">
            <v>115</v>
          </cell>
        </row>
        <row r="13">
          <cell r="B13" t="str">
            <v>0323</v>
          </cell>
          <cell r="C13" t="str">
            <v>សៅ ពិសី</v>
          </cell>
          <cell r="D13" t="str">
            <v xml:space="preserve">Sao Peksei </v>
          </cell>
          <cell r="E13" t="str">
            <v>M</v>
          </cell>
          <cell r="F13" t="str">
            <v>Auto Team Leader</v>
          </cell>
          <cell r="G13" t="str">
            <v>Auto Printing</v>
          </cell>
          <cell r="H13">
            <v>43882</v>
          </cell>
          <cell r="I13">
            <v>230</v>
          </cell>
          <cell r="J13">
            <v>13</v>
          </cell>
          <cell r="K13">
            <v>115</v>
          </cell>
          <cell r="L13">
            <v>115</v>
          </cell>
        </row>
        <row r="14">
          <cell r="B14" t="str">
            <v>0380</v>
          </cell>
          <cell r="C14" t="str">
            <v>ទុយ ម៉េងលី</v>
          </cell>
          <cell r="D14" t="str">
            <v xml:space="preserve">Tuy Meangly </v>
          </cell>
          <cell r="E14" t="str">
            <v>M</v>
          </cell>
          <cell r="F14" t="str">
            <v>Auto Printing "PIC"</v>
          </cell>
          <cell r="G14" t="str">
            <v>Auto Printing</v>
          </cell>
          <cell r="H14">
            <v>43882</v>
          </cell>
          <cell r="I14">
            <v>212</v>
          </cell>
          <cell r="J14">
            <v>13</v>
          </cell>
          <cell r="K14">
            <v>106</v>
          </cell>
          <cell r="L14">
            <v>106</v>
          </cell>
        </row>
        <row r="15">
          <cell r="B15" t="str">
            <v>0414</v>
          </cell>
          <cell r="C15" t="str">
            <v>តាំង អរុណ</v>
          </cell>
          <cell r="D15" t="str">
            <v xml:space="preserve">Tain Arun </v>
          </cell>
          <cell r="E15" t="str">
            <v>M</v>
          </cell>
          <cell r="F15" t="str">
            <v>Printing operator</v>
          </cell>
          <cell r="G15" t="str">
            <v>Auto Printing</v>
          </cell>
          <cell r="H15">
            <v>44124</v>
          </cell>
          <cell r="I15">
            <v>212</v>
          </cell>
          <cell r="J15">
            <v>11</v>
          </cell>
          <cell r="K15">
            <v>106</v>
          </cell>
          <cell r="L15">
            <v>106</v>
          </cell>
        </row>
        <row r="16">
          <cell r="B16" t="str">
            <v>0448</v>
          </cell>
          <cell r="C16" t="str">
            <v>សឿង ស្រ៊ុន</v>
          </cell>
          <cell r="D16" t="str">
            <v xml:space="preserve">Soeug  Srun </v>
          </cell>
          <cell r="E16" t="str">
            <v>M</v>
          </cell>
          <cell r="F16" t="str">
            <v>Printing operator</v>
          </cell>
          <cell r="G16" t="str">
            <v>Auto Printing</v>
          </cell>
          <cell r="H16">
            <v>44153</v>
          </cell>
          <cell r="I16">
            <v>212</v>
          </cell>
          <cell r="J16">
            <v>13</v>
          </cell>
          <cell r="K16">
            <v>106</v>
          </cell>
          <cell r="L16">
            <v>106</v>
          </cell>
        </row>
        <row r="17">
          <cell r="B17" t="str">
            <v>0463</v>
          </cell>
          <cell r="C17" t="str">
            <v>ជី ភីរ៉ា</v>
          </cell>
          <cell r="D17" t="str">
            <v xml:space="preserve">Chy Phira </v>
          </cell>
          <cell r="E17" t="str">
            <v>M</v>
          </cell>
          <cell r="F17" t="str">
            <v>Printing operator</v>
          </cell>
          <cell r="G17" t="str">
            <v>Auto Printing</v>
          </cell>
          <cell r="H17">
            <v>44159</v>
          </cell>
          <cell r="I17">
            <v>212</v>
          </cell>
          <cell r="J17">
            <v>12</v>
          </cell>
          <cell r="K17">
            <v>106</v>
          </cell>
          <cell r="L17">
            <v>106</v>
          </cell>
        </row>
        <row r="18">
          <cell r="B18" t="str">
            <v>0662</v>
          </cell>
          <cell r="C18" t="str">
            <v>លី ភុត</v>
          </cell>
          <cell r="D18" t="str">
            <v xml:space="preserve">Ly Phut </v>
          </cell>
          <cell r="E18" t="str">
            <v>M</v>
          </cell>
          <cell r="F18" t="str">
            <v>Printing operator</v>
          </cell>
          <cell r="G18" t="str">
            <v>Auto Printing</v>
          </cell>
          <cell r="H18">
            <v>44485</v>
          </cell>
          <cell r="I18">
            <v>212</v>
          </cell>
          <cell r="J18">
            <v>12.5</v>
          </cell>
          <cell r="K18">
            <v>106</v>
          </cell>
          <cell r="L18">
            <v>106</v>
          </cell>
        </row>
        <row r="19">
          <cell r="B19" t="str">
            <v>0679</v>
          </cell>
          <cell r="C19" t="str">
            <v>ម៉េត ភារុន</v>
          </cell>
          <cell r="D19" t="str">
            <v xml:space="preserve">Meat Phearun </v>
          </cell>
          <cell r="E19" t="str">
            <v>M</v>
          </cell>
          <cell r="F19" t="str">
            <v>Printing operator</v>
          </cell>
          <cell r="G19" t="str">
            <v>Auto Printing</v>
          </cell>
          <cell r="H19">
            <v>44490</v>
          </cell>
          <cell r="I19">
            <v>212</v>
          </cell>
          <cell r="J19">
            <v>12.5</v>
          </cell>
          <cell r="K19">
            <v>106</v>
          </cell>
          <cell r="L19">
            <v>106</v>
          </cell>
        </row>
        <row r="20">
          <cell r="B20" t="str">
            <v>0753</v>
          </cell>
          <cell r="C20" t="str">
            <v>អែម ​សូនី</v>
          </cell>
          <cell r="D20" t="str">
            <v xml:space="preserve">Em Sony </v>
          </cell>
          <cell r="E20" t="str">
            <v>M</v>
          </cell>
          <cell r="F20" t="str">
            <v>Printing operator</v>
          </cell>
          <cell r="G20" t="str">
            <v>Auto Printing</v>
          </cell>
          <cell r="H20">
            <v>44539</v>
          </cell>
          <cell r="I20">
            <v>212</v>
          </cell>
          <cell r="J20">
            <v>13</v>
          </cell>
          <cell r="K20">
            <v>106</v>
          </cell>
          <cell r="L20">
            <v>106</v>
          </cell>
        </row>
        <row r="21">
          <cell r="B21" t="str">
            <v>0754</v>
          </cell>
          <cell r="C21" t="str">
            <v>ឆឹល ពៅ</v>
          </cell>
          <cell r="D21" t="str">
            <v xml:space="preserve">Choel Pov  </v>
          </cell>
          <cell r="E21" t="str">
            <v>M</v>
          </cell>
          <cell r="F21" t="str">
            <v>Printing operator</v>
          </cell>
          <cell r="G21" t="str">
            <v>Auto Printing</v>
          </cell>
          <cell r="H21">
            <v>44540</v>
          </cell>
          <cell r="I21">
            <v>212</v>
          </cell>
          <cell r="J21">
            <v>12</v>
          </cell>
          <cell r="K21">
            <v>106</v>
          </cell>
          <cell r="L21">
            <v>106</v>
          </cell>
        </row>
        <row r="22">
          <cell r="B22" t="str">
            <v>0763</v>
          </cell>
          <cell r="C22" t="str">
            <v>រុន ឡុង</v>
          </cell>
          <cell r="D22" t="str">
            <v xml:space="preserve">Ron Long </v>
          </cell>
          <cell r="E22" t="str">
            <v>M</v>
          </cell>
          <cell r="F22" t="str">
            <v>Printing operator</v>
          </cell>
          <cell r="G22" t="str">
            <v>Auto Printing</v>
          </cell>
          <cell r="H22">
            <v>44538</v>
          </cell>
          <cell r="I22">
            <v>212</v>
          </cell>
          <cell r="J22">
            <v>13</v>
          </cell>
          <cell r="K22">
            <v>106</v>
          </cell>
          <cell r="L22">
            <v>106</v>
          </cell>
        </row>
        <row r="23">
          <cell r="B23" t="str">
            <v>0833</v>
          </cell>
          <cell r="C23" t="str">
            <v>ឡា វណ្ណះលូ</v>
          </cell>
          <cell r="D23" t="str">
            <v>La Vanak Lou</v>
          </cell>
          <cell r="E23" t="str">
            <v>M</v>
          </cell>
          <cell r="F23" t="str">
            <v>Printing operator</v>
          </cell>
          <cell r="G23" t="str">
            <v>Auto Printing</v>
          </cell>
          <cell r="H23">
            <v>44609</v>
          </cell>
          <cell r="I23">
            <v>212</v>
          </cell>
          <cell r="J23">
            <v>12.5</v>
          </cell>
          <cell r="K23">
            <v>106</v>
          </cell>
          <cell r="L23">
            <v>106</v>
          </cell>
        </row>
        <row r="24">
          <cell r="B24" t="str">
            <v>0963</v>
          </cell>
          <cell r="C24" t="str">
            <v>ភួង ចាន្រ្ទា</v>
          </cell>
          <cell r="D24" t="str">
            <v>Phuong Chantrea</v>
          </cell>
          <cell r="E24" t="str">
            <v>M</v>
          </cell>
          <cell r="F24" t="str">
            <v>Auto Printing "PIC"</v>
          </cell>
          <cell r="G24" t="str">
            <v>Auto Printing</v>
          </cell>
          <cell r="H24">
            <v>44768</v>
          </cell>
          <cell r="I24">
            <v>212</v>
          </cell>
          <cell r="J24">
            <v>13</v>
          </cell>
          <cell r="K24">
            <v>106</v>
          </cell>
          <cell r="L24">
            <v>106</v>
          </cell>
        </row>
        <row r="25">
          <cell r="B25" t="str">
            <v>0995</v>
          </cell>
          <cell r="C25" t="str">
            <v>សំ សម្បត្តិ</v>
          </cell>
          <cell r="D25" t="str">
            <v>Som Sombat</v>
          </cell>
          <cell r="E25" t="str">
            <v>M</v>
          </cell>
          <cell r="F25" t="str">
            <v>Printing operator</v>
          </cell>
          <cell r="G25" t="str">
            <v>Auto Printing</v>
          </cell>
          <cell r="H25">
            <v>44783</v>
          </cell>
          <cell r="I25">
            <v>212</v>
          </cell>
          <cell r="J25">
            <v>11.5</v>
          </cell>
          <cell r="K25">
            <v>106</v>
          </cell>
          <cell r="L25">
            <v>106</v>
          </cell>
        </row>
        <row r="26">
          <cell r="B26" t="str">
            <v>1031</v>
          </cell>
          <cell r="C26" t="str">
            <v>សែ គឹមដាន</v>
          </cell>
          <cell r="D26" t="str">
            <v>Se KimDan</v>
          </cell>
          <cell r="E26" t="str">
            <v>M</v>
          </cell>
          <cell r="F26" t="str">
            <v>Printing operator</v>
          </cell>
          <cell r="G26" t="str">
            <v>Auto Printing</v>
          </cell>
          <cell r="H26">
            <v>44862</v>
          </cell>
          <cell r="I26">
            <v>212</v>
          </cell>
          <cell r="J26">
            <v>13</v>
          </cell>
          <cell r="K26">
            <v>106</v>
          </cell>
          <cell r="L26">
            <v>106</v>
          </cell>
        </row>
        <row r="27">
          <cell r="B27" t="str">
            <v>1071</v>
          </cell>
          <cell r="C27" t="str">
            <v>អ៊ុក តៃអ័រ</v>
          </cell>
          <cell r="D27" t="str">
            <v>Uk Tai Or</v>
          </cell>
          <cell r="E27" t="str">
            <v>M</v>
          </cell>
          <cell r="F27" t="str">
            <v>Printing operator</v>
          </cell>
          <cell r="G27" t="str">
            <v>Auto Printing</v>
          </cell>
          <cell r="H27">
            <v>44880</v>
          </cell>
          <cell r="I27">
            <v>212</v>
          </cell>
          <cell r="J27">
            <v>12</v>
          </cell>
          <cell r="K27">
            <v>106</v>
          </cell>
          <cell r="L27">
            <v>106</v>
          </cell>
        </row>
        <row r="28">
          <cell r="B28" t="str">
            <v>1092</v>
          </cell>
          <cell r="C28" t="str">
            <v>កំសត់ ចាន់សឿន</v>
          </cell>
          <cell r="D28" t="str">
            <v>Kamsort Chansoeun</v>
          </cell>
          <cell r="E28" t="str">
            <v>M</v>
          </cell>
          <cell r="F28" t="str">
            <v>Printing operator</v>
          </cell>
          <cell r="G28" t="str">
            <v>Auto Printing</v>
          </cell>
          <cell r="H28">
            <v>44888</v>
          </cell>
          <cell r="I28">
            <v>212</v>
          </cell>
          <cell r="J28">
            <v>11</v>
          </cell>
          <cell r="K28">
            <v>106</v>
          </cell>
          <cell r="L28">
            <v>106</v>
          </cell>
        </row>
        <row r="29">
          <cell r="B29" t="str">
            <v>1171</v>
          </cell>
          <cell r="C29" t="str">
            <v>រិទ្ធ ពិរុន</v>
          </cell>
          <cell r="D29" t="str">
            <v>Rith Phirun</v>
          </cell>
          <cell r="E29" t="str">
            <v>M</v>
          </cell>
          <cell r="F29" t="str">
            <v>Printing operator</v>
          </cell>
          <cell r="G29" t="str">
            <v>Auto Printing</v>
          </cell>
          <cell r="H29">
            <v>44967</v>
          </cell>
          <cell r="I29">
            <v>212</v>
          </cell>
          <cell r="J29">
            <v>13</v>
          </cell>
          <cell r="K29">
            <v>106</v>
          </cell>
          <cell r="L29">
            <v>106</v>
          </cell>
        </row>
        <row r="30">
          <cell r="B30" t="str">
            <v>1179</v>
          </cell>
          <cell r="C30" t="str">
            <v>ជា ស៊ីម៉ាក់</v>
          </cell>
          <cell r="D30" t="str">
            <v>Chea Simak</v>
          </cell>
          <cell r="E30" t="str">
            <v>M</v>
          </cell>
          <cell r="F30" t="str">
            <v>Printing operator</v>
          </cell>
          <cell r="G30" t="str">
            <v>Auto Printing</v>
          </cell>
          <cell r="H30">
            <v>44968</v>
          </cell>
          <cell r="I30">
            <v>212</v>
          </cell>
          <cell r="J30">
            <v>13</v>
          </cell>
          <cell r="K30">
            <v>106</v>
          </cell>
          <cell r="L30">
            <v>106</v>
          </cell>
        </row>
        <row r="31">
          <cell r="B31" t="str">
            <v>1182</v>
          </cell>
          <cell r="C31" t="str">
            <v>ហឿន វោហា</v>
          </cell>
          <cell r="D31" t="str">
            <v>Hoeun Voha</v>
          </cell>
          <cell r="E31" t="str">
            <v>M</v>
          </cell>
          <cell r="F31" t="str">
            <v>Printing operator</v>
          </cell>
          <cell r="G31" t="str">
            <v>Auto Printing</v>
          </cell>
          <cell r="H31">
            <v>44968</v>
          </cell>
          <cell r="I31">
            <v>212</v>
          </cell>
          <cell r="J31">
            <v>10.5</v>
          </cell>
          <cell r="K31">
            <v>106</v>
          </cell>
          <cell r="L31">
            <v>106</v>
          </cell>
        </row>
        <row r="32">
          <cell r="B32" t="str">
            <v>1183</v>
          </cell>
          <cell r="C32" t="str">
            <v>ផល្លី ម៉េងសឺ</v>
          </cell>
          <cell r="D32" t="str">
            <v>Phaly Mengseu</v>
          </cell>
          <cell r="E32" t="str">
            <v>M</v>
          </cell>
          <cell r="F32" t="str">
            <v>Printing operator</v>
          </cell>
          <cell r="G32" t="str">
            <v>Auto Printing</v>
          </cell>
          <cell r="H32">
            <v>44971</v>
          </cell>
          <cell r="I32">
            <v>212</v>
          </cell>
          <cell r="J32">
            <v>13</v>
          </cell>
          <cell r="K32">
            <v>106</v>
          </cell>
          <cell r="L32">
            <v>106</v>
          </cell>
        </row>
        <row r="33">
          <cell r="B33" t="str">
            <v>1184</v>
          </cell>
          <cell r="C33" t="str">
            <v>សឿង ខុង</v>
          </cell>
          <cell r="D33" t="str">
            <v>Soeung Khong</v>
          </cell>
          <cell r="E33" t="str">
            <v>M</v>
          </cell>
          <cell r="F33" t="str">
            <v>Printing operator</v>
          </cell>
          <cell r="G33" t="str">
            <v>Auto Printing</v>
          </cell>
          <cell r="H33">
            <v>44971</v>
          </cell>
          <cell r="I33">
            <v>212</v>
          </cell>
          <cell r="J33">
            <v>13</v>
          </cell>
          <cell r="K33">
            <v>106</v>
          </cell>
          <cell r="L33">
            <v>106</v>
          </cell>
        </row>
        <row r="34">
          <cell r="B34" t="str">
            <v>1185</v>
          </cell>
          <cell r="C34" t="str">
            <v>អ៊ុក ចតុរង្គ</v>
          </cell>
          <cell r="D34" t="str">
            <v>Ouk Chaktorong</v>
          </cell>
          <cell r="E34" t="str">
            <v>M</v>
          </cell>
          <cell r="F34" t="str">
            <v>Printing operator</v>
          </cell>
          <cell r="G34" t="str">
            <v>Auto Printing</v>
          </cell>
          <cell r="H34">
            <v>44971</v>
          </cell>
          <cell r="I34">
            <v>212</v>
          </cell>
          <cell r="J34">
            <v>12</v>
          </cell>
          <cell r="K34">
            <v>106</v>
          </cell>
          <cell r="L34">
            <v>106</v>
          </cell>
        </row>
        <row r="35">
          <cell r="B35" t="str">
            <v>1240</v>
          </cell>
          <cell r="C35" t="str">
            <v>ចាន់ធីម ធារិទ្ធ</v>
          </cell>
          <cell r="D35" t="str">
            <v>Chanthim Thearith</v>
          </cell>
          <cell r="E35" t="str">
            <v>M</v>
          </cell>
          <cell r="F35" t="str">
            <v>Printing operator</v>
          </cell>
          <cell r="G35" t="str">
            <v>Auto Printing</v>
          </cell>
          <cell r="H35">
            <v>45048</v>
          </cell>
          <cell r="I35">
            <v>212</v>
          </cell>
          <cell r="J35">
            <v>13</v>
          </cell>
          <cell r="K35">
            <v>106</v>
          </cell>
          <cell r="L35">
            <v>106</v>
          </cell>
        </row>
        <row r="36">
          <cell r="B36" t="str">
            <v>1259</v>
          </cell>
          <cell r="C36" t="str">
            <v>ទូច តុលា</v>
          </cell>
          <cell r="D36" t="str">
            <v>Touch Tola</v>
          </cell>
          <cell r="E36" t="str">
            <v>M</v>
          </cell>
          <cell r="F36" t="str">
            <v>Printing operator</v>
          </cell>
          <cell r="G36" t="str">
            <v>Auto Printing</v>
          </cell>
          <cell r="H36">
            <v>45064</v>
          </cell>
          <cell r="I36">
            <v>212</v>
          </cell>
          <cell r="J36">
            <v>13</v>
          </cell>
          <cell r="K36">
            <v>106</v>
          </cell>
          <cell r="L36">
            <v>106</v>
          </cell>
        </row>
        <row r="37">
          <cell r="B37" t="str">
            <v>1394</v>
          </cell>
          <cell r="C37" t="str">
            <v>សុខ តុលា</v>
          </cell>
          <cell r="D37" t="str">
            <v>Sok Tola</v>
          </cell>
          <cell r="E37" t="str">
            <v>M</v>
          </cell>
          <cell r="F37" t="str">
            <v>Printing operator</v>
          </cell>
          <cell r="G37" t="str">
            <v>Auto Printing</v>
          </cell>
          <cell r="H37">
            <v>45219</v>
          </cell>
          <cell r="I37">
            <v>212</v>
          </cell>
          <cell r="J37">
            <v>11.5</v>
          </cell>
          <cell r="K37">
            <v>106</v>
          </cell>
          <cell r="L37">
            <v>106</v>
          </cell>
        </row>
        <row r="38">
          <cell r="B38" t="str">
            <v>1397</v>
          </cell>
          <cell r="C38" t="str">
            <v>គន់ សុថេង</v>
          </cell>
          <cell r="D38" t="str">
            <v>Kon Sotheng</v>
          </cell>
          <cell r="E38" t="str">
            <v>M</v>
          </cell>
          <cell r="F38" t="str">
            <v>Printing operator</v>
          </cell>
          <cell r="G38" t="str">
            <v>Auto Printing</v>
          </cell>
          <cell r="H38">
            <v>45219</v>
          </cell>
          <cell r="I38">
            <v>212</v>
          </cell>
          <cell r="J38">
            <v>13</v>
          </cell>
          <cell r="K38">
            <v>106</v>
          </cell>
          <cell r="L38">
            <v>106</v>
          </cell>
        </row>
        <row r="39">
          <cell r="B39" t="str">
            <v>1424</v>
          </cell>
          <cell r="C39" t="str">
            <v>យ័ន្ត ផានិត</v>
          </cell>
          <cell r="D39" t="str">
            <v>Yon Phanit</v>
          </cell>
          <cell r="E39" t="str">
            <v>M</v>
          </cell>
          <cell r="F39" t="str">
            <v>Auto Printing</v>
          </cell>
          <cell r="G39" t="str">
            <v>Auto Printing</v>
          </cell>
          <cell r="H39">
            <v>45240</v>
          </cell>
          <cell r="I39">
            <v>212</v>
          </cell>
          <cell r="J39">
            <v>11</v>
          </cell>
          <cell r="K39">
            <v>106</v>
          </cell>
          <cell r="L39">
            <v>106</v>
          </cell>
        </row>
        <row r="40">
          <cell r="B40" t="str">
            <v>1425</v>
          </cell>
          <cell r="C40" t="str">
            <v>ហុក ភក្តី</v>
          </cell>
          <cell r="D40" t="str">
            <v>Hok Phkdey</v>
          </cell>
          <cell r="E40" t="str">
            <v>M</v>
          </cell>
          <cell r="F40" t="str">
            <v>Auto Printing</v>
          </cell>
          <cell r="G40" t="str">
            <v>Auto Printing</v>
          </cell>
          <cell r="H40">
            <v>45240</v>
          </cell>
          <cell r="I40">
            <v>212</v>
          </cell>
          <cell r="J40">
            <v>11</v>
          </cell>
          <cell r="K40">
            <v>106</v>
          </cell>
          <cell r="L40">
            <v>106</v>
          </cell>
        </row>
        <row r="41">
          <cell r="B41" t="str">
            <v>1434</v>
          </cell>
          <cell r="C41" t="str">
            <v>ទឹម វិច្ឆរ៉ា</v>
          </cell>
          <cell r="D41" t="str">
            <v xml:space="preserve">Toem Vichra </v>
          </cell>
          <cell r="E41" t="str">
            <v>M</v>
          </cell>
          <cell r="F41" t="str">
            <v>Auto Printing</v>
          </cell>
          <cell r="G41" t="str">
            <v>Auto Printing</v>
          </cell>
          <cell r="H41">
            <v>45262</v>
          </cell>
          <cell r="I41">
            <v>212</v>
          </cell>
          <cell r="J41">
            <v>13</v>
          </cell>
          <cell r="K41">
            <v>106</v>
          </cell>
          <cell r="L41">
            <v>106</v>
          </cell>
        </row>
        <row r="42">
          <cell r="B42" t="str">
            <v>1435</v>
          </cell>
          <cell r="C42" t="str">
            <v>ភួង និមល់</v>
          </cell>
          <cell r="D42" t="str">
            <v>Phourng Nimol</v>
          </cell>
          <cell r="E42" t="str">
            <v>M</v>
          </cell>
          <cell r="F42" t="str">
            <v>Auto Printing</v>
          </cell>
          <cell r="G42" t="str">
            <v>Auto Printing</v>
          </cell>
          <cell r="H42">
            <v>45264</v>
          </cell>
          <cell r="I42">
            <v>208</v>
          </cell>
          <cell r="J42">
            <v>11</v>
          </cell>
          <cell r="K42">
            <v>104</v>
          </cell>
          <cell r="L42">
            <v>104</v>
          </cell>
        </row>
        <row r="43">
          <cell r="B43" t="str">
            <v>1526</v>
          </cell>
          <cell r="C43" t="str">
            <v xml:space="preserve">សឹម អ៊ីសើ </v>
          </cell>
          <cell r="D43" t="str">
            <v>Soem Ysoeu</v>
          </cell>
          <cell r="E43" t="str">
            <v>M</v>
          </cell>
          <cell r="F43" t="str">
            <v>Auto Printing</v>
          </cell>
          <cell r="G43" t="str">
            <v>Auto Printing</v>
          </cell>
          <cell r="H43">
            <v>45327</v>
          </cell>
          <cell r="I43">
            <v>208</v>
          </cell>
          <cell r="J43">
            <v>13</v>
          </cell>
          <cell r="K43">
            <v>104</v>
          </cell>
          <cell r="L43">
            <v>104</v>
          </cell>
        </row>
        <row r="44">
          <cell r="B44" t="str">
            <v>1537</v>
          </cell>
          <cell r="C44" t="str">
            <v xml:space="preserve">មី កាលី </v>
          </cell>
          <cell r="D44" t="str">
            <v>Mey Kaly</v>
          </cell>
          <cell r="E44" t="str">
            <v>M</v>
          </cell>
          <cell r="F44" t="str">
            <v>Auto Printing</v>
          </cell>
          <cell r="G44" t="str">
            <v>Auto Printing</v>
          </cell>
          <cell r="H44">
            <v>45335</v>
          </cell>
          <cell r="I44">
            <v>202</v>
          </cell>
          <cell r="J44">
            <v>13</v>
          </cell>
          <cell r="K44">
            <v>101</v>
          </cell>
          <cell r="L44">
            <v>101</v>
          </cell>
        </row>
        <row r="45">
          <cell r="B45" t="str">
            <v>1539</v>
          </cell>
          <cell r="C45" t="str">
            <v xml:space="preserve">ព្រុំ ប៊ុនធីម </v>
          </cell>
          <cell r="D45" t="str">
            <v>Prom Bunthim</v>
          </cell>
          <cell r="E45" t="str">
            <v>M</v>
          </cell>
          <cell r="F45" t="str">
            <v>Auto Printing</v>
          </cell>
          <cell r="G45" t="str">
            <v>Auto Printing</v>
          </cell>
          <cell r="H45">
            <v>45335</v>
          </cell>
          <cell r="I45">
            <v>202</v>
          </cell>
          <cell r="J45">
            <v>12.5</v>
          </cell>
          <cell r="K45">
            <v>101</v>
          </cell>
          <cell r="L45">
            <v>101</v>
          </cell>
        </row>
      </sheetData>
      <sheetData sheetId="9">
        <row r="9">
          <cell r="B9" t="str">
            <v>0106</v>
          </cell>
          <cell r="C9" t="str">
            <v>ផាង កក្កដា</v>
          </cell>
          <cell r="D9" t="str">
            <v>Phang kakada</v>
          </cell>
          <cell r="E9" t="str">
            <v>M</v>
          </cell>
          <cell r="F9" t="str">
            <v>Auto Printing</v>
          </cell>
          <cell r="G9">
            <v>43676</v>
          </cell>
          <cell r="H9">
            <v>326</v>
          </cell>
          <cell r="I9">
            <v>326</v>
          </cell>
          <cell r="J9">
            <v>326</v>
          </cell>
          <cell r="K9">
            <v>326</v>
          </cell>
          <cell r="L9">
            <v>326</v>
          </cell>
          <cell r="M9">
            <v>356</v>
          </cell>
          <cell r="N9">
            <v>356</v>
          </cell>
          <cell r="O9">
            <v>349.15384615384613</v>
          </cell>
          <cell r="P9">
            <v>356</v>
          </cell>
          <cell r="Q9">
            <v>356</v>
          </cell>
          <cell r="R9">
            <v>380</v>
          </cell>
          <cell r="S9">
            <v>380</v>
          </cell>
          <cell r="T9">
            <v>0</v>
          </cell>
          <cell r="U9">
            <v>4163.1538461538457</v>
          </cell>
          <cell r="V9">
            <v>346.92948717948713</v>
          </cell>
          <cell r="W9">
            <v>26</v>
          </cell>
          <cell r="X9">
            <v>346.92948717948713</v>
          </cell>
        </row>
        <row r="10">
          <cell r="B10" t="str">
            <v>0170</v>
          </cell>
          <cell r="C10" t="str">
            <v>ស៊ន ប៊ុនហុង</v>
          </cell>
          <cell r="D10" t="str">
            <v>Sorn BunHong</v>
          </cell>
          <cell r="E10" t="str">
            <v>M</v>
          </cell>
          <cell r="F10" t="str">
            <v>Auto Printing</v>
          </cell>
          <cell r="G10">
            <v>43748</v>
          </cell>
          <cell r="H10">
            <v>251</v>
          </cell>
          <cell r="I10">
            <v>251</v>
          </cell>
          <cell r="J10">
            <v>251</v>
          </cell>
          <cell r="K10">
            <v>251</v>
          </cell>
          <cell r="L10">
            <v>246.17307692307691</v>
          </cell>
          <cell r="M10">
            <v>251</v>
          </cell>
          <cell r="N10">
            <v>251</v>
          </cell>
          <cell r="O10">
            <v>246.17307692307691</v>
          </cell>
          <cell r="P10">
            <v>251</v>
          </cell>
          <cell r="Q10">
            <v>251</v>
          </cell>
          <cell r="R10">
            <v>255.00000000000003</v>
          </cell>
          <cell r="S10">
            <v>255.00000000000003</v>
          </cell>
          <cell r="T10">
            <v>0</v>
          </cell>
          <cell r="U10">
            <v>3010.3461538461538</v>
          </cell>
          <cell r="V10">
            <v>250.86217948717947</v>
          </cell>
          <cell r="W10">
            <v>26</v>
          </cell>
          <cell r="X10">
            <v>250.86217948717947</v>
          </cell>
        </row>
        <row r="11">
          <cell r="B11" t="str">
            <v>0250</v>
          </cell>
          <cell r="C11" t="str">
            <v>ម៉ូវ សាមុត</v>
          </cell>
          <cell r="D11" t="str">
            <v>Mov Samut</v>
          </cell>
          <cell r="E11" t="str">
            <v>M</v>
          </cell>
          <cell r="F11" t="str">
            <v>Auto Printing</v>
          </cell>
          <cell r="G11">
            <v>43795</v>
          </cell>
          <cell r="H11">
            <v>326</v>
          </cell>
          <cell r="I11">
            <v>326</v>
          </cell>
          <cell r="J11">
            <v>326</v>
          </cell>
          <cell r="K11">
            <v>326</v>
          </cell>
          <cell r="L11">
            <v>326</v>
          </cell>
          <cell r="M11">
            <v>326</v>
          </cell>
          <cell r="N11">
            <v>326</v>
          </cell>
          <cell r="O11">
            <v>326</v>
          </cell>
          <cell r="P11">
            <v>326</v>
          </cell>
          <cell r="Q11">
            <v>326</v>
          </cell>
          <cell r="R11">
            <v>336</v>
          </cell>
          <cell r="S11">
            <v>336</v>
          </cell>
          <cell r="T11">
            <v>0</v>
          </cell>
          <cell r="U11">
            <v>3932</v>
          </cell>
          <cell r="V11">
            <v>327.66666666666669</v>
          </cell>
          <cell r="W11">
            <v>26</v>
          </cell>
          <cell r="X11">
            <v>327.66666666666669</v>
          </cell>
        </row>
        <row r="12">
          <cell r="B12" t="str">
            <v>0262</v>
          </cell>
          <cell r="C12" t="str">
            <v>អ៊ុល សីហា</v>
          </cell>
          <cell r="D12" t="str">
            <v>Ul Seyha</v>
          </cell>
          <cell r="E12" t="str">
            <v>M</v>
          </cell>
          <cell r="F12" t="str">
            <v>Auto Printing</v>
          </cell>
          <cell r="G12">
            <v>43804</v>
          </cell>
          <cell r="H12">
            <v>326</v>
          </cell>
          <cell r="I12">
            <v>326</v>
          </cell>
          <cell r="J12">
            <v>319.73076923076923</v>
          </cell>
          <cell r="K12">
            <v>326</v>
          </cell>
          <cell r="L12">
            <v>326</v>
          </cell>
          <cell r="M12">
            <v>346</v>
          </cell>
          <cell r="N12">
            <v>346</v>
          </cell>
          <cell r="O12">
            <v>346</v>
          </cell>
          <cell r="P12">
            <v>346</v>
          </cell>
          <cell r="Q12">
            <v>346</v>
          </cell>
          <cell r="R12">
            <v>366</v>
          </cell>
          <cell r="S12">
            <v>366</v>
          </cell>
          <cell r="T12">
            <v>0</v>
          </cell>
          <cell r="U12">
            <v>4085.7307692307695</v>
          </cell>
          <cell r="V12">
            <v>340.47756410256414</v>
          </cell>
          <cell r="W12">
            <v>26</v>
          </cell>
          <cell r="X12">
            <v>340.47756410256414</v>
          </cell>
        </row>
        <row r="13">
          <cell r="B13" t="str">
            <v>0323</v>
          </cell>
          <cell r="C13" t="str">
            <v>សៅ ពិសី</v>
          </cell>
          <cell r="D13" t="str">
            <v>Sao Pisey</v>
          </cell>
          <cell r="E13" t="str">
            <v>M</v>
          </cell>
          <cell r="F13" t="str">
            <v>Auto Printing</v>
          </cell>
          <cell r="G13">
            <v>43882</v>
          </cell>
          <cell r="H13">
            <v>326</v>
          </cell>
          <cell r="I13">
            <v>326</v>
          </cell>
          <cell r="J13">
            <v>319.73076923076923</v>
          </cell>
          <cell r="K13">
            <v>326</v>
          </cell>
          <cell r="L13">
            <v>326</v>
          </cell>
          <cell r="M13">
            <v>341</v>
          </cell>
          <cell r="N13">
            <v>341</v>
          </cell>
          <cell r="O13">
            <v>334.44230769230768</v>
          </cell>
          <cell r="P13">
            <v>327.88461538461536</v>
          </cell>
          <cell r="Q13">
            <v>314.76923076923077</v>
          </cell>
          <cell r="R13">
            <v>361</v>
          </cell>
          <cell r="S13">
            <v>361</v>
          </cell>
          <cell r="T13">
            <v>0</v>
          </cell>
          <cell r="U13">
            <v>4004.8269230769233</v>
          </cell>
          <cell r="V13">
            <v>333.73557692307696</v>
          </cell>
          <cell r="W13">
            <v>26</v>
          </cell>
          <cell r="X13">
            <v>333.73557692307696</v>
          </cell>
        </row>
        <row r="14">
          <cell r="B14" t="str">
            <v>0380</v>
          </cell>
          <cell r="C14" t="str">
            <v>ទុយ ម៉េងលី</v>
          </cell>
          <cell r="D14" t="str">
            <v>Tuy Meangly</v>
          </cell>
          <cell r="E14" t="str">
            <v>M</v>
          </cell>
          <cell r="F14" t="str">
            <v>Auto Printing</v>
          </cell>
          <cell r="G14">
            <v>44109</v>
          </cell>
          <cell r="H14">
            <v>251</v>
          </cell>
          <cell r="I14">
            <v>251</v>
          </cell>
          <cell r="J14">
            <v>251</v>
          </cell>
          <cell r="K14">
            <v>251</v>
          </cell>
          <cell r="L14">
            <v>251</v>
          </cell>
          <cell r="M14">
            <v>251</v>
          </cell>
          <cell r="N14">
            <v>251</v>
          </cell>
          <cell r="O14">
            <v>246.17307692307691</v>
          </cell>
          <cell r="P14">
            <v>251</v>
          </cell>
          <cell r="Q14">
            <v>251</v>
          </cell>
          <cell r="R14">
            <v>255.00000000000003</v>
          </cell>
          <cell r="S14">
            <v>255.00000000000003</v>
          </cell>
          <cell r="T14">
            <v>0</v>
          </cell>
          <cell r="U14">
            <v>3015.1730769230771</v>
          </cell>
          <cell r="V14">
            <v>251.26442307692309</v>
          </cell>
          <cell r="W14">
            <v>26</v>
          </cell>
          <cell r="X14">
            <v>251.26442307692309</v>
          </cell>
        </row>
        <row r="15">
          <cell r="B15" t="str">
            <v>0414</v>
          </cell>
          <cell r="C15" t="str">
            <v>តាំង អរុណ</v>
          </cell>
          <cell r="D15" t="str">
            <v>Taing Arun</v>
          </cell>
          <cell r="E15" t="str">
            <v>M</v>
          </cell>
          <cell r="F15" t="str">
            <v>Auto Printing</v>
          </cell>
          <cell r="G15">
            <v>44124</v>
          </cell>
          <cell r="H15">
            <v>251</v>
          </cell>
          <cell r="I15">
            <v>251</v>
          </cell>
          <cell r="J15">
            <v>251</v>
          </cell>
          <cell r="K15">
            <v>251</v>
          </cell>
          <cell r="L15">
            <v>251</v>
          </cell>
          <cell r="M15">
            <v>251</v>
          </cell>
          <cell r="N15">
            <v>251</v>
          </cell>
          <cell r="O15">
            <v>246.17307692307691</v>
          </cell>
          <cell r="P15">
            <v>251</v>
          </cell>
          <cell r="Q15">
            <v>251</v>
          </cell>
          <cell r="R15">
            <v>255.00000000000003</v>
          </cell>
          <cell r="S15">
            <v>245.19230769230771</v>
          </cell>
          <cell r="T15">
            <v>0</v>
          </cell>
          <cell r="U15">
            <v>3005.3653846153848</v>
          </cell>
          <cell r="V15">
            <v>250.44711538461539</v>
          </cell>
          <cell r="W15">
            <v>26</v>
          </cell>
          <cell r="X15">
            <v>250.44711538461542</v>
          </cell>
        </row>
        <row r="16">
          <cell r="B16" t="str">
            <v>0448</v>
          </cell>
          <cell r="C16" t="str">
            <v>សឿង ស៊្រុន</v>
          </cell>
          <cell r="D16" t="str">
            <v>Soeung Srun</v>
          </cell>
          <cell r="E16" t="str">
            <v>M</v>
          </cell>
          <cell r="F16" t="str">
            <v>Auto Printing</v>
          </cell>
          <cell r="G16">
            <v>44153</v>
          </cell>
          <cell r="H16">
            <v>251</v>
          </cell>
          <cell r="I16">
            <v>246.17307692307691</v>
          </cell>
          <cell r="J16">
            <v>251</v>
          </cell>
          <cell r="K16">
            <v>251</v>
          </cell>
          <cell r="L16">
            <v>251</v>
          </cell>
          <cell r="M16">
            <v>251</v>
          </cell>
          <cell r="N16">
            <v>251</v>
          </cell>
          <cell r="O16">
            <v>236.51923076923075</v>
          </cell>
          <cell r="P16">
            <v>246.17307692307691</v>
          </cell>
          <cell r="Q16">
            <v>251</v>
          </cell>
          <cell r="R16">
            <v>245.19230769230771</v>
          </cell>
          <cell r="S16">
            <v>250.09615384615387</v>
          </cell>
          <cell r="T16">
            <v>0</v>
          </cell>
          <cell r="U16">
            <v>2981.1538461538462</v>
          </cell>
          <cell r="V16">
            <v>248.42948717948718</v>
          </cell>
          <cell r="W16">
            <v>26</v>
          </cell>
          <cell r="X16">
            <v>248.42948717948718</v>
          </cell>
        </row>
        <row r="17">
          <cell r="B17" t="str">
            <v>0463</v>
          </cell>
          <cell r="C17" t="str">
            <v>ជី ភីរ៉ា</v>
          </cell>
          <cell r="D17" t="str">
            <v>Chy Phira</v>
          </cell>
          <cell r="E17" t="str">
            <v>M</v>
          </cell>
          <cell r="F17" t="str">
            <v>Auto Printing</v>
          </cell>
          <cell r="G17">
            <v>44159</v>
          </cell>
          <cell r="H17">
            <v>251</v>
          </cell>
          <cell r="I17">
            <v>251</v>
          </cell>
          <cell r="J17">
            <v>251</v>
          </cell>
          <cell r="K17">
            <v>251</v>
          </cell>
          <cell r="L17">
            <v>251</v>
          </cell>
          <cell r="M17">
            <v>251</v>
          </cell>
          <cell r="N17">
            <v>251</v>
          </cell>
          <cell r="O17">
            <v>251</v>
          </cell>
          <cell r="P17">
            <v>251</v>
          </cell>
          <cell r="Q17">
            <v>251</v>
          </cell>
          <cell r="R17">
            <v>250.09615384615387</v>
          </cell>
          <cell r="S17">
            <v>255.00000000000003</v>
          </cell>
          <cell r="T17">
            <v>0</v>
          </cell>
          <cell r="U17">
            <v>3015.0961538461538</v>
          </cell>
          <cell r="V17">
            <v>251.25801282051282</v>
          </cell>
          <cell r="W17">
            <v>26</v>
          </cell>
          <cell r="X17">
            <v>251.25801282051282</v>
          </cell>
        </row>
        <row r="18">
          <cell r="B18" t="str">
            <v>0662</v>
          </cell>
          <cell r="C18" t="str">
            <v>លី ភុត</v>
          </cell>
          <cell r="D18" t="str">
            <v>Ly Phut</v>
          </cell>
          <cell r="E18" t="str">
            <v>M</v>
          </cell>
          <cell r="F18" t="str">
            <v>Auto Printing</v>
          </cell>
          <cell r="G18">
            <v>44485</v>
          </cell>
          <cell r="H18">
            <v>241.34</v>
          </cell>
          <cell r="I18">
            <v>251</v>
          </cell>
          <cell r="J18">
            <v>236.51923076923075</v>
          </cell>
          <cell r="K18">
            <v>251</v>
          </cell>
          <cell r="L18">
            <v>241.34615384615384</v>
          </cell>
          <cell r="M18">
            <v>251</v>
          </cell>
          <cell r="N18">
            <v>246.17307692307691</v>
          </cell>
          <cell r="O18">
            <v>251</v>
          </cell>
          <cell r="P18">
            <v>251</v>
          </cell>
          <cell r="Q18">
            <v>251</v>
          </cell>
          <cell r="R18">
            <v>250.09615384615387</v>
          </cell>
          <cell r="S18">
            <v>250.09615384615387</v>
          </cell>
          <cell r="T18">
            <v>0</v>
          </cell>
          <cell r="U18">
            <v>2971.5707692307692</v>
          </cell>
          <cell r="V18">
            <v>247.63089743589742</v>
          </cell>
          <cell r="W18">
            <v>26</v>
          </cell>
          <cell r="X18">
            <v>247.63089743589742</v>
          </cell>
        </row>
        <row r="19">
          <cell r="B19" t="str">
            <v>0679</v>
          </cell>
          <cell r="C19" t="str">
            <v>ម៉េត ភារុន</v>
          </cell>
          <cell r="D19" t="str">
            <v>Meat Phearun</v>
          </cell>
          <cell r="E19" t="str">
            <v>M</v>
          </cell>
          <cell r="F19" t="str">
            <v>Auto Printing</v>
          </cell>
          <cell r="G19">
            <v>44490</v>
          </cell>
          <cell r="H19">
            <v>251</v>
          </cell>
          <cell r="I19">
            <v>241.34615384615384</v>
          </cell>
          <cell r="J19">
            <v>222.03846153846152</v>
          </cell>
          <cell r="K19">
            <v>251</v>
          </cell>
          <cell r="L19">
            <v>251</v>
          </cell>
          <cell r="M19">
            <v>241.34615384615384</v>
          </cell>
          <cell r="N19">
            <v>251</v>
          </cell>
          <cell r="O19">
            <v>226.86538461538461</v>
          </cell>
          <cell r="P19">
            <v>231.69230769230768</v>
          </cell>
          <cell r="Q19">
            <v>251</v>
          </cell>
          <cell r="R19">
            <v>245.19230769230771</v>
          </cell>
          <cell r="S19">
            <v>255.00000000000003</v>
          </cell>
          <cell r="T19">
            <v>0</v>
          </cell>
          <cell r="U19">
            <v>2918.4807692307691</v>
          </cell>
          <cell r="V19">
            <v>243.20673076923075</v>
          </cell>
          <cell r="W19">
            <v>26</v>
          </cell>
          <cell r="X19">
            <v>243.20673076923075</v>
          </cell>
        </row>
        <row r="20">
          <cell r="B20" t="str">
            <v>0754</v>
          </cell>
          <cell r="C20" t="str">
            <v>ឆិល​ ពៅ</v>
          </cell>
          <cell r="D20" t="str">
            <v>Choel Pov</v>
          </cell>
          <cell r="E20" t="str">
            <v>M</v>
          </cell>
          <cell r="F20" t="str">
            <v>Auto Printing</v>
          </cell>
          <cell r="G20">
            <v>44540</v>
          </cell>
          <cell r="H20">
            <v>251</v>
          </cell>
          <cell r="I20">
            <v>251</v>
          </cell>
          <cell r="J20">
            <v>251</v>
          </cell>
          <cell r="K20">
            <v>251</v>
          </cell>
          <cell r="L20">
            <v>251</v>
          </cell>
          <cell r="M20">
            <v>251</v>
          </cell>
          <cell r="N20">
            <v>251</v>
          </cell>
          <cell r="O20">
            <v>251</v>
          </cell>
          <cell r="P20">
            <v>251</v>
          </cell>
          <cell r="Q20">
            <v>251</v>
          </cell>
          <cell r="R20">
            <v>255.00000000000003</v>
          </cell>
          <cell r="S20">
            <v>255.00000000000003</v>
          </cell>
          <cell r="T20">
            <v>0</v>
          </cell>
          <cell r="U20">
            <v>3020</v>
          </cell>
          <cell r="V20">
            <v>251.66666666666666</v>
          </cell>
          <cell r="W20">
            <v>26</v>
          </cell>
          <cell r="X20">
            <v>251.66666666666666</v>
          </cell>
        </row>
        <row r="21">
          <cell r="B21" t="str">
            <v>0753</v>
          </cell>
          <cell r="C21" t="str">
            <v>អែម សុនី</v>
          </cell>
          <cell r="D21" t="str">
            <v>Em Sony</v>
          </cell>
          <cell r="E21" t="str">
            <v>M</v>
          </cell>
          <cell r="F21" t="str">
            <v>Auto Printing</v>
          </cell>
          <cell r="G21">
            <v>44539</v>
          </cell>
          <cell r="H21">
            <v>251</v>
          </cell>
          <cell r="I21">
            <v>251</v>
          </cell>
          <cell r="J21">
            <v>251</v>
          </cell>
          <cell r="K21">
            <v>251</v>
          </cell>
          <cell r="L21">
            <v>241.34615384615384</v>
          </cell>
          <cell r="M21">
            <v>251</v>
          </cell>
          <cell r="N21">
            <v>251</v>
          </cell>
          <cell r="O21">
            <v>241.34615384615384</v>
          </cell>
          <cell r="P21">
            <v>251</v>
          </cell>
          <cell r="Q21">
            <v>231.69230769230768</v>
          </cell>
          <cell r="R21">
            <v>245.19230769230771</v>
          </cell>
          <cell r="S21">
            <v>255.00000000000003</v>
          </cell>
          <cell r="T21">
            <v>0</v>
          </cell>
          <cell r="U21">
            <v>2971.5769230769229</v>
          </cell>
          <cell r="V21">
            <v>247.63141025641025</v>
          </cell>
          <cell r="W21">
            <v>26</v>
          </cell>
          <cell r="X21">
            <v>247.63141025641025</v>
          </cell>
        </row>
        <row r="22">
          <cell r="B22" t="str">
            <v>0763</v>
          </cell>
          <cell r="C22" t="str">
            <v>រុន ឡុង​</v>
          </cell>
          <cell r="D22" t="str">
            <v xml:space="preserve">Ron Long </v>
          </cell>
          <cell r="E22" t="str">
            <v>M</v>
          </cell>
          <cell r="F22" t="str">
            <v>Auto Printing</v>
          </cell>
          <cell r="G22">
            <v>44538</v>
          </cell>
          <cell r="H22">
            <v>241.34615299999999</v>
          </cell>
          <cell r="I22">
            <v>251</v>
          </cell>
          <cell r="J22">
            <v>251</v>
          </cell>
          <cell r="K22">
            <v>251</v>
          </cell>
          <cell r="L22">
            <v>251</v>
          </cell>
          <cell r="M22">
            <v>251</v>
          </cell>
          <cell r="N22">
            <v>251</v>
          </cell>
          <cell r="O22">
            <v>236.51923076923075</v>
          </cell>
          <cell r="P22">
            <v>251</v>
          </cell>
          <cell r="Q22">
            <v>251</v>
          </cell>
          <cell r="R22">
            <v>255.00000000000003</v>
          </cell>
          <cell r="S22">
            <v>235.38461538461542</v>
          </cell>
          <cell r="T22">
            <v>0</v>
          </cell>
          <cell r="U22">
            <v>2976.2499991538461</v>
          </cell>
          <cell r="V22">
            <v>248.0208332628205</v>
          </cell>
          <cell r="W22">
            <v>26</v>
          </cell>
          <cell r="X22">
            <v>248.02083326282047</v>
          </cell>
        </row>
        <row r="23">
          <cell r="B23" t="str">
            <v>0833</v>
          </cell>
          <cell r="C23" t="str">
            <v>ឡា វណ្ណះលូ</v>
          </cell>
          <cell r="D23" t="str">
            <v>La Vanak Lou</v>
          </cell>
          <cell r="E23" t="str">
            <v>M</v>
          </cell>
          <cell r="F23" t="str">
            <v>Auto Printing</v>
          </cell>
          <cell r="G23">
            <v>44609</v>
          </cell>
          <cell r="H23">
            <v>207.557692</v>
          </cell>
          <cell r="I23">
            <v>241.34615384615384</v>
          </cell>
          <cell r="J23">
            <v>226.86538461538461</v>
          </cell>
          <cell r="K23">
            <v>251</v>
          </cell>
          <cell r="L23">
            <v>241.34615384615384</v>
          </cell>
          <cell r="M23">
            <v>251</v>
          </cell>
          <cell r="N23">
            <v>241.34615384615384</v>
          </cell>
          <cell r="O23">
            <v>226.86538461538461</v>
          </cell>
          <cell r="P23">
            <v>241.34615384615384</v>
          </cell>
          <cell r="Q23">
            <v>241.34615384615384</v>
          </cell>
          <cell r="R23">
            <v>240.28846153846155</v>
          </cell>
          <cell r="S23">
            <v>235.38461538461542</v>
          </cell>
          <cell r="T23">
            <v>0</v>
          </cell>
          <cell r="U23">
            <v>2845.6923073846151</v>
          </cell>
          <cell r="V23">
            <v>237.14102561538459</v>
          </cell>
          <cell r="W23">
            <v>26</v>
          </cell>
          <cell r="X23">
            <v>237.14102561538456</v>
          </cell>
        </row>
        <row r="24">
          <cell r="B24" t="str">
            <v>0963</v>
          </cell>
          <cell r="C24" t="str">
            <v>ភួង ចាន្រ្ទា</v>
          </cell>
          <cell r="D24" t="str">
            <v>Phuong Chantrea</v>
          </cell>
          <cell r="E24" t="str">
            <v>M</v>
          </cell>
          <cell r="F24" t="str">
            <v>Auto Printing</v>
          </cell>
          <cell r="G24">
            <v>44768</v>
          </cell>
          <cell r="H24">
            <v>251</v>
          </cell>
          <cell r="I24">
            <v>251</v>
          </cell>
          <cell r="J24">
            <v>251</v>
          </cell>
          <cell r="K24">
            <v>251</v>
          </cell>
          <cell r="L24">
            <v>251</v>
          </cell>
          <cell r="M24">
            <v>251</v>
          </cell>
          <cell r="N24">
            <v>251</v>
          </cell>
          <cell r="O24">
            <v>241.34615384615384</v>
          </cell>
          <cell r="P24">
            <v>251</v>
          </cell>
          <cell r="Q24">
            <v>251</v>
          </cell>
          <cell r="R24">
            <v>255.00000000000003</v>
          </cell>
          <cell r="S24">
            <v>245.19230769230771</v>
          </cell>
          <cell r="T24">
            <v>0</v>
          </cell>
          <cell r="U24">
            <v>3000.5384615384614</v>
          </cell>
          <cell r="V24">
            <v>250.0448717948718</v>
          </cell>
          <cell r="W24">
            <v>26</v>
          </cell>
          <cell r="X24">
            <v>250.04487179487182</v>
          </cell>
        </row>
        <row r="25">
          <cell r="B25" t="str">
            <v>0995</v>
          </cell>
          <cell r="C25" t="str">
            <v>សំ សម្បត្តិ</v>
          </cell>
          <cell r="D25" t="str">
            <v>Som Sombat</v>
          </cell>
          <cell r="E25" t="str">
            <v>M</v>
          </cell>
          <cell r="F25" t="str">
            <v>Auto Printing</v>
          </cell>
          <cell r="G25">
            <v>44783</v>
          </cell>
          <cell r="H25">
            <v>251</v>
          </cell>
          <cell r="I25">
            <v>241.34615384615384</v>
          </cell>
          <cell r="J25">
            <v>246.17307692307691</v>
          </cell>
          <cell r="K25">
            <v>246.17307692307691</v>
          </cell>
          <cell r="L25">
            <v>246.17307692307691</v>
          </cell>
          <cell r="M25">
            <v>241.34615384615384</v>
          </cell>
          <cell r="N25">
            <v>241.34615384615384</v>
          </cell>
          <cell r="O25">
            <v>231.69230769230768</v>
          </cell>
          <cell r="P25">
            <v>241.34615384615384</v>
          </cell>
          <cell r="Q25">
            <v>241.34615384615384</v>
          </cell>
          <cell r="R25">
            <v>245.19230769230771</v>
          </cell>
          <cell r="S25">
            <v>220.67307692307693</v>
          </cell>
          <cell r="T25">
            <v>0</v>
          </cell>
          <cell r="U25">
            <v>2893.8076923076924</v>
          </cell>
          <cell r="V25">
            <v>241.15064102564102</v>
          </cell>
          <cell r="W25">
            <v>26</v>
          </cell>
          <cell r="X25">
            <v>241.15064102564102</v>
          </cell>
        </row>
        <row r="26">
          <cell r="B26" t="str">
            <v>1031</v>
          </cell>
          <cell r="C26" t="str">
            <v>សែ គឹមដាន</v>
          </cell>
          <cell r="D26" t="str">
            <v>Se KimDan</v>
          </cell>
          <cell r="E26" t="str">
            <v>M</v>
          </cell>
          <cell r="F26" t="str">
            <v>Auto Printing</v>
          </cell>
          <cell r="G26">
            <v>44862</v>
          </cell>
          <cell r="H26">
            <v>199.75</v>
          </cell>
          <cell r="I26">
            <v>204</v>
          </cell>
          <cell r="J26">
            <v>241.34615384615384</v>
          </cell>
          <cell r="K26">
            <v>251</v>
          </cell>
          <cell r="L26">
            <v>236.51923076923075</v>
          </cell>
          <cell r="M26">
            <v>251</v>
          </cell>
          <cell r="N26">
            <v>251</v>
          </cell>
          <cell r="O26">
            <v>236.51923076923075</v>
          </cell>
          <cell r="P26">
            <v>222.03846153846152</v>
          </cell>
          <cell r="Q26">
            <v>241.34615384615384</v>
          </cell>
          <cell r="R26">
            <v>250.09615384615387</v>
          </cell>
          <cell r="S26">
            <v>225.57692307692309</v>
          </cell>
          <cell r="T26">
            <v>0</v>
          </cell>
          <cell r="U26">
            <v>2810.1923076923076</v>
          </cell>
          <cell r="V26">
            <v>234.18269230769229</v>
          </cell>
          <cell r="W26">
            <v>26</v>
          </cell>
          <cell r="X26">
            <v>234.18269230769229</v>
          </cell>
        </row>
        <row r="27">
          <cell r="B27" t="str">
            <v>1092</v>
          </cell>
          <cell r="C27" t="str">
            <v>កំសត់ ចាន់សឿន</v>
          </cell>
          <cell r="D27" t="str">
            <v>Kamsort Chansoeun</v>
          </cell>
          <cell r="E27" t="str">
            <v>M</v>
          </cell>
          <cell r="F27" t="str">
            <v>Auto Printing</v>
          </cell>
          <cell r="G27">
            <v>44888</v>
          </cell>
          <cell r="H27">
            <v>221</v>
          </cell>
          <cell r="I27">
            <v>216.75</v>
          </cell>
          <cell r="J27">
            <v>251</v>
          </cell>
          <cell r="K27">
            <v>251</v>
          </cell>
          <cell r="L27">
            <v>251</v>
          </cell>
          <cell r="M27">
            <v>251</v>
          </cell>
          <cell r="N27">
            <v>251</v>
          </cell>
          <cell r="O27">
            <v>251</v>
          </cell>
          <cell r="P27">
            <v>251</v>
          </cell>
          <cell r="Q27">
            <v>251</v>
          </cell>
          <cell r="R27">
            <v>250.09615384615387</v>
          </cell>
          <cell r="S27">
            <v>255.00000000000003</v>
          </cell>
          <cell r="T27">
            <v>0</v>
          </cell>
          <cell r="U27">
            <v>2950.8461538461538</v>
          </cell>
          <cell r="V27">
            <v>245.90384615384616</v>
          </cell>
          <cell r="W27">
            <v>26</v>
          </cell>
          <cell r="X27">
            <v>245.90384615384616</v>
          </cell>
        </row>
        <row r="28">
          <cell r="B28" t="str">
            <v>1071</v>
          </cell>
          <cell r="C28" t="str">
            <v>អ៊ុក តៃអ៊រ</v>
          </cell>
          <cell r="D28" t="str">
            <v>Uk Tai Or</v>
          </cell>
          <cell r="E28" t="str">
            <v>M</v>
          </cell>
          <cell r="F28" t="str">
            <v>Auto Printing</v>
          </cell>
          <cell r="G28">
            <v>44880</v>
          </cell>
          <cell r="H28">
            <v>221</v>
          </cell>
          <cell r="I28">
            <v>221</v>
          </cell>
          <cell r="J28">
            <v>251</v>
          </cell>
          <cell r="K28">
            <v>251</v>
          </cell>
          <cell r="L28">
            <v>251</v>
          </cell>
          <cell r="M28">
            <v>251</v>
          </cell>
          <cell r="N28">
            <v>251</v>
          </cell>
          <cell r="O28">
            <v>251</v>
          </cell>
          <cell r="P28">
            <v>251</v>
          </cell>
          <cell r="Q28">
            <v>251</v>
          </cell>
          <cell r="R28">
            <v>255.00000000000003</v>
          </cell>
          <cell r="S28">
            <v>255.00000000000003</v>
          </cell>
          <cell r="T28">
            <v>0</v>
          </cell>
          <cell r="U28">
            <v>2960</v>
          </cell>
          <cell r="V28">
            <v>246.66666666666666</v>
          </cell>
          <cell r="W28">
            <v>26</v>
          </cell>
          <cell r="X28">
            <v>246.66666666666666</v>
          </cell>
        </row>
        <row r="29">
          <cell r="B29" t="str">
            <v>1171</v>
          </cell>
          <cell r="C29" t="str">
            <v>រិទ្ធ ពិរុន</v>
          </cell>
          <cell r="D29" t="str">
            <v>Rith Phirun</v>
          </cell>
          <cell r="E29" t="str">
            <v>M</v>
          </cell>
          <cell r="F29" t="str">
            <v>Auto Printing</v>
          </cell>
          <cell r="G29">
            <v>44967</v>
          </cell>
          <cell r="H29">
            <v>208</v>
          </cell>
          <cell r="I29">
            <v>208</v>
          </cell>
          <cell r="J29">
            <v>221</v>
          </cell>
          <cell r="K29">
            <v>221</v>
          </cell>
          <cell r="L29">
            <v>221</v>
          </cell>
          <cell r="M29">
            <v>251</v>
          </cell>
          <cell r="N29">
            <v>251</v>
          </cell>
          <cell r="O29">
            <v>251</v>
          </cell>
          <cell r="P29">
            <v>251</v>
          </cell>
          <cell r="Q29">
            <v>251</v>
          </cell>
          <cell r="R29">
            <v>255.00000000000003</v>
          </cell>
          <cell r="S29">
            <v>255.00000000000003</v>
          </cell>
          <cell r="T29">
            <v>0</v>
          </cell>
          <cell r="U29">
            <v>2844</v>
          </cell>
          <cell r="V29">
            <v>237</v>
          </cell>
          <cell r="W29">
            <v>26</v>
          </cell>
          <cell r="X29">
            <v>237</v>
          </cell>
        </row>
        <row r="30">
          <cell r="B30" t="str">
            <v>1179</v>
          </cell>
          <cell r="C30" t="str">
            <v>ជា ស៊ីម៉ាក់</v>
          </cell>
          <cell r="D30" t="str">
            <v>Chea Simak</v>
          </cell>
          <cell r="E30" t="str">
            <v>M</v>
          </cell>
          <cell r="F30" t="str">
            <v>Auto Printing</v>
          </cell>
          <cell r="G30">
            <v>44968</v>
          </cell>
          <cell r="H30">
            <v>204</v>
          </cell>
          <cell r="I30">
            <v>208</v>
          </cell>
          <cell r="J30">
            <v>199.75</v>
          </cell>
          <cell r="K30">
            <v>221</v>
          </cell>
          <cell r="L30">
            <v>221</v>
          </cell>
          <cell r="M30">
            <v>251</v>
          </cell>
          <cell r="N30">
            <v>251</v>
          </cell>
          <cell r="O30">
            <v>246.17307692307691</v>
          </cell>
          <cell r="P30">
            <v>217.21153846153845</v>
          </cell>
          <cell r="Q30">
            <v>231.69230769230768</v>
          </cell>
          <cell r="R30">
            <v>245.19230769230771</v>
          </cell>
          <cell r="S30">
            <v>245.19230769230771</v>
          </cell>
          <cell r="T30">
            <v>0</v>
          </cell>
          <cell r="U30">
            <v>2741.2115384615381</v>
          </cell>
          <cell r="V30">
            <v>228.43429487179483</v>
          </cell>
          <cell r="W30">
            <v>26</v>
          </cell>
          <cell r="X30">
            <v>228.4342948717948</v>
          </cell>
        </row>
        <row r="31">
          <cell r="B31" t="str">
            <v>1182</v>
          </cell>
          <cell r="C31" t="str">
            <v>ហឿន វោហា</v>
          </cell>
          <cell r="D31" t="str">
            <v>Hoeun Voha</v>
          </cell>
          <cell r="E31" t="str">
            <v>M</v>
          </cell>
          <cell r="F31" t="str">
            <v>Auto Printing</v>
          </cell>
          <cell r="G31">
            <v>44968</v>
          </cell>
          <cell r="H31">
            <v>204</v>
          </cell>
          <cell r="I31">
            <v>196</v>
          </cell>
          <cell r="J31">
            <v>212.5</v>
          </cell>
          <cell r="K31">
            <v>216.75</v>
          </cell>
          <cell r="L31">
            <v>208.25</v>
          </cell>
          <cell r="M31">
            <v>251</v>
          </cell>
          <cell r="N31">
            <v>251</v>
          </cell>
          <cell r="O31">
            <v>251</v>
          </cell>
          <cell r="P31">
            <v>241.34615384615384</v>
          </cell>
          <cell r="Q31">
            <v>251</v>
          </cell>
          <cell r="R31">
            <v>245.19230769230771</v>
          </cell>
          <cell r="S31">
            <v>235.38461538461542</v>
          </cell>
          <cell r="T31">
            <v>0</v>
          </cell>
          <cell r="U31">
            <v>2763.4230769230767</v>
          </cell>
          <cell r="V31">
            <v>230.28525641025638</v>
          </cell>
          <cell r="W31">
            <v>26</v>
          </cell>
          <cell r="X31">
            <v>230.28525641025641</v>
          </cell>
        </row>
        <row r="32">
          <cell r="B32" t="str">
            <v>1183</v>
          </cell>
          <cell r="C32" t="str">
            <v>ផល្លី ម៉េងសឺ</v>
          </cell>
          <cell r="D32" t="str">
            <v>Phaly Mengseu</v>
          </cell>
          <cell r="E32" t="str">
            <v>M</v>
          </cell>
          <cell r="F32" t="str">
            <v>Auto Printing</v>
          </cell>
          <cell r="G32">
            <v>44971</v>
          </cell>
          <cell r="H32">
            <v>208</v>
          </cell>
          <cell r="I32">
            <v>208</v>
          </cell>
          <cell r="J32">
            <v>221</v>
          </cell>
          <cell r="K32">
            <v>221</v>
          </cell>
          <cell r="L32">
            <v>221</v>
          </cell>
          <cell r="M32">
            <v>251</v>
          </cell>
          <cell r="N32">
            <v>251</v>
          </cell>
          <cell r="O32">
            <v>251</v>
          </cell>
          <cell r="P32">
            <v>251</v>
          </cell>
          <cell r="Q32">
            <v>251</v>
          </cell>
          <cell r="R32">
            <v>255.00000000000003</v>
          </cell>
          <cell r="S32">
            <v>255.00000000000003</v>
          </cell>
          <cell r="T32">
            <v>0</v>
          </cell>
          <cell r="U32">
            <v>2844</v>
          </cell>
          <cell r="V32">
            <v>237</v>
          </cell>
          <cell r="W32">
            <v>26</v>
          </cell>
          <cell r="X32">
            <v>237</v>
          </cell>
        </row>
        <row r="33">
          <cell r="B33" t="str">
            <v>1184</v>
          </cell>
          <cell r="C33" t="str">
            <v>សឿង ខុង</v>
          </cell>
          <cell r="D33" t="str">
            <v>Soeung Khong</v>
          </cell>
          <cell r="E33" t="str">
            <v>M</v>
          </cell>
          <cell r="F33" t="str">
            <v>Auto Printing</v>
          </cell>
          <cell r="G33">
            <v>44971</v>
          </cell>
          <cell r="H33">
            <v>208</v>
          </cell>
          <cell r="I33">
            <v>200</v>
          </cell>
          <cell r="J33">
            <v>212.5</v>
          </cell>
          <cell r="K33">
            <v>221</v>
          </cell>
          <cell r="L33">
            <v>221</v>
          </cell>
          <cell r="M33">
            <v>251</v>
          </cell>
          <cell r="N33">
            <v>251</v>
          </cell>
          <cell r="O33">
            <v>236.51923076923075</v>
          </cell>
          <cell r="P33">
            <v>251</v>
          </cell>
          <cell r="Q33">
            <v>241.34615384615384</v>
          </cell>
          <cell r="R33">
            <v>255.00000000000003</v>
          </cell>
          <cell r="S33">
            <v>250.09615384615387</v>
          </cell>
          <cell r="T33">
            <v>0</v>
          </cell>
          <cell r="U33">
            <v>2798.4615384615381</v>
          </cell>
          <cell r="V33">
            <v>233.20512820512818</v>
          </cell>
          <cell r="W33">
            <v>26</v>
          </cell>
          <cell r="X33">
            <v>233.20512820512818</v>
          </cell>
        </row>
        <row r="34">
          <cell r="B34" t="str">
            <v>1185</v>
          </cell>
          <cell r="C34" t="str">
            <v>អ៊ុក ចតុរង្គ</v>
          </cell>
          <cell r="D34" t="str">
            <v>Ouk Chaktorong</v>
          </cell>
          <cell r="E34" t="str">
            <v>M</v>
          </cell>
          <cell r="F34" t="str">
            <v>Auto Printing</v>
          </cell>
          <cell r="G34">
            <v>44971</v>
          </cell>
          <cell r="H34">
            <v>204</v>
          </cell>
          <cell r="I34">
            <v>208</v>
          </cell>
          <cell r="J34">
            <v>221</v>
          </cell>
          <cell r="K34">
            <v>221</v>
          </cell>
          <cell r="L34">
            <v>221</v>
          </cell>
          <cell r="M34">
            <v>241.34615384615384</v>
          </cell>
          <cell r="N34">
            <v>236.51923076923075</v>
          </cell>
          <cell r="O34">
            <v>236.51923076923075</v>
          </cell>
          <cell r="P34">
            <v>241.34615384615384</v>
          </cell>
          <cell r="Q34">
            <v>241.34615384615384</v>
          </cell>
          <cell r="R34">
            <v>235.38461538461542</v>
          </cell>
          <cell r="S34">
            <v>230.48076923076925</v>
          </cell>
          <cell r="T34">
            <v>0</v>
          </cell>
          <cell r="U34">
            <v>2737.9423076923072</v>
          </cell>
          <cell r="V34">
            <v>228.16185897435892</v>
          </cell>
          <cell r="W34">
            <v>26</v>
          </cell>
          <cell r="X34">
            <v>228.16185897435892</v>
          </cell>
        </row>
        <row r="35">
          <cell r="B35" t="str">
            <v>1240</v>
          </cell>
          <cell r="C35" t="str">
            <v>ចាន់ធីម ធារិទ្ធ</v>
          </cell>
          <cell r="D35" t="str">
            <v>Chanthim Thearith</v>
          </cell>
          <cell r="E35" t="str">
            <v>M</v>
          </cell>
          <cell r="F35" t="str">
            <v>Auto Printing</v>
          </cell>
          <cell r="G35">
            <v>45048</v>
          </cell>
          <cell r="H35">
            <v>0</v>
          </cell>
          <cell r="I35">
            <v>0</v>
          </cell>
          <cell r="J35">
            <v>198</v>
          </cell>
          <cell r="K35">
            <v>208</v>
          </cell>
          <cell r="L35">
            <v>208</v>
          </cell>
          <cell r="M35">
            <v>216.75</v>
          </cell>
          <cell r="N35">
            <v>221</v>
          </cell>
          <cell r="O35">
            <v>208.25</v>
          </cell>
          <cell r="P35">
            <v>221</v>
          </cell>
          <cell r="Q35">
            <v>199.75</v>
          </cell>
          <cell r="R35">
            <v>207.69230769230768</v>
          </cell>
          <cell r="S35">
            <v>220.67307692307691</v>
          </cell>
          <cell r="T35">
            <v>0</v>
          </cell>
          <cell r="U35">
            <v>2109.1153846153848</v>
          </cell>
          <cell r="V35">
            <v>175.75961538461539</v>
          </cell>
          <cell r="W35">
            <v>26</v>
          </cell>
          <cell r="X35">
            <v>175.75961538461539</v>
          </cell>
        </row>
        <row r="36">
          <cell r="B36" t="str">
            <v>1259</v>
          </cell>
          <cell r="C36" t="str">
            <v>ទូច តុលា</v>
          </cell>
          <cell r="D36" t="str">
            <v>Touch Tola</v>
          </cell>
          <cell r="E36" t="str">
            <v>M</v>
          </cell>
          <cell r="F36" t="str">
            <v>Auto Printing</v>
          </cell>
          <cell r="G36">
            <v>45064</v>
          </cell>
          <cell r="H36">
            <v>0</v>
          </cell>
          <cell r="I36">
            <v>0</v>
          </cell>
          <cell r="J36">
            <v>0</v>
          </cell>
          <cell r="K36">
            <v>198</v>
          </cell>
          <cell r="L36">
            <v>200</v>
          </cell>
          <cell r="M36">
            <v>221</v>
          </cell>
          <cell r="N36">
            <v>221</v>
          </cell>
          <cell r="O36">
            <v>221</v>
          </cell>
          <cell r="P36">
            <v>208.25</v>
          </cell>
          <cell r="Q36">
            <v>221</v>
          </cell>
          <cell r="R36">
            <v>173.07692307692307</v>
          </cell>
          <cell r="S36">
            <v>225</v>
          </cell>
          <cell r="T36">
            <v>0</v>
          </cell>
          <cell r="U36">
            <v>1888.3269230769231</v>
          </cell>
          <cell r="V36">
            <v>157.36057692307693</v>
          </cell>
          <cell r="W36">
            <v>26</v>
          </cell>
          <cell r="X36">
            <v>157.36057692307693</v>
          </cell>
        </row>
        <row r="37">
          <cell r="B37" t="str">
            <v>1394</v>
          </cell>
          <cell r="C37" t="str">
            <v>សុខ តុលា</v>
          </cell>
          <cell r="D37" t="str">
            <v>Sok Tola</v>
          </cell>
          <cell r="E37" t="str">
            <v>M</v>
          </cell>
          <cell r="F37" t="str">
            <v>Auto Printing</v>
          </cell>
          <cell r="G37">
            <v>45219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186.57692307692307</v>
          </cell>
          <cell r="Q37">
            <v>200</v>
          </cell>
          <cell r="R37">
            <v>203.84615384615384</v>
          </cell>
          <cell r="S37">
            <v>203.84615384615384</v>
          </cell>
          <cell r="T37">
            <v>0</v>
          </cell>
          <cell r="U37">
            <v>794.26923076923072</v>
          </cell>
          <cell r="V37">
            <v>66.189102564102555</v>
          </cell>
          <cell r="W37">
            <v>26</v>
          </cell>
          <cell r="X37">
            <v>66.189102564102555</v>
          </cell>
        </row>
        <row r="38">
          <cell r="B38" t="str">
            <v>1397</v>
          </cell>
          <cell r="C38" t="str">
            <v>គន់ សុថេង</v>
          </cell>
          <cell r="D38" t="str">
            <v>Kon Sotheng</v>
          </cell>
          <cell r="E38" t="str">
            <v>M</v>
          </cell>
          <cell r="F38" t="str">
            <v>Auto Printing</v>
          </cell>
          <cell r="G38">
            <v>45219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198</v>
          </cell>
          <cell r="Q38">
            <v>208</v>
          </cell>
          <cell r="R38">
            <v>212</v>
          </cell>
          <cell r="S38">
            <v>203.84615384615384</v>
          </cell>
          <cell r="T38">
            <v>0</v>
          </cell>
          <cell r="U38">
            <v>821.84615384615381</v>
          </cell>
          <cell r="V38">
            <v>68.487179487179489</v>
          </cell>
          <cell r="W38">
            <v>26</v>
          </cell>
          <cell r="X38">
            <v>68.487179487179489</v>
          </cell>
        </row>
        <row r="39">
          <cell r="B39" t="str">
            <v>1424</v>
          </cell>
          <cell r="C39" t="str">
            <v>យ័ន្ត ផានិត</v>
          </cell>
          <cell r="D39" t="str">
            <v>Yon Phanit</v>
          </cell>
          <cell r="E39" t="str">
            <v>M</v>
          </cell>
          <cell r="F39" t="str">
            <v>Auto Printing</v>
          </cell>
          <cell r="G39">
            <v>45240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190.38461538461539</v>
          </cell>
          <cell r="R39">
            <v>187.53846153846152</v>
          </cell>
          <cell r="S39">
            <v>212</v>
          </cell>
          <cell r="T39">
            <v>0</v>
          </cell>
          <cell r="U39">
            <v>589.92307692307691</v>
          </cell>
          <cell r="V39">
            <v>49.160256410256409</v>
          </cell>
          <cell r="W39">
            <v>26</v>
          </cell>
          <cell r="X39">
            <v>49.160256410256409</v>
          </cell>
        </row>
        <row r="40">
          <cell r="B40" t="str">
            <v>1425</v>
          </cell>
          <cell r="C40" t="str">
            <v>ហុក ភក្តី</v>
          </cell>
          <cell r="D40" t="str">
            <v>Hok Phkdey</v>
          </cell>
          <cell r="E40" t="str">
            <v>M</v>
          </cell>
          <cell r="F40" t="str">
            <v>Auto Printing</v>
          </cell>
          <cell r="G40">
            <v>45240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198</v>
          </cell>
          <cell r="R40">
            <v>195.69230769230768</v>
          </cell>
          <cell r="S40">
            <v>203.84615384615384</v>
          </cell>
          <cell r="T40">
            <v>0</v>
          </cell>
          <cell r="U40">
            <v>597.53846153846155</v>
          </cell>
          <cell r="V40">
            <v>49.794871794871796</v>
          </cell>
          <cell r="W40">
            <v>26</v>
          </cell>
          <cell r="X40">
            <v>49.794871794871796</v>
          </cell>
        </row>
        <row r="41">
          <cell r="B41" t="str">
            <v>1434</v>
          </cell>
          <cell r="C41" t="str">
            <v>ទឹម វិច្ឆរ៉ា</v>
          </cell>
          <cell r="D41" t="str">
            <v xml:space="preserve">Toem Vichra </v>
          </cell>
          <cell r="E41" t="str">
            <v>M</v>
          </cell>
          <cell r="F41" t="str">
            <v>Auto Printing</v>
          </cell>
          <cell r="G41">
            <v>45262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251</v>
          </cell>
          <cell r="R41">
            <v>255.00000000000003</v>
          </cell>
          <cell r="S41">
            <v>255.00000000000003</v>
          </cell>
          <cell r="T41">
            <v>0</v>
          </cell>
          <cell r="U41">
            <v>761</v>
          </cell>
          <cell r="V41">
            <v>63.416666666666664</v>
          </cell>
          <cell r="W41">
            <v>26</v>
          </cell>
          <cell r="X41">
            <v>63.416666666666657</v>
          </cell>
        </row>
        <row r="42">
          <cell r="B42" t="str">
            <v>1435</v>
          </cell>
          <cell r="C42" t="str">
            <v>ភួង និមល់</v>
          </cell>
          <cell r="D42" t="str">
            <v>Phourng Nimol</v>
          </cell>
          <cell r="E42" t="str">
            <v>M</v>
          </cell>
          <cell r="F42" t="str">
            <v>Auto Printing</v>
          </cell>
          <cell r="G42">
            <v>45264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190.38461538461539</v>
          </cell>
          <cell r="R42">
            <v>176</v>
          </cell>
          <cell r="S42">
            <v>192</v>
          </cell>
          <cell r="T42">
            <v>0</v>
          </cell>
          <cell r="U42">
            <v>558.38461538461536</v>
          </cell>
          <cell r="V42">
            <v>46.532051282051277</v>
          </cell>
          <cell r="W42">
            <v>26</v>
          </cell>
          <cell r="X42">
            <v>46.532051282051277</v>
          </cell>
        </row>
        <row r="43">
          <cell r="B43" t="str">
            <v>1526</v>
          </cell>
          <cell r="C43" t="str">
            <v xml:space="preserve">សឹម អ៊ីសើ </v>
          </cell>
          <cell r="D43" t="str">
            <v>Soem Ysoeu</v>
          </cell>
          <cell r="E43" t="str">
            <v>M</v>
          </cell>
          <cell r="F43" t="str">
            <v>Auto Printing</v>
          </cell>
          <cell r="G43">
            <v>45327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251</v>
          </cell>
          <cell r="T43">
            <v>0</v>
          </cell>
          <cell r="U43">
            <v>251</v>
          </cell>
          <cell r="V43">
            <v>20.916666666666668</v>
          </cell>
          <cell r="W43">
            <v>26</v>
          </cell>
          <cell r="X43">
            <v>20.916666666666668</v>
          </cell>
        </row>
        <row r="44">
          <cell r="B44" t="str">
            <v>1537</v>
          </cell>
          <cell r="C44" t="str">
            <v xml:space="preserve">មី កាលី </v>
          </cell>
          <cell r="D44" t="str">
            <v>Mey Kaly</v>
          </cell>
          <cell r="E44" t="str">
            <v>M</v>
          </cell>
          <cell r="F44" t="str">
            <v>Auto Printing</v>
          </cell>
          <cell r="G44">
            <v>45335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26</v>
          </cell>
          <cell r="X44">
            <v>0</v>
          </cell>
        </row>
        <row r="45">
          <cell r="B45" t="str">
            <v>1539</v>
          </cell>
          <cell r="C45" t="str">
            <v xml:space="preserve">ព្រុំ ប៊ុនធីម </v>
          </cell>
          <cell r="D45" t="str">
            <v>Prom Bunthim</v>
          </cell>
          <cell r="E45" t="str">
            <v>M</v>
          </cell>
          <cell r="F45" t="str">
            <v>Auto Printing</v>
          </cell>
          <cell r="G45">
            <v>45335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26</v>
          </cell>
          <cell r="X45">
            <v>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ster List"/>
      <sheetName val="Attendance"/>
      <sheetName val="Payroll 100%"/>
      <sheetName val="Salary Rank"/>
      <sheetName val="Payslip"/>
      <sheetName val="Annual leave"/>
      <sheetName val="Seniority"/>
      <sheetName val="Allow lunch"/>
      <sheetName val="PAYROLL 50%"/>
      <sheetName val="13 Month"/>
      <sheetName val="Day-care"/>
      <sheetName val="AL"/>
    </sheetNames>
    <sheetDataSet>
      <sheetData sheetId="0">
        <row r="6">
          <cell r="B6" t="str">
            <v>0350</v>
          </cell>
          <cell r="C6" t="str">
            <v>កែវ សុធា</v>
          </cell>
          <cell r="D6" t="str">
            <v>Keo SoThea</v>
          </cell>
          <cell r="E6" t="str">
            <v>M</v>
          </cell>
          <cell r="F6" t="str">
            <v>Laser Cut Leader</v>
          </cell>
          <cell r="G6">
            <v>43907</v>
          </cell>
          <cell r="H6">
            <v>31243</v>
          </cell>
        </row>
        <row r="7">
          <cell r="B7" t="str">
            <v>0668</v>
          </cell>
          <cell r="C7" t="str">
            <v>គង់ ស្រីនាង</v>
          </cell>
          <cell r="D7" t="str">
            <v>Kong Sreyneang</v>
          </cell>
          <cell r="E7" t="str">
            <v>F</v>
          </cell>
          <cell r="F7" t="str">
            <v>Laser Cutting "PIC"</v>
          </cell>
          <cell r="G7">
            <v>44488</v>
          </cell>
          <cell r="H7" t="str">
            <v>30-10-1992</v>
          </cell>
        </row>
        <row r="8">
          <cell r="B8" t="str">
            <v>1203</v>
          </cell>
          <cell r="C8" t="str">
            <v>ជីម សុរ៉េម</v>
          </cell>
          <cell r="D8" t="str">
            <v>Chim Sorem</v>
          </cell>
          <cell r="E8" t="str">
            <v>F</v>
          </cell>
          <cell r="F8" t="str">
            <v>Laser Cutting "PIC"</v>
          </cell>
          <cell r="G8">
            <v>45000</v>
          </cell>
          <cell r="H8">
            <v>33350</v>
          </cell>
        </row>
        <row r="9">
          <cell r="B9">
            <v>1246</v>
          </cell>
          <cell r="C9" t="str">
            <v>ស៊្រាង គីមអាន</v>
          </cell>
          <cell r="D9" t="str">
            <v>Sreang Kiman</v>
          </cell>
          <cell r="E9" t="str">
            <v>F</v>
          </cell>
          <cell r="F9" t="str">
            <v>Laser Cutting "PIC"</v>
          </cell>
          <cell r="G9">
            <v>45058</v>
          </cell>
          <cell r="H9">
            <v>27411</v>
          </cell>
        </row>
        <row r="10">
          <cell r="B10" t="str">
            <v>0545</v>
          </cell>
          <cell r="C10" t="str">
            <v>ញឹម ធា</v>
          </cell>
          <cell r="D10" t="str">
            <v>Nhoem Thea</v>
          </cell>
          <cell r="E10" t="str">
            <v>F</v>
          </cell>
          <cell r="F10" t="str">
            <v>Translator</v>
          </cell>
          <cell r="G10">
            <v>44287</v>
          </cell>
          <cell r="H10" t="str">
            <v>06-Jul-1987</v>
          </cell>
        </row>
        <row r="11">
          <cell r="B11" t="str">
            <v>1101</v>
          </cell>
          <cell r="C11" t="str">
            <v>ម៉ន សុទីន</v>
          </cell>
          <cell r="D11" t="str">
            <v>Morn Sotin</v>
          </cell>
          <cell r="E11" t="str">
            <v>M</v>
          </cell>
          <cell r="F11" t="str">
            <v>TPU film cutting "PIC"</v>
          </cell>
          <cell r="G11">
            <v>44911</v>
          </cell>
          <cell r="H11">
            <v>33826</v>
          </cell>
        </row>
        <row r="12">
          <cell r="B12" t="str">
            <v>1413</v>
          </cell>
          <cell r="C12" t="str">
            <v>លេន ម៉ី</v>
          </cell>
          <cell r="D12" t="str">
            <v>Len Mey</v>
          </cell>
          <cell r="E12" t="str">
            <v>F</v>
          </cell>
          <cell r="F12" t="str">
            <v>TPU film cutting helper</v>
          </cell>
          <cell r="G12">
            <v>45231</v>
          </cell>
          <cell r="H12">
            <v>38446</v>
          </cell>
        </row>
        <row r="13">
          <cell r="B13" t="str">
            <v>1485</v>
          </cell>
          <cell r="C13" t="str">
            <v xml:space="preserve">គៀង ស្រីខួច </v>
          </cell>
          <cell r="D13" t="str">
            <v>Keang Sreykhuoch</v>
          </cell>
          <cell r="E13" t="str">
            <v>F</v>
          </cell>
          <cell r="F13" t="str">
            <v>TPU Operator</v>
          </cell>
          <cell r="G13">
            <v>45321</v>
          </cell>
          <cell r="H13">
            <v>38414</v>
          </cell>
        </row>
        <row r="14">
          <cell r="B14" t="str">
            <v>1486</v>
          </cell>
          <cell r="C14" t="str">
            <v xml:space="preserve">គីម មករា </v>
          </cell>
          <cell r="D14" t="str">
            <v>Kim Makara</v>
          </cell>
          <cell r="E14" t="str">
            <v>F</v>
          </cell>
          <cell r="F14" t="str">
            <v>TPU Operator</v>
          </cell>
          <cell r="G14">
            <v>45321</v>
          </cell>
          <cell r="H14">
            <v>38019</v>
          </cell>
        </row>
        <row r="15">
          <cell r="B15" t="str">
            <v>1487</v>
          </cell>
          <cell r="C15" t="str">
            <v xml:space="preserve">ចាំ ធា </v>
          </cell>
          <cell r="D15" t="str">
            <v>Cham Thea</v>
          </cell>
          <cell r="E15" t="str">
            <v>F</v>
          </cell>
          <cell r="F15" t="str">
            <v>TPU Operator</v>
          </cell>
          <cell r="G15">
            <v>45321</v>
          </cell>
          <cell r="H15">
            <v>36590</v>
          </cell>
        </row>
        <row r="16">
          <cell r="B16" t="str">
            <v>0435</v>
          </cell>
          <cell r="C16" t="str">
            <v>កោះ គឹមហ៊ី</v>
          </cell>
          <cell r="D16" t="str">
            <v>Kos Kim Hie</v>
          </cell>
          <cell r="E16" t="str">
            <v>F</v>
          </cell>
          <cell r="F16" t="str">
            <v>High Frequency Leader</v>
          </cell>
          <cell r="G16" t="str">
            <v>04-Nov-2020</v>
          </cell>
          <cell r="H16">
            <v>35866</v>
          </cell>
        </row>
        <row r="17">
          <cell r="B17" t="str">
            <v>0389</v>
          </cell>
          <cell r="C17" t="str">
            <v>ស៊ន ផល្លី</v>
          </cell>
          <cell r="D17" t="str">
            <v>Sorn Phally</v>
          </cell>
          <cell r="E17" t="str">
            <v>M</v>
          </cell>
          <cell r="F17" t="str">
            <v>High Frequency "PIC"</v>
          </cell>
          <cell r="G17">
            <v>44117</v>
          </cell>
          <cell r="H17">
            <v>32301</v>
          </cell>
        </row>
        <row r="18">
          <cell r="B18" t="str">
            <v>0429</v>
          </cell>
          <cell r="C18" t="str">
            <v>ជុំ សុនឿន</v>
          </cell>
          <cell r="D18" t="str">
            <v>Chom Noeun</v>
          </cell>
          <cell r="E18" t="str">
            <v>F</v>
          </cell>
          <cell r="F18" t="str">
            <v>High Frequency</v>
          </cell>
          <cell r="G18">
            <v>44131</v>
          </cell>
          <cell r="H18" t="str">
            <v>13-06-2001</v>
          </cell>
        </row>
        <row r="19">
          <cell r="B19" t="str">
            <v>1091</v>
          </cell>
          <cell r="C19" t="str">
            <v>គាន ប្រុស</v>
          </cell>
          <cell r="D19" t="str">
            <v>Kean Bros</v>
          </cell>
          <cell r="E19" t="str">
            <v>M</v>
          </cell>
          <cell r="F19" t="str">
            <v>Manual die cutting "PIC"</v>
          </cell>
          <cell r="G19">
            <v>44887</v>
          </cell>
          <cell r="H19">
            <v>34315</v>
          </cell>
        </row>
        <row r="20">
          <cell r="B20" t="str">
            <v>1037</v>
          </cell>
          <cell r="C20" t="str">
            <v>គឿន ស្រីម៉ៅ</v>
          </cell>
          <cell r="D20" t="str">
            <v>Koeurn Srey Mao</v>
          </cell>
          <cell r="E20" t="str">
            <v>F</v>
          </cell>
          <cell r="F20" t="str">
            <v>High Frequency "PIC"</v>
          </cell>
          <cell r="G20">
            <v>44862</v>
          </cell>
          <cell r="H20">
            <v>33665</v>
          </cell>
        </row>
        <row r="21">
          <cell r="B21" t="str">
            <v>1142</v>
          </cell>
          <cell r="C21" t="str">
            <v>ង៉ែត សុខណៃ</v>
          </cell>
          <cell r="D21" t="str">
            <v>Nget Soknai</v>
          </cell>
          <cell r="E21" t="str">
            <v>M</v>
          </cell>
          <cell r="F21" t="str">
            <v>High Frequency "PIC"</v>
          </cell>
          <cell r="G21">
            <v>44952</v>
          </cell>
          <cell r="H21">
            <v>37430</v>
          </cell>
        </row>
        <row r="22">
          <cell r="B22" t="str">
            <v>1145</v>
          </cell>
          <cell r="C22" t="str">
            <v>វីន អារញ្ញ</v>
          </cell>
          <cell r="D22" t="str">
            <v>Vin Aranh</v>
          </cell>
          <cell r="E22" t="str">
            <v>M</v>
          </cell>
          <cell r="F22" t="str">
            <v>Manual die cutting "PIC"</v>
          </cell>
          <cell r="G22">
            <v>44958</v>
          </cell>
          <cell r="H22">
            <v>33404</v>
          </cell>
        </row>
        <row r="23">
          <cell r="B23" t="str">
            <v>1401</v>
          </cell>
          <cell r="C23" t="str">
            <v>ឈិន ស៊ិញ</v>
          </cell>
          <cell r="D23" t="str">
            <v>Chhin Sinh</v>
          </cell>
          <cell r="E23" t="str">
            <v>M</v>
          </cell>
          <cell r="F23" t="str">
            <v>High Frequency "PIC"</v>
          </cell>
          <cell r="G23">
            <v>45222</v>
          </cell>
          <cell r="H23">
            <v>36355</v>
          </cell>
        </row>
        <row r="24">
          <cell r="B24" t="str">
            <v>1402</v>
          </cell>
          <cell r="C24" t="str">
            <v xml:space="preserve">ញីម សុខលីន </v>
          </cell>
          <cell r="D24" t="str">
            <v>Nhim Soklin</v>
          </cell>
          <cell r="E24" t="str">
            <v>F</v>
          </cell>
          <cell r="F24" t="str">
            <v>High Frequency Operator</v>
          </cell>
          <cell r="G24">
            <v>45223</v>
          </cell>
          <cell r="H24">
            <v>36535</v>
          </cell>
        </row>
        <row r="25">
          <cell r="B25" t="str">
            <v>1403</v>
          </cell>
          <cell r="C25" t="str">
            <v xml:space="preserve">ឃិន ស្រីនិច </v>
          </cell>
          <cell r="D25" t="str">
            <v>Khen Sreynich</v>
          </cell>
          <cell r="E25" t="str">
            <v>F</v>
          </cell>
          <cell r="F25" t="str">
            <v>High Frequency "PIC"</v>
          </cell>
          <cell r="G25">
            <v>45224</v>
          </cell>
          <cell r="H25">
            <v>36647</v>
          </cell>
        </row>
        <row r="26">
          <cell r="B26" t="str">
            <v>1404</v>
          </cell>
          <cell r="C26" t="str">
            <v xml:space="preserve">ប្រេស យ៉ាត </v>
          </cell>
          <cell r="D26" t="str">
            <v>Bres Yat</v>
          </cell>
          <cell r="E26" t="str">
            <v>M</v>
          </cell>
          <cell r="F26" t="str">
            <v>High Frequency "PIC"</v>
          </cell>
          <cell r="G26">
            <v>45224</v>
          </cell>
          <cell r="H26">
            <v>38477</v>
          </cell>
        </row>
        <row r="27">
          <cell r="B27" t="str">
            <v>1405</v>
          </cell>
          <cell r="C27" t="str">
            <v xml:space="preserve">ភាព វ៉េផាត់ </v>
          </cell>
          <cell r="D27" t="str">
            <v>Pheap Vephat</v>
          </cell>
          <cell r="E27" t="str">
            <v>M</v>
          </cell>
          <cell r="F27" t="str">
            <v>High Frequency "PIC"</v>
          </cell>
          <cell r="G27">
            <v>45224</v>
          </cell>
          <cell r="H27">
            <v>38393</v>
          </cell>
        </row>
        <row r="28">
          <cell r="B28" t="str">
            <v>1406</v>
          </cell>
          <cell r="C28" t="str">
            <v xml:space="preserve">នន ខាវ </v>
          </cell>
          <cell r="D28" t="str">
            <v>Norn Khav</v>
          </cell>
          <cell r="E28" t="str">
            <v>M</v>
          </cell>
          <cell r="F28" t="str">
            <v>Manual die cutting "PIC"</v>
          </cell>
          <cell r="G28">
            <v>45224</v>
          </cell>
          <cell r="H28">
            <v>35987</v>
          </cell>
        </row>
        <row r="29">
          <cell r="B29" t="str">
            <v>1408</v>
          </cell>
          <cell r="C29" t="str">
            <v xml:space="preserve">ធីម ភីន </v>
          </cell>
          <cell r="D29" t="str">
            <v>Thim Phin</v>
          </cell>
          <cell r="E29" t="str">
            <v>F</v>
          </cell>
          <cell r="F29" t="str">
            <v>(HF) Asst. Make report</v>
          </cell>
          <cell r="G29">
            <v>45224</v>
          </cell>
          <cell r="H29">
            <v>33879</v>
          </cell>
        </row>
        <row r="30">
          <cell r="B30" t="str">
            <v>1428</v>
          </cell>
          <cell r="C30" t="str">
            <v xml:space="preserve">នៅ លីហ៊ាង </v>
          </cell>
          <cell r="D30" t="str">
            <v>Nov Liheang</v>
          </cell>
          <cell r="E30" t="str">
            <v>M</v>
          </cell>
          <cell r="F30" t="str">
            <v>High Frequency "PIC"</v>
          </cell>
          <cell r="G30">
            <v>45246</v>
          </cell>
          <cell r="H30">
            <v>36046</v>
          </cell>
        </row>
        <row r="31">
          <cell r="B31" t="str">
            <v>1430</v>
          </cell>
          <cell r="C31" t="str">
            <v xml:space="preserve">មូល សម្បូរ </v>
          </cell>
          <cell r="D31" t="str">
            <v>Moul Sambo</v>
          </cell>
          <cell r="E31" t="str">
            <v>M</v>
          </cell>
          <cell r="F31" t="str">
            <v>High Frequency "PIC"</v>
          </cell>
          <cell r="G31">
            <v>45246</v>
          </cell>
          <cell r="H31">
            <v>36102</v>
          </cell>
        </row>
        <row r="32">
          <cell r="B32" t="str">
            <v>1488</v>
          </cell>
          <cell r="C32" t="str">
            <v xml:space="preserve">ដួង ស្មាក់ </v>
          </cell>
          <cell r="D32" t="str">
            <v>Suong Smak</v>
          </cell>
          <cell r="E32" t="str">
            <v>M</v>
          </cell>
          <cell r="F32" t="str">
            <v>High Frequency "PIC"</v>
          </cell>
          <cell r="G32">
            <v>45321</v>
          </cell>
          <cell r="H32">
            <v>30848</v>
          </cell>
        </row>
        <row r="33">
          <cell r="B33" t="str">
            <v>1489</v>
          </cell>
          <cell r="C33" t="str">
            <v xml:space="preserve">វុធ ធារ៉ា </v>
          </cell>
          <cell r="D33" t="str">
            <v>Vuth Theara</v>
          </cell>
          <cell r="E33" t="str">
            <v>M</v>
          </cell>
          <cell r="F33" t="str">
            <v>High Frequency "PIC"</v>
          </cell>
          <cell r="G33">
            <v>45321</v>
          </cell>
          <cell r="H33">
            <v>35098</v>
          </cell>
        </row>
        <row r="34">
          <cell r="B34" t="str">
            <v>1490</v>
          </cell>
          <cell r="C34" t="str">
            <v xml:space="preserve">អ៊ុក អូន </v>
          </cell>
          <cell r="D34" t="str">
            <v>Uk Oun</v>
          </cell>
          <cell r="E34" t="str">
            <v>M</v>
          </cell>
          <cell r="F34" t="str">
            <v>High Frequency "PIC"</v>
          </cell>
          <cell r="G34">
            <v>45321</v>
          </cell>
          <cell r="H34">
            <v>37907</v>
          </cell>
        </row>
        <row r="35">
          <cell r="B35" t="str">
            <v>1491</v>
          </cell>
          <cell r="C35" t="str">
            <v xml:space="preserve">សៅ ពិសាល </v>
          </cell>
          <cell r="D35" t="str">
            <v>Sao Pisal</v>
          </cell>
          <cell r="E35" t="str">
            <v>M</v>
          </cell>
          <cell r="F35" t="str">
            <v>High Frequency "PIC"</v>
          </cell>
          <cell r="G35">
            <v>45321</v>
          </cell>
          <cell r="H35">
            <v>36441</v>
          </cell>
        </row>
        <row r="36">
          <cell r="B36" t="str">
            <v>0440</v>
          </cell>
          <cell r="C36" t="str">
            <v>សៅ សេងហេង</v>
          </cell>
          <cell r="D36" t="str">
            <v>Sao Sengheng</v>
          </cell>
          <cell r="E36" t="str">
            <v>M</v>
          </cell>
          <cell r="F36" t="str">
            <v>Screen Printing Leader</v>
          </cell>
          <cell r="G36">
            <v>44146</v>
          </cell>
          <cell r="H36" t="str">
            <v>14-12-2001</v>
          </cell>
        </row>
        <row r="37">
          <cell r="B37" t="str">
            <v>0565</v>
          </cell>
          <cell r="C37" t="str">
            <v>ប៉ុល ប៊ុនហេង</v>
          </cell>
          <cell r="D37" t="str">
            <v>Pol Bunheng</v>
          </cell>
          <cell r="E37" t="str">
            <v>M</v>
          </cell>
          <cell r="F37" t="str">
            <v>Long Table Printing</v>
          </cell>
          <cell r="G37">
            <v>44357</v>
          </cell>
          <cell r="H37" t="str">
            <v>18-04-1992</v>
          </cell>
        </row>
        <row r="38">
          <cell r="B38" t="str">
            <v>1045</v>
          </cell>
          <cell r="C38" t="str">
            <v>សេង ស៊ីញ</v>
          </cell>
          <cell r="D38" t="str">
            <v xml:space="preserve"> Seng Sinh</v>
          </cell>
          <cell r="E38" t="str">
            <v>M</v>
          </cell>
          <cell r="F38" t="str">
            <v>Screen Printing Long Table</v>
          </cell>
          <cell r="G38">
            <v>44865</v>
          </cell>
          <cell r="H38">
            <v>37084</v>
          </cell>
        </row>
        <row r="39">
          <cell r="B39" t="str">
            <v>1114</v>
          </cell>
          <cell r="C39" t="str">
            <v>ភា រ៉ាភី</v>
          </cell>
          <cell r="D39" t="str">
            <v>Phea Raphy</v>
          </cell>
          <cell r="E39" t="str">
            <v>M</v>
          </cell>
          <cell r="F39" t="str">
            <v>Screen Printing Long Table</v>
          </cell>
          <cell r="G39">
            <v>44936</v>
          </cell>
          <cell r="H39">
            <v>37444</v>
          </cell>
        </row>
        <row r="40">
          <cell r="B40" t="str">
            <v>1115</v>
          </cell>
          <cell r="C40" t="str">
            <v>អ៊ឹម សំអ៊ុន</v>
          </cell>
          <cell r="D40" t="str">
            <v>Oem Sam Un</v>
          </cell>
          <cell r="E40" t="str">
            <v>M</v>
          </cell>
          <cell r="F40" t="str">
            <v>Screen Printing Long Table</v>
          </cell>
          <cell r="G40">
            <v>44936</v>
          </cell>
          <cell r="H40">
            <v>36174</v>
          </cell>
        </row>
        <row r="41">
          <cell r="B41" t="str">
            <v>1121</v>
          </cell>
          <cell r="C41" t="str">
            <v>ឌី​ រ៉ាស៊ិន</v>
          </cell>
          <cell r="D41" t="str">
            <v>Dy Rasen</v>
          </cell>
          <cell r="E41" t="str">
            <v>M</v>
          </cell>
          <cell r="F41" t="str">
            <v>Screen Printing Long Table</v>
          </cell>
          <cell r="G41">
            <v>44944</v>
          </cell>
          <cell r="H41">
            <v>36404</v>
          </cell>
        </row>
        <row r="42">
          <cell r="B42" t="str">
            <v>1318</v>
          </cell>
          <cell r="C42" t="str">
            <v xml:space="preserve">ឈឺន រដ្ឋធី </v>
          </cell>
          <cell r="D42" t="str">
            <v>Chheun Rothy</v>
          </cell>
          <cell r="E42" t="str">
            <v>M</v>
          </cell>
          <cell r="F42" t="str">
            <v>Long Table Printing</v>
          </cell>
          <cell r="G42">
            <v>45181</v>
          </cell>
          <cell r="H42">
            <v>36252</v>
          </cell>
        </row>
        <row r="43">
          <cell r="B43" t="str">
            <v>1323</v>
          </cell>
          <cell r="C43" t="str">
            <v>វង្ស វាសនា</v>
          </cell>
          <cell r="D43" t="str">
            <v>Vong Veasna</v>
          </cell>
          <cell r="E43" t="str">
            <v>M</v>
          </cell>
          <cell r="F43" t="str">
            <v>Screen Printing Long Table</v>
          </cell>
          <cell r="G43">
            <v>45181</v>
          </cell>
          <cell r="H43">
            <v>37141</v>
          </cell>
        </row>
        <row r="44">
          <cell r="B44" t="str">
            <v>1324</v>
          </cell>
          <cell r="C44" t="str">
            <v>សាយ​ ដាវី</v>
          </cell>
          <cell r="D44" t="str">
            <v>Say Davy</v>
          </cell>
          <cell r="E44" t="str">
            <v>M</v>
          </cell>
          <cell r="F44" t="str">
            <v>Screen Printing Long Table</v>
          </cell>
          <cell r="G44">
            <v>45181</v>
          </cell>
          <cell r="H44">
            <v>35965</v>
          </cell>
        </row>
        <row r="45">
          <cell r="B45" t="str">
            <v>1329</v>
          </cell>
          <cell r="C45" t="str">
            <v>ឡាញ ស្រីនាង</v>
          </cell>
          <cell r="D45" t="str">
            <v>Lanh Sreyneang</v>
          </cell>
          <cell r="E45" t="str">
            <v>F</v>
          </cell>
          <cell r="F45" t="str">
            <v>Screen Printing Make Report</v>
          </cell>
          <cell r="G45">
            <v>45181</v>
          </cell>
          <cell r="H45">
            <v>37080</v>
          </cell>
        </row>
        <row r="46">
          <cell r="B46" t="str">
            <v>1342</v>
          </cell>
          <cell r="C46" t="str">
            <v>ស៊ុន ចាន់ចាវ</v>
          </cell>
          <cell r="D46" t="str">
            <v>Sun Chanchav</v>
          </cell>
          <cell r="E46" t="str">
            <v>M</v>
          </cell>
          <cell r="F46" t="str">
            <v>Screen Printing Long Table</v>
          </cell>
          <cell r="G46">
            <v>45195</v>
          </cell>
          <cell r="H46">
            <v>35803</v>
          </cell>
        </row>
        <row r="47">
          <cell r="B47" t="str">
            <v>1359</v>
          </cell>
          <cell r="C47" t="str">
            <v>សឿង សែ</v>
          </cell>
          <cell r="D47" t="str">
            <v>​Soeung Se</v>
          </cell>
          <cell r="E47" t="str">
            <v>M</v>
          </cell>
          <cell r="F47" t="str">
            <v>Screen Printing Long Table</v>
          </cell>
          <cell r="G47">
            <v>45201</v>
          </cell>
          <cell r="H47">
            <v>34763</v>
          </cell>
        </row>
        <row r="48">
          <cell r="B48" t="str">
            <v>1364</v>
          </cell>
          <cell r="C48" t="str">
            <v>ភាង ណារ៉ូ</v>
          </cell>
          <cell r="D48" t="str">
            <v>Pheang Naro</v>
          </cell>
          <cell r="E48" t="str">
            <v>M</v>
          </cell>
          <cell r="F48" t="str">
            <v>Screen Printing Long Table</v>
          </cell>
          <cell r="G48">
            <v>45201</v>
          </cell>
          <cell r="H48">
            <v>34022</v>
          </cell>
        </row>
        <row r="49">
          <cell r="B49" t="str">
            <v>1395</v>
          </cell>
          <cell r="C49" t="str">
            <v>ផន សុផល</v>
          </cell>
          <cell r="D49" t="str">
            <v>Phorn Sophal</v>
          </cell>
          <cell r="E49" t="str">
            <v>M</v>
          </cell>
          <cell r="F49" t="str">
            <v>Screen Printing Long Table</v>
          </cell>
          <cell r="G49">
            <v>45219</v>
          </cell>
          <cell r="H49">
            <v>36877</v>
          </cell>
        </row>
        <row r="50">
          <cell r="B50" t="str">
            <v>1414</v>
          </cell>
          <cell r="C50" t="str">
            <v>សួស កក្តដា</v>
          </cell>
          <cell r="D50" t="str">
            <v>Suos Kakada</v>
          </cell>
          <cell r="E50" t="str">
            <v>M</v>
          </cell>
          <cell r="F50" t="str">
            <v>Long Table Printing</v>
          </cell>
          <cell r="G50">
            <v>45231</v>
          </cell>
          <cell r="H50">
            <v>36228</v>
          </cell>
        </row>
        <row r="51">
          <cell r="B51" t="str">
            <v>1462</v>
          </cell>
          <cell r="C51" t="str">
            <v>ម៉េង លីណា</v>
          </cell>
          <cell r="D51" t="str">
            <v>Meng Lina</v>
          </cell>
          <cell r="E51" t="str">
            <v>F</v>
          </cell>
          <cell r="F51" t="str">
            <v>Plastic lamination "PIC"</v>
          </cell>
          <cell r="G51">
            <v>45267</v>
          </cell>
          <cell r="H51">
            <v>38675</v>
          </cell>
        </row>
        <row r="52">
          <cell r="B52" t="str">
            <v>1466</v>
          </cell>
          <cell r="C52" t="str">
            <v>ហង្ស វលក្ខិណា</v>
          </cell>
          <cell r="D52" t="str">
            <v>Hang Vorlakhena</v>
          </cell>
          <cell r="E52" t="str">
            <v>F</v>
          </cell>
          <cell r="F52" t="str">
            <v>Plastic lamination "PIC"</v>
          </cell>
          <cell r="G52">
            <v>45268</v>
          </cell>
          <cell r="H52">
            <v>33541</v>
          </cell>
        </row>
        <row r="53">
          <cell r="B53" t="str">
            <v>1492</v>
          </cell>
          <cell r="C53" t="str">
            <v xml:space="preserve">ស៊ីន ស៊ាន់ </v>
          </cell>
          <cell r="D53" t="str">
            <v>Sin Sorn</v>
          </cell>
          <cell r="E53" t="str">
            <v>M</v>
          </cell>
          <cell r="F53" t="str">
            <v>Long Table Printing</v>
          </cell>
          <cell r="G53">
            <v>45321</v>
          </cell>
          <cell r="H53">
            <v>36774</v>
          </cell>
        </row>
        <row r="54">
          <cell r="B54" t="str">
            <v>1493</v>
          </cell>
          <cell r="C54" t="str">
            <v xml:space="preserve">ម៉ៅ ភាព </v>
          </cell>
          <cell r="D54" t="str">
            <v>Mao Pheap</v>
          </cell>
          <cell r="E54" t="str">
            <v>M</v>
          </cell>
          <cell r="F54" t="str">
            <v>Long Table Printing</v>
          </cell>
          <cell r="G54">
            <v>45321</v>
          </cell>
          <cell r="H54">
            <v>35811</v>
          </cell>
        </row>
        <row r="55">
          <cell r="B55" t="str">
            <v>1494</v>
          </cell>
          <cell r="C55" t="str">
            <v xml:space="preserve">ឃី កុសល់ </v>
          </cell>
          <cell r="D55" t="str">
            <v>Khy Kosal</v>
          </cell>
          <cell r="E55" t="str">
            <v>M</v>
          </cell>
          <cell r="F55" t="str">
            <v>Long Table Printing</v>
          </cell>
          <cell r="G55">
            <v>45321</v>
          </cell>
          <cell r="H55">
            <v>37228</v>
          </cell>
        </row>
      </sheetData>
      <sheetData sheetId="1">
        <row r="16">
          <cell r="B16" t="str">
            <v>0545</v>
          </cell>
          <cell r="C16"/>
          <cell r="D16" t="str">
            <v>AM</v>
          </cell>
          <cell r="E16">
            <v>4</v>
          </cell>
          <cell r="F16">
            <v>4</v>
          </cell>
          <cell r="G16"/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/>
          <cell r="N16"/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/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B16" t="str">
            <v>4S</v>
          </cell>
          <cell r="AC16">
            <v>4</v>
          </cell>
          <cell r="AD16">
            <v>4</v>
          </cell>
          <cell r="AE16">
            <v>4</v>
          </cell>
          <cell r="AF16">
            <v>4</v>
          </cell>
          <cell r="AG16">
            <v>4</v>
          </cell>
          <cell r="AH16">
            <v>4</v>
          </cell>
          <cell r="AI16"/>
          <cell r="AJ16">
            <v>25</v>
          </cell>
          <cell r="AK16"/>
          <cell r="AP16">
            <v>18</v>
          </cell>
          <cell r="AQ16">
            <v>26</v>
          </cell>
          <cell r="AR16">
            <v>0</v>
          </cell>
          <cell r="AS16">
            <v>0</v>
          </cell>
          <cell r="AT16">
            <v>8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26</v>
          </cell>
          <cell r="BA16">
            <v>0</v>
          </cell>
          <cell r="BB16">
            <v>36</v>
          </cell>
          <cell r="BC16">
            <v>0</v>
          </cell>
          <cell r="BD16">
            <v>0</v>
          </cell>
        </row>
        <row r="17">
          <cell r="B17"/>
          <cell r="C17" t="str">
            <v>ញឹម ធា</v>
          </cell>
          <cell r="D17" t="str">
            <v>PM</v>
          </cell>
          <cell r="E17">
            <v>4</v>
          </cell>
          <cell r="F17">
            <v>4</v>
          </cell>
          <cell r="G17"/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/>
          <cell r="N17"/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4</v>
          </cell>
          <cell r="U17"/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 t="str">
            <v>4S</v>
          </cell>
          <cell r="AC17">
            <v>4</v>
          </cell>
          <cell r="AD17">
            <v>4</v>
          </cell>
          <cell r="AE17">
            <v>4</v>
          </cell>
          <cell r="AF17">
            <v>4</v>
          </cell>
          <cell r="AG17">
            <v>4</v>
          </cell>
          <cell r="AH17">
            <v>4</v>
          </cell>
          <cell r="AI17"/>
          <cell r="AJ17"/>
          <cell r="AK17"/>
          <cell r="AL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</row>
        <row r="18">
          <cell r="B18"/>
          <cell r="C18" t="str">
            <v>Nhoem Thea</v>
          </cell>
          <cell r="D18">
            <v>1.3</v>
          </cell>
          <cell r="E18">
            <v>0</v>
          </cell>
          <cell r="F18">
            <v>0</v>
          </cell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AK18"/>
          <cell r="AL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</row>
        <row r="19">
          <cell r="B19"/>
          <cell r="C19" t="str">
            <v>"HF" Translator</v>
          </cell>
          <cell r="D19">
            <v>1.5</v>
          </cell>
          <cell r="E19">
            <v>2</v>
          </cell>
          <cell r="F19">
            <v>0</v>
          </cell>
          <cell r="G19"/>
          <cell r="H19">
            <v>0</v>
          </cell>
          <cell r="I19">
            <v>2</v>
          </cell>
          <cell r="J19">
            <v>2</v>
          </cell>
          <cell r="K19">
            <v>2</v>
          </cell>
          <cell r="L19">
            <v>0</v>
          </cell>
          <cell r="M19"/>
          <cell r="N19"/>
          <cell r="O19">
            <v>2</v>
          </cell>
          <cell r="P19">
            <v>2</v>
          </cell>
          <cell r="Q19">
            <v>2</v>
          </cell>
          <cell r="R19">
            <v>2</v>
          </cell>
          <cell r="S19">
            <v>2</v>
          </cell>
          <cell r="T19">
            <v>0</v>
          </cell>
          <cell r="U19"/>
          <cell r="V19">
            <v>2</v>
          </cell>
          <cell r="W19">
            <v>2</v>
          </cell>
          <cell r="X19">
            <v>2</v>
          </cell>
          <cell r="Y19">
            <v>2</v>
          </cell>
          <cell r="Z19">
            <v>0</v>
          </cell>
          <cell r="AA19">
            <v>0</v>
          </cell>
          <cell r="AB19">
            <v>0</v>
          </cell>
          <cell r="AC19">
            <v>2</v>
          </cell>
          <cell r="AD19">
            <v>2</v>
          </cell>
          <cell r="AE19">
            <v>2</v>
          </cell>
          <cell r="AF19">
            <v>2</v>
          </cell>
          <cell r="AG19">
            <v>2</v>
          </cell>
          <cell r="AH19">
            <v>0</v>
          </cell>
          <cell r="AI19"/>
          <cell r="AJ19">
            <v>36</v>
          </cell>
          <cell r="AK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</row>
        <row r="20">
          <cell r="B20"/>
          <cell r="C20"/>
          <cell r="D20">
            <v>2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AK20">
            <v>0</v>
          </cell>
          <cell r="AL20">
            <v>18</v>
          </cell>
          <cell r="AM20">
            <v>0</v>
          </cell>
          <cell r="AN20">
            <v>0</v>
          </cell>
          <cell r="AO20">
            <v>0</v>
          </cell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</row>
        <row r="21">
          <cell r="B21" t="str">
            <v>1101</v>
          </cell>
          <cell r="C21"/>
          <cell r="D21" t="str">
            <v>AM</v>
          </cell>
          <cell r="E21">
            <v>4</v>
          </cell>
          <cell r="F21">
            <v>4</v>
          </cell>
          <cell r="G21"/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 t="str">
            <v>4H</v>
          </cell>
          <cell r="N21"/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 t="str">
            <v>AL</v>
          </cell>
          <cell r="T21">
            <v>4</v>
          </cell>
          <cell r="U21"/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4</v>
          </cell>
          <cell r="AB21" t="str">
            <v>4S</v>
          </cell>
          <cell r="AC21">
            <v>4</v>
          </cell>
          <cell r="AD21">
            <v>4</v>
          </cell>
          <cell r="AE21">
            <v>4</v>
          </cell>
          <cell r="AF21">
            <v>4</v>
          </cell>
          <cell r="AG21">
            <v>4</v>
          </cell>
          <cell r="AH21">
            <v>4</v>
          </cell>
          <cell r="AI21"/>
          <cell r="AJ21">
            <v>24</v>
          </cell>
          <cell r="AK21"/>
          <cell r="AP21">
            <v>18</v>
          </cell>
          <cell r="AQ21">
            <v>25</v>
          </cell>
          <cell r="AR21">
            <v>0</v>
          </cell>
          <cell r="AS21">
            <v>8</v>
          </cell>
          <cell r="AT21">
            <v>8</v>
          </cell>
          <cell r="AU21">
            <v>0</v>
          </cell>
          <cell r="AV21">
            <v>0</v>
          </cell>
          <cell r="AW21">
            <v>1</v>
          </cell>
          <cell r="AX21">
            <v>0</v>
          </cell>
          <cell r="AY21">
            <v>0</v>
          </cell>
          <cell r="AZ21">
            <v>26</v>
          </cell>
          <cell r="BA21">
            <v>0</v>
          </cell>
          <cell r="BB21">
            <v>36</v>
          </cell>
          <cell r="BC21">
            <v>0</v>
          </cell>
          <cell r="BD21">
            <v>1</v>
          </cell>
        </row>
        <row r="22">
          <cell r="B22"/>
          <cell r="C22" t="str">
            <v>ម៉ន សុទីន</v>
          </cell>
          <cell r="D22" t="str">
            <v>PM</v>
          </cell>
          <cell r="E22">
            <v>4</v>
          </cell>
          <cell r="F22">
            <v>4</v>
          </cell>
          <cell r="G22"/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 t="str">
            <v>4H</v>
          </cell>
          <cell r="N22"/>
          <cell r="O22">
            <v>4</v>
          </cell>
          <cell r="P22">
            <v>4</v>
          </cell>
          <cell r="Q22">
            <v>4</v>
          </cell>
          <cell r="R22">
            <v>4</v>
          </cell>
          <cell r="S22" t="str">
            <v>AL</v>
          </cell>
          <cell r="T22">
            <v>4</v>
          </cell>
          <cell r="U22"/>
          <cell r="V22">
            <v>4</v>
          </cell>
          <cell r="W22">
            <v>4</v>
          </cell>
          <cell r="X22">
            <v>4</v>
          </cell>
          <cell r="Y22">
            <v>4</v>
          </cell>
          <cell r="Z22">
            <v>4</v>
          </cell>
          <cell r="AA22">
            <v>4</v>
          </cell>
          <cell r="AB22" t="str">
            <v>4S</v>
          </cell>
          <cell r="AC22">
            <v>4</v>
          </cell>
          <cell r="AD22">
            <v>4</v>
          </cell>
          <cell r="AE22">
            <v>4</v>
          </cell>
          <cell r="AF22">
            <v>4</v>
          </cell>
          <cell r="AG22">
            <v>4</v>
          </cell>
          <cell r="AH22">
            <v>4</v>
          </cell>
          <cell r="AI22"/>
          <cell r="AJ22"/>
          <cell r="AK22"/>
          <cell r="AL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</row>
        <row r="23">
          <cell r="B23"/>
          <cell r="C23" t="str">
            <v>Morn Sotin</v>
          </cell>
          <cell r="D23">
            <v>1.3</v>
          </cell>
          <cell r="E23">
            <v>0</v>
          </cell>
          <cell r="F23">
            <v>0</v>
          </cell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/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AK23"/>
          <cell r="AL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</row>
        <row r="24">
          <cell r="B24"/>
          <cell r="C24" t="str">
            <v>TPU Operator</v>
          </cell>
          <cell r="D24">
            <v>1.5</v>
          </cell>
          <cell r="E24">
            <v>2</v>
          </cell>
          <cell r="F24">
            <v>0</v>
          </cell>
          <cell r="G24"/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0</v>
          </cell>
          <cell r="M24">
            <v>0</v>
          </cell>
          <cell r="N24"/>
          <cell r="O24">
            <v>2</v>
          </cell>
          <cell r="P24">
            <v>2</v>
          </cell>
          <cell r="Q24">
            <v>2</v>
          </cell>
          <cell r="R24">
            <v>2</v>
          </cell>
          <cell r="S24">
            <v>0</v>
          </cell>
          <cell r="T24">
            <v>0</v>
          </cell>
          <cell r="U24"/>
          <cell r="V24">
            <v>2</v>
          </cell>
          <cell r="W24">
            <v>0</v>
          </cell>
          <cell r="X24">
            <v>2</v>
          </cell>
          <cell r="Y24">
            <v>2</v>
          </cell>
          <cell r="Z24">
            <v>2</v>
          </cell>
          <cell r="AA24">
            <v>0</v>
          </cell>
          <cell r="AB24">
            <v>0</v>
          </cell>
          <cell r="AC24">
            <v>2</v>
          </cell>
          <cell r="AD24">
            <v>2</v>
          </cell>
          <cell r="AE24">
            <v>2</v>
          </cell>
          <cell r="AF24">
            <v>2</v>
          </cell>
          <cell r="AG24">
            <v>2</v>
          </cell>
          <cell r="AH24">
            <v>0</v>
          </cell>
          <cell r="AI24"/>
          <cell r="AJ24">
            <v>36</v>
          </cell>
          <cell r="AK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</row>
        <row r="25">
          <cell r="B25"/>
          <cell r="C25"/>
          <cell r="D25">
            <v>2</v>
          </cell>
          <cell r="E25">
            <v>0</v>
          </cell>
          <cell r="F25">
            <v>0</v>
          </cell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AK25">
            <v>0</v>
          </cell>
          <cell r="AL25">
            <v>18</v>
          </cell>
          <cell r="AM25">
            <v>0</v>
          </cell>
          <cell r="AN25">
            <v>0</v>
          </cell>
          <cell r="AO25">
            <v>0</v>
          </cell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</row>
        <row r="26">
          <cell r="B26" t="str">
            <v>1402</v>
          </cell>
          <cell r="C26"/>
          <cell r="D26" t="str">
            <v>AM</v>
          </cell>
          <cell r="E26">
            <v>4</v>
          </cell>
          <cell r="F26">
            <v>4</v>
          </cell>
          <cell r="G26"/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 t="str">
            <v>4H</v>
          </cell>
          <cell r="N26"/>
          <cell r="O26">
            <v>4</v>
          </cell>
          <cell r="P26">
            <v>4</v>
          </cell>
          <cell r="Q26" t="str">
            <v>AL</v>
          </cell>
          <cell r="R26" t="str">
            <v>AL</v>
          </cell>
          <cell r="S26">
            <v>4</v>
          </cell>
          <cell r="T26">
            <v>4</v>
          </cell>
          <cell r="U26"/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4</v>
          </cell>
          <cell r="AB26" t="str">
            <v>4S</v>
          </cell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/>
          <cell r="AJ26">
            <v>23.5</v>
          </cell>
          <cell r="AK26"/>
          <cell r="AP26">
            <v>9</v>
          </cell>
          <cell r="AQ26">
            <v>24.5</v>
          </cell>
          <cell r="AR26">
            <v>0</v>
          </cell>
          <cell r="AS26">
            <v>8</v>
          </cell>
          <cell r="AT26">
            <v>8</v>
          </cell>
          <cell r="AU26">
            <v>0</v>
          </cell>
          <cell r="AV26">
            <v>0</v>
          </cell>
          <cell r="AW26">
            <v>1.5</v>
          </cell>
          <cell r="AX26">
            <v>0</v>
          </cell>
          <cell r="AY26">
            <v>0</v>
          </cell>
          <cell r="AZ26">
            <v>26</v>
          </cell>
          <cell r="BA26">
            <v>0</v>
          </cell>
          <cell r="BB26">
            <v>18</v>
          </cell>
          <cell r="BC26">
            <v>0</v>
          </cell>
          <cell r="BD26">
            <v>1.5</v>
          </cell>
        </row>
        <row r="27">
          <cell r="B27"/>
          <cell r="C27" t="str">
            <v xml:space="preserve">ញីម សុខលីន </v>
          </cell>
          <cell r="D27" t="str">
            <v>PM</v>
          </cell>
          <cell r="E27">
            <v>4</v>
          </cell>
          <cell r="F27">
            <v>4</v>
          </cell>
          <cell r="G27"/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 t="str">
            <v>4H</v>
          </cell>
          <cell r="N27"/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4</v>
          </cell>
          <cell r="U27"/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 t="str">
            <v>AL</v>
          </cell>
          <cell r="AA27">
            <v>4</v>
          </cell>
          <cell r="AB27" t="str">
            <v>4S</v>
          </cell>
          <cell r="AC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H27">
            <v>4</v>
          </cell>
          <cell r="AI27"/>
          <cell r="AJ27"/>
          <cell r="AK27"/>
          <cell r="AL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</row>
        <row r="28">
          <cell r="B28"/>
          <cell r="C28" t="str">
            <v>Nhim Soklin</v>
          </cell>
          <cell r="D28">
            <v>1.3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/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AK28"/>
          <cell r="AL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</row>
        <row r="29">
          <cell r="B29"/>
          <cell r="C29" t="str">
            <v>TPU Operator</v>
          </cell>
          <cell r="D29">
            <v>1.5</v>
          </cell>
          <cell r="E29">
            <v>2</v>
          </cell>
          <cell r="F29">
            <v>0</v>
          </cell>
          <cell r="G29"/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0</v>
          </cell>
          <cell r="M29">
            <v>0</v>
          </cell>
          <cell r="N29"/>
          <cell r="O29">
            <v>2</v>
          </cell>
          <cell r="P29">
            <v>0</v>
          </cell>
          <cell r="Q29">
            <v>2</v>
          </cell>
          <cell r="R29">
            <v>2</v>
          </cell>
          <cell r="S29">
            <v>2</v>
          </cell>
          <cell r="T29">
            <v>0</v>
          </cell>
          <cell r="U29"/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/>
          <cell r="AJ29">
            <v>18</v>
          </cell>
          <cell r="AK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</row>
        <row r="30">
          <cell r="B30"/>
          <cell r="C30"/>
          <cell r="D30">
            <v>2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AK30">
            <v>0</v>
          </cell>
          <cell r="AL30">
            <v>9</v>
          </cell>
          <cell r="AM30">
            <v>0</v>
          </cell>
          <cell r="AN30">
            <v>0</v>
          </cell>
          <cell r="AO30">
            <v>0</v>
          </cell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</row>
        <row r="31">
          <cell r="B31" t="str">
            <v>1413</v>
          </cell>
          <cell r="C31"/>
          <cell r="D31" t="str">
            <v>AM</v>
          </cell>
          <cell r="E31" t="str">
            <v>AL</v>
          </cell>
          <cell r="F31" t="str">
            <v>AL</v>
          </cell>
          <cell r="G31"/>
          <cell r="H31" t="str">
            <v>AL</v>
          </cell>
          <cell r="I31">
            <v>4</v>
          </cell>
          <cell r="J31">
            <v>4</v>
          </cell>
          <cell r="K31">
            <v>4</v>
          </cell>
          <cell r="L31" t="str">
            <v>SP</v>
          </cell>
          <cell r="M31"/>
          <cell r="N31"/>
          <cell r="O31" t="str">
            <v>SP</v>
          </cell>
          <cell r="P31" t="str">
            <v>SP</v>
          </cell>
          <cell r="Q31" t="str">
            <v>SP</v>
          </cell>
          <cell r="R31" t="str">
            <v>SP</v>
          </cell>
          <cell r="S31" t="str">
            <v>SP</v>
          </cell>
          <cell r="T31" t="str">
            <v>A</v>
          </cell>
          <cell r="U31"/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4</v>
          </cell>
          <cell r="AB31" t="str">
            <v>4S</v>
          </cell>
          <cell r="AC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H31">
            <v>4</v>
          </cell>
          <cell r="AI31"/>
          <cell r="AJ31">
            <v>15.5</v>
          </cell>
          <cell r="AK31"/>
          <cell r="AP31">
            <v>12</v>
          </cell>
          <cell r="AQ31">
            <v>16.5</v>
          </cell>
          <cell r="AR31">
            <v>0</v>
          </cell>
          <cell r="AS31">
            <v>0</v>
          </cell>
          <cell r="AT31">
            <v>8</v>
          </cell>
          <cell r="AU31">
            <v>0</v>
          </cell>
          <cell r="AV31">
            <v>1</v>
          </cell>
          <cell r="AW31">
            <v>2.5</v>
          </cell>
          <cell r="AX31">
            <v>0</v>
          </cell>
          <cell r="AY31">
            <v>6</v>
          </cell>
          <cell r="AZ31">
            <v>25</v>
          </cell>
          <cell r="BA31">
            <v>0</v>
          </cell>
          <cell r="BB31">
            <v>24</v>
          </cell>
          <cell r="BC31">
            <v>0</v>
          </cell>
          <cell r="BD31">
            <v>8.5</v>
          </cell>
        </row>
        <row r="32">
          <cell r="B32"/>
          <cell r="C32" t="str">
            <v>លេន ម៉ី</v>
          </cell>
          <cell r="D32" t="str">
            <v>PM</v>
          </cell>
          <cell r="E32" t="str">
            <v>AL</v>
          </cell>
          <cell r="F32" t="str">
            <v>AL</v>
          </cell>
          <cell r="G32"/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 t="str">
            <v>SP</v>
          </cell>
          <cell r="M32"/>
          <cell r="N32"/>
          <cell r="O32" t="str">
            <v>SP</v>
          </cell>
          <cell r="P32" t="str">
            <v>SP</v>
          </cell>
          <cell r="Q32" t="str">
            <v>SP</v>
          </cell>
          <cell r="R32" t="str">
            <v>SP</v>
          </cell>
          <cell r="S32" t="str">
            <v>SP</v>
          </cell>
          <cell r="T32" t="str">
            <v>A</v>
          </cell>
          <cell r="U32"/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4</v>
          </cell>
          <cell r="AA32">
            <v>4</v>
          </cell>
          <cell r="AB32" t="str">
            <v>4S</v>
          </cell>
          <cell r="AC32">
            <v>4</v>
          </cell>
          <cell r="AD32">
            <v>4</v>
          </cell>
          <cell r="AE32">
            <v>4</v>
          </cell>
          <cell r="AF32">
            <v>4</v>
          </cell>
          <cell r="AG32">
            <v>4</v>
          </cell>
          <cell r="AH32">
            <v>4</v>
          </cell>
          <cell r="AI32"/>
          <cell r="AJ32"/>
          <cell r="AK32"/>
          <cell r="AL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</row>
        <row r="33">
          <cell r="B33"/>
          <cell r="C33" t="str">
            <v>Len Mey</v>
          </cell>
          <cell r="D33">
            <v>1.3</v>
          </cell>
          <cell r="E33">
            <v>0</v>
          </cell>
          <cell r="F33">
            <v>0</v>
          </cell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/>
          <cell r="N33"/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AK33"/>
          <cell r="AL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</row>
        <row r="34">
          <cell r="B34"/>
          <cell r="C34" t="str">
            <v>TPU Operator</v>
          </cell>
          <cell r="D34">
            <v>1.5</v>
          </cell>
          <cell r="E34">
            <v>0</v>
          </cell>
          <cell r="F34">
            <v>0</v>
          </cell>
          <cell r="G34"/>
          <cell r="H34">
            <v>0</v>
          </cell>
          <cell r="I34">
            <v>0</v>
          </cell>
          <cell r="J34">
            <v>2</v>
          </cell>
          <cell r="K34">
            <v>2</v>
          </cell>
          <cell r="L34">
            <v>0</v>
          </cell>
          <cell r="M34"/>
          <cell r="N34"/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/>
          <cell r="V34">
            <v>2</v>
          </cell>
          <cell r="W34">
            <v>2</v>
          </cell>
          <cell r="X34">
            <v>2</v>
          </cell>
          <cell r="Y34">
            <v>2</v>
          </cell>
          <cell r="Z34">
            <v>2</v>
          </cell>
          <cell r="AA34">
            <v>0</v>
          </cell>
          <cell r="AB34">
            <v>0</v>
          </cell>
          <cell r="AC34">
            <v>2</v>
          </cell>
          <cell r="AD34">
            <v>2</v>
          </cell>
          <cell r="AE34">
            <v>2</v>
          </cell>
          <cell r="AF34">
            <v>2</v>
          </cell>
          <cell r="AG34">
            <v>2</v>
          </cell>
          <cell r="AH34">
            <v>0</v>
          </cell>
          <cell r="AI34"/>
          <cell r="AJ34">
            <v>24</v>
          </cell>
          <cell r="AK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</row>
        <row r="35">
          <cell r="B35"/>
          <cell r="C35"/>
          <cell r="D35">
            <v>2</v>
          </cell>
          <cell r="E35">
            <v>0</v>
          </cell>
          <cell r="F35">
            <v>0</v>
          </cell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/>
          <cell r="N35"/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/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AK35">
            <v>0</v>
          </cell>
          <cell r="AL35">
            <v>12</v>
          </cell>
          <cell r="AM35">
            <v>0</v>
          </cell>
          <cell r="AN35">
            <v>0</v>
          </cell>
          <cell r="AO35">
            <v>0</v>
          </cell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</row>
        <row r="36">
          <cell r="B36" t="str">
            <v>0435</v>
          </cell>
          <cell r="C36"/>
          <cell r="D36" t="str">
            <v>AM</v>
          </cell>
          <cell r="E36" t="str">
            <v>4N</v>
          </cell>
          <cell r="F36" t="str">
            <v>4N</v>
          </cell>
          <cell r="G36"/>
          <cell r="H36" t="str">
            <v>4N</v>
          </cell>
          <cell r="I36" t="str">
            <v>4N</v>
          </cell>
          <cell r="J36" t="str">
            <v>4N</v>
          </cell>
          <cell r="K36" t="str">
            <v>4N</v>
          </cell>
          <cell r="L36" t="str">
            <v>4N</v>
          </cell>
          <cell r="M36"/>
          <cell r="N36"/>
          <cell r="O36" t="str">
            <v>4N</v>
          </cell>
          <cell r="P36" t="str">
            <v>4N</v>
          </cell>
          <cell r="Q36" t="str">
            <v>4N</v>
          </cell>
          <cell r="R36" t="str">
            <v>4N</v>
          </cell>
          <cell r="S36" t="str">
            <v>4N</v>
          </cell>
          <cell r="T36" t="str">
            <v>4N</v>
          </cell>
          <cell r="U36"/>
          <cell r="V36" t="str">
            <v>4N</v>
          </cell>
          <cell r="W36" t="str">
            <v>4N</v>
          </cell>
          <cell r="X36" t="str">
            <v>4N</v>
          </cell>
          <cell r="Y36" t="str">
            <v>4N</v>
          </cell>
          <cell r="Z36" t="str">
            <v>4N</v>
          </cell>
          <cell r="AA36" t="str">
            <v>4N</v>
          </cell>
          <cell r="AB36"/>
          <cell r="AC36" t="str">
            <v>4N</v>
          </cell>
          <cell r="AD36" t="str">
            <v>4N</v>
          </cell>
          <cell r="AE36" t="str">
            <v>4N</v>
          </cell>
          <cell r="AF36" t="str">
            <v>4N</v>
          </cell>
          <cell r="AG36" t="str">
            <v>4N</v>
          </cell>
          <cell r="AH36" t="str">
            <v>4N</v>
          </cell>
          <cell r="AI36"/>
          <cell r="AJ36">
            <v>25</v>
          </cell>
          <cell r="AK36"/>
          <cell r="AP36">
            <v>20</v>
          </cell>
          <cell r="AQ36">
            <v>26</v>
          </cell>
          <cell r="AR36">
            <v>25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26</v>
          </cell>
          <cell r="BA36">
            <v>90</v>
          </cell>
          <cell r="BB36">
            <v>0</v>
          </cell>
          <cell r="BC36">
            <v>40</v>
          </cell>
          <cell r="BD36">
            <v>0</v>
          </cell>
        </row>
        <row r="37">
          <cell r="B37"/>
          <cell r="C37" t="str">
            <v>កោះ គីមហី</v>
          </cell>
          <cell r="D37" t="str">
            <v>PM</v>
          </cell>
          <cell r="E37" t="str">
            <v>4N</v>
          </cell>
          <cell r="F37" t="str">
            <v>4N</v>
          </cell>
          <cell r="G37"/>
          <cell r="H37" t="str">
            <v>4N</v>
          </cell>
          <cell r="I37" t="str">
            <v>4N</v>
          </cell>
          <cell r="J37" t="str">
            <v>4N</v>
          </cell>
          <cell r="K37" t="str">
            <v>4N</v>
          </cell>
          <cell r="L37" t="str">
            <v>4N</v>
          </cell>
          <cell r="M37"/>
          <cell r="N37"/>
          <cell r="O37" t="str">
            <v>4N</v>
          </cell>
          <cell r="P37" t="str">
            <v>4N</v>
          </cell>
          <cell r="Q37" t="str">
            <v>4N</v>
          </cell>
          <cell r="R37" t="str">
            <v>4N</v>
          </cell>
          <cell r="S37" t="str">
            <v>4N</v>
          </cell>
          <cell r="T37" t="str">
            <v>4N</v>
          </cell>
          <cell r="U37"/>
          <cell r="V37" t="str">
            <v>4N</v>
          </cell>
          <cell r="W37" t="str">
            <v>4N</v>
          </cell>
          <cell r="X37" t="str">
            <v>4N</v>
          </cell>
          <cell r="Y37" t="str">
            <v>4N</v>
          </cell>
          <cell r="Z37" t="str">
            <v>4N</v>
          </cell>
          <cell r="AA37" t="str">
            <v>4N</v>
          </cell>
          <cell r="AB37"/>
          <cell r="AC37" t="str">
            <v>4N</v>
          </cell>
          <cell r="AD37" t="str">
            <v>4N</v>
          </cell>
          <cell r="AE37" t="str">
            <v>4N</v>
          </cell>
          <cell r="AF37" t="str">
            <v>4N</v>
          </cell>
          <cell r="AG37" t="str">
            <v>4N</v>
          </cell>
          <cell r="AH37" t="str">
            <v>4N</v>
          </cell>
          <cell r="AI37"/>
          <cell r="AJ37"/>
          <cell r="AK37"/>
          <cell r="AL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</row>
        <row r="38">
          <cell r="B38"/>
          <cell r="C38" t="str">
            <v>Kos Kim Hie</v>
          </cell>
          <cell r="D38">
            <v>1.3</v>
          </cell>
          <cell r="E38">
            <v>4</v>
          </cell>
          <cell r="F38">
            <v>2</v>
          </cell>
          <cell r="G38"/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2</v>
          </cell>
          <cell r="M38"/>
          <cell r="N38"/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4</v>
          </cell>
          <cell r="T38">
            <v>2</v>
          </cell>
          <cell r="U38"/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2</v>
          </cell>
          <cell r="AB38"/>
          <cell r="AC38">
            <v>4</v>
          </cell>
          <cell r="AD38">
            <v>4</v>
          </cell>
          <cell r="AE38">
            <v>4</v>
          </cell>
          <cell r="AF38">
            <v>4</v>
          </cell>
          <cell r="AG38">
            <v>4</v>
          </cell>
          <cell r="AH38">
            <v>2</v>
          </cell>
          <cell r="AI38"/>
          <cell r="AJ38">
            <v>90</v>
          </cell>
          <cell r="AK38"/>
          <cell r="AL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</row>
        <row r="39">
          <cell r="B39"/>
          <cell r="C39" t="str">
            <v>High Frequency Leader</v>
          </cell>
          <cell r="D39">
            <v>1.5</v>
          </cell>
          <cell r="E39">
            <v>0</v>
          </cell>
          <cell r="F39">
            <v>0</v>
          </cell>
          <cell r="G39"/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/>
          <cell r="N39"/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AK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</row>
        <row r="40">
          <cell r="B40"/>
          <cell r="C40"/>
          <cell r="D40">
            <v>2</v>
          </cell>
          <cell r="E40">
            <v>2</v>
          </cell>
          <cell r="F40">
            <v>0</v>
          </cell>
          <cell r="G40"/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0</v>
          </cell>
          <cell r="M40"/>
          <cell r="N40"/>
          <cell r="O40">
            <v>2</v>
          </cell>
          <cell r="P40">
            <v>2</v>
          </cell>
          <cell r="Q40">
            <v>0</v>
          </cell>
          <cell r="R40">
            <v>2</v>
          </cell>
          <cell r="S40">
            <v>2</v>
          </cell>
          <cell r="T40">
            <v>0</v>
          </cell>
          <cell r="U40"/>
          <cell r="V40">
            <v>2</v>
          </cell>
          <cell r="W40">
            <v>2</v>
          </cell>
          <cell r="X40">
            <v>2</v>
          </cell>
          <cell r="Y40">
            <v>2</v>
          </cell>
          <cell r="Z40">
            <v>2</v>
          </cell>
          <cell r="AA40">
            <v>2</v>
          </cell>
          <cell r="AB40"/>
          <cell r="AC40">
            <v>2</v>
          </cell>
          <cell r="AD40">
            <v>2</v>
          </cell>
          <cell r="AE40">
            <v>2</v>
          </cell>
          <cell r="AF40">
            <v>2</v>
          </cell>
          <cell r="AG40">
            <v>2</v>
          </cell>
          <cell r="AH40">
            <v>0</v>
          </cell>
          <cell r="AI40"/>
          <cell r="AJ40">
            <v>40</v>
          </cell>
          <cell r="AK40">
            <v>0</v>
          </cell>
          <cell r="AL40">
            <v>20</v>
          </cell>
          <cell r="AM40">
            <v>0</v>
          </cell>
          <cell r="AN40">
            <v>0</v>
          </cell>
          <cell r="AO40">
            <v>0</v>
          </cell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</row>
        <row r="41">
          <cell r="B41" t="str">
            <v>0389</v>
          </cell>
          <cell r="C41"/>
          <cell r="D41" t="str">
            <v>AM</v>
          </cell>
          <cell r="E41">
            <v>4</v>
          </cell>
          <cell r="F41">
            <v>4</v>
          </cell>
          <cell r="G41"/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 t="str">
            <v>4H</v>
          </cell>
          <cell r="N41"/>
          <cell r="O41">
            <v>4</v>
          </cell>
          <cell r="P41">
            <v>4</v>
          </cell>
          <cell r="Q41">
            <v>4</v>
          </cell>
          <cell r="R41">
            <v>4</v>
          </cell>
          <cell r="S41">
            <v>4</v>
          </cell>
          <cell r="T41">
            <v>4</v>
          </cell>
          <cell r="U41"/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/>
          <cell r="AC41">
            <v>4</v>
          </cell>
          <cell r="AD41">
            <v>4</v>
          </cell>
          <cell r="AE41">
            <v>4</v>
          </cell>
          <cell r="AF41">
            <v>4</v>
          </cell>
          <cell r="AG41">
            <v>4</v>
          </cell>
          <cell r="AH41">
            <v>4</v>
          </cell>
          <cell r="AI41"/>
          <cell r="AJ41">
            <v>25</v>
          </cell>
          <cell r="AK41"/>
          <cell r="AP41">
            <v>19</v>
          </cell>
          <cell r="AQ41">
            <v>26</v>
          </cell>
          <cell r="AR41">
            <v>0</v>
          </cell>
          <cell r="AS41">
            <v>8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26</v>
          </cell>
          <cell r="BA41">
            <v>0</v>
          </cell>
          <cell r="BB41">
            <v>38</v>
          </cell>
          <cell r="BC41">
            <v>0</v>
          </cell>
          <cell r="BD41">
            <v>0</v>
          </cell>
        </row>
        <row r="42">
          <cell r="B42"/>
          <cell r="C42" t="str">
            <v>ស៊ន ផល្លី</v>
          </cell>
          <cell r="D42" t="str">
            <v>PM</v>
          </cell>
          <cell r="E42">
            <v>4</v>
          </cell>
          <cell r="F42">
            <v>4</v>
          </cell>
          <cell r="G42"/>
          <cell r="H42">
            <v>4</v>
          </cell>
          <cell r="I42">
            <v>4</v>
          </cell>
          <cell r="J42">
            <v>4</v>
          </cell>
          <cell r="K42">
            <v>4</v>
          </cell>
          <cell r="L42">
            <v>4</v>
          </cell>
          <cell r="M42" t="str">
            <v>4H</v>
          </cell>
          <cell r="N42"/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4</v>
          </cell>
          <cell r="T42">
            <v>4</v>
          </cell>
          <cell r="U42"/>
          <cell r="V42">
            <v>4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/>
          <cell r="AC42">
            <v>4</v>
          </cell>
          <cell r="AD42">
            <v>4</v>
          </cell>
          <cell r="AE42">
            <v>4</v>
          </cell>
          <cell r="AF42">
            <v>4</v>
          </cell>
          <cell r="AG42">
            <v>4</v>
          </cell>
          <cell r="AH42">
            <v>4</v>
          </cell>
          <cell r="AI42"/>
          <cell r="AJ42"/>
          <cell r="AK42"/>
          <cell r="AL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</row>
        <row r="43">
          <cell r="B43"/>
          <cell r="C43" t="str">
            <v>Sorn Phally</v>
          </cell>
          <cell r="D43">
            <v>1.3</v>
          </cell>
          <cell r="E43">
            <v>0</v>
          </cell>
          <cell r="F43">
            <v>0</v>
          </cell>
          <cell r="G43"/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/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AK43"/>
          <cell r="AL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</row>
        <row r="44">
          <cell r="B44"/>
          <cell r="C44" t="str">
            <v>High Frequency</v>
          </cell>
          <cell r="D44">
            <v>1.5</v>
          </cell>
          <cell r="E44">
            <v>2</v>
          </cell>
          <cell r="F44">
            <v>0</v>
          </cell>
          <cell r="G44"/>
          <cell r="H44">
            <v>2</v>
          </cell>
          <cell r="I44">
            <v>2</v>
          </cell>
          <cell r="J44">
            <v>2</v>
          </cell>
          <cell r="K44">
            <v>2</v>
          </cell>
          <cell r="L44">
            <v>0</v>
          </cell>
          <cell r="M44">
            <v>0</v>
          </cell>
          <cell r="N44"/>
          <cell r="O44">
            <v>2</v>
          </cell>
          <cell r="P44">
            <v>2</v>
          </cell>
          <cell r="Q44">
            <v>2</v>
          </cell>
          <cell r="R44">
            <v>2</v>
          </cell>
          <cell r="S44">
            <v>2</v>
          </cell>
          <cell r="T44">
            <v>0</v>
          </cell>
          <cell r="U44"/>
          <cell r="V44">
            <v>2</v>
          </cell>
          <cell r="W44">
            <v>2</v>
          </cell>
          <cell r="X44">
            <v>2</v>
          </cell>
          <cell r="Y44">
            <v>2</v>
          </cell>
          <cell r="Z44">
            <v>0</v>
          </cell>
          <cell r="AA44">
            <v>0</v>
          </cell>
          <cell r="AB44"/>
          <cell r="AC44">
            <v>2</v>
          </cell>
          <cell r="AD44">
            <v>2</v>
          </cell>
          <cell r="AE44">
            <v>2</v>
          </cell>
          <cell r="AF44">
            <v>2</v>
          </cell>
          <cell r="AG44">
            <v>2</v>
          </cell>
          <cell r="AH44">
            <v>0</v>
          </cell>
          <cell r="AI44"/>
          <cell r="AJ44">
            <v>38</v>
          </cell>
          <cell r="AK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</row>
        <row r="45">
          <cell r="B45"/>
          <cell r="C45"/>
          <cell r="D45">
            <v>2</v>
          </cell>
          <cell r="E45">
            <v>0</v>
          </cell>
          <cell r="F45">
            <v>0</v>
          </cell>
          <cell r="G45"/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/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AK45">
            <v>0</v>
          </cell>
          <cell r="AL45">
            <v>19</v>
          </cell>
          <cell r="AM45">
            <v>0</v>
          </cell>
          <cell r="AN45">
            <v>0</v>
          </cell>
          <cell r="AO45">
            <v>0</v>
          </cell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</row>
        <row r="46">
          <cell r="B46" t="str">
            <v>0429</v>
          </cell>
          <cell r="C46"/>
          <cell r="D46" t="str">
            <v>AM</v>
          </cell>
          <cell r="E46" t="str">
            <v>4N</v>
          </cell>
          <cell r="F46" t="str">
            <v>4N</v>
          </cell>
          <cell r="G46"/>
          <cell r="H46" t="str">
            <v>4N</v>
          </cell>
          <cell r="I46" t="str">
            <v>4N</v>
          </cell>
          <cell r="J46" t="str">
            <v>4N</v>
          </cell>
          <cell r="K46" t="str">
            <v>4N</v>
          </cell>
          <cell r="L46" t="str">
            <v>4N</v>
          </cell>
          <cell r="M46"/>
          <cell r="N46"/>
          <cell r="O46" t="str">
            <v>4N</v>
          </cell>
          <cell r="P46" t="str">
            <v>4N</v>
          </cell>
          <cell r="Q46" t="str">
            <v>4N</v>
          </cell>
          <cell r="R46" t="str">
            <v>4N</v>
          </cell>
          <cell r="S46" t="str">
            <v>4N</v>
          </cell>
          <cell r="T46" t="str">
            <v>4N</v>
          </cell>
          <cell r="U46"/>
          <cell r="V46" t="str">
            <v>4N</v>
          </cell>
          <cell r="W46" t="str">
            <v>4N</v>
          </cell>
          <cell r="X46" t="str">
            <v>4N</v>
          </cell>
          <cell r="Y46" t="str">
            <v>4N</v>
          </cell>
          <cell r="Z46" t="str">
            <v>4N</v>
          </cell>
          <cell r="AA46" t="str">
            <v>4N</v>
          </cell>
          <cell r="AB46"/>
          <cell r="AC46" t="str">
            <v>4N</v>
          </cell>
          <cell r="AD46" t="str">
            <v>4N</v>
          </cell>
          <cell r="AE46" t="str">
            <v>4N</v>
          </cell>
          <cell r="AF46" t="str">
            <v>4N</v>
          </cell>
          <cell r="AG46" t="str">
            <v>4N</v>
          </cell>
          <cell r="AH46" t="str">
            <v>4N</v>
          </cell>
          <cell r="AI46"/>
          <cell r="AJ46">
            <v>25</v>
          </cell>
          <cell r="AK46"/>
          <cell r="AP46">
            <v>20</v>
          </cell>
          <cell r="AQ46">
            <v>26</v>
          </cell>
          <cell r="AR46">
            <v>25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26</v>
          </cell>
          <cell r="BA46">
            <v>90</v>
          </cell>
          <cell r="BB46">
            <v>0</v>
          </cell>
          <cell r="BC46">
            <v>40</v>
          </cell>
          <cell r="BD46">
            <v>0</v>
          </cell>
        </row>
        <row r="47">
          <cell r="B47"/>
          <cell r="C47" t="str">
            <v>ជុំ សុនឿន</v>
          </cell>
          <cell r="D47" t="str">
            <v>PM</v>
          </cell>
          <cell r="E47" t="str">
            <v>4N</v>
          </cell>
          <cell r="F47" t="str">
            <v>4N</v>
          </cell>
          <cell r="G47"/>
          <cell r="H47" t="str">
            <v>4N</v>
          </cell>
          <cell r="I47" t="str">
            <v>4N</v>
          </cell>
          <cell r="J47" t="str">
            <v>4N</v>
          </cell>
          <cell r="K47" t="str">
            <v>4N</v>
          </cell>
          <cell r="L47" t="str">
            <v>4N</v>
          </cell>
          <cell r="M47"/>
          <cell r="N47"/>
          <cell r="O47" t="str">
            <v>4N</v>
          </cell>
          <cell r="P47" t="str">
            <v>4N</v>
          </cell>
          <cell r="Q47" t="str">
            <v>4N</v>
          </cell>
          <cell r="R47" t="str">
            <v>4N</v>
          </cell>
          <cell r="S47" t="str">
            <v>4N</v>
          </cell>
          <cell r="T47" t="str">
            <v>4N</v>
          </cell>
          <cell r="U47"/>
          <cell r="V47" t="str">
            <v>4N</v>
          </cell>
          <cell r="W47" t="str">
            <v>4N</v>
          </cell>
          <cell r="X47" t="str">
            <v>4N</v>
          </cell>
          <cell r="Y47" t="str">
            <v>4N</v>
          </cell>
          <cell r="Z47" t="str">
            <v>4N</v>
          </cell>
          <cell r="AA47" t="str">
            <v>4N</v>
          </cell>
          <cell r="AB47"/>
          <cell r="AC47" t="str">
            <v>4N</v>
          </cell>
          <cell r="AD47" t="str">
            <v>4N</v>
          </cell>
          <cell r="AE47" t="str">
            <v>4N</v>
          </cell>
          <cell r="AF47" t="str">
            <v>4N</v>
          </cell>
          <cell r="AG47" t="str">
            <v>4N</v>
          </cell>
          <cell r="AH47" t="str">
            <v>4N</v>
          </cell>
          <cell r="AI47"/>
          <cell r="AJ47"/>
          <cell r="AK47"/>
          <cell r="AL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</row>
        <row r="48">
          <cell r="B48"/>
          <cell r="C48" t="str">
            <v>Chom Noeun</v>
          </cell>
          <cell r="D48">
            <v>1.3</v>
          </cell>
          <cell r="E48">
            <v>4</v>
          </cell>
          <cell r="F48">
            <v>2</v>
          </cell>
          <cell r="G48"/>
          <cell r="H48">
            <v>4</v>
          </cell>
          <cell r="I48">
            <v>4</v>
          </cell>
          <cell r="J48">
            <v>4</v>
          </cell>
          <cell r="K48">
            <v>4</v>
          </cell>
          <cell r="L48">
            <v>2</v>
          </cell>
          <cell r="M48"/>
          <cell r="N48"/>
          <cell r="O48">
            <v>4</v>
          </cell>
          <cell r="P48">
            <v>4</v>
          </cell>
          <cell r="Q48">
            <v>4</v>
          </cell>
          <cell r="R48">
            <v>4</v>
          </cell>
          <cell r="S48">
            <v>4</v>
          </cell>
          <cell r="T48">
            <v>2</v>
          </cell>
          <cell r="U48"/>
          <cell r="V48">
            <v>4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2</v>
          </cell>
          <cell r="AB48"/>
          <cell r="AC48">
            <v>4</v>
          </cell>
          <cell r="AD48">
            <v>4</v>
          </cell>
          <cell r="AE48">
            <v>4</v>
          </cell>
          <cell r="AF48">
            <v>4</v>
          </cell>
          <cell r="AG48">
            <v>4</v>
          </cell>
          <cell r="AH48">
            <v>2</v>
          </cell>
          <cell r="AI48"/>
          <cell r="AJ48">
            <v>90</v>
          </cell>
          <cell r="AK48"/>
          <cell r="AL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</row>
        <row r="49">
          <cell r="B49"/>
          <cell r="C49" t="str">
            <v>High Frequency</v>
          </cell>
          <cell r="D49">
            <v>1.5</v>
          </cell>
          <cell r="E49">
            <v>0</v>
          </cell>
          <cell r="F49">
            <v>0</v>
          </cell>
          <cell r="G49"/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/>
          <cell r="N49"/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/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AK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</row>
        <row r="50">
          <cell r="B50"/>
          <cell r="C50"/>
          <cell r="D50">
            <v>2</v>
          </cell>
          <cell r="E50">
            <v>2</v>
          </cell>
          <cell r="F50">
            <v>0</v>
          </cell>
          <cell r="G50"/>
          <cell r="H50">
            <v>2</v>
          </cell>
          <cell r="I50">
            <v>2</v>
          </cell>
          <cell r="J50">
            <v>2</v>
          </cell>
          <cell r="K50">
            <v>2</v>
          </cell>
          <cell r="L50">
            <v>0</v>
          </cell>
          <cell r="M50"/>
          <cell r="N50"/>
          <cell r="O50">
            <v>2</v>
          </cell>
          <cell r="P50">
            <v>2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/>
          <cell r="V50">
            <v>2</v>
          </cell>
          <cell r="W50">
            <v>2</v>
          </cell>
          <cell r="X50">
            <v>2</v>
          </cell>
          <cell r="Y50">
            <v>2</v>
          </cell>
          <cell r="Z50">
            <v>2</v>
          </cell>
          <cell r="AA50">
            <v>2</v>
          </cell>
          <cell r="AB50"/>
          <cell r="AC50">
            <v>2</v>
          </cell>
          <cell r="AD50">
            <v>2</v>
          </cell>
          <cell r="AE50">
            <v>2</v>
          </cell>
          <cell r="AF50">
            <v>2</v>
          </cell>
          <cell r="AG50">
            <v>2</v>
          </cell>
          <cell r="AH50">
            <v>0</v>
          </cell>
          <cell r="AI50"/>
          <cell r="AJ50">
            <v>40</v>
          </cell>
          <cell r="AK50">
            <v>0</v>
          </cell>
          <cell r="AL50">
            <v>20</v>
          </cell>
          <cell r="AM50">
            <v>0</v>
          </cell>
          <cell r="AN50">
            <v>0</v>
          </cell>
          <cell r="AO50">
            <v>0</v>
          </cell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</row>
        <row r="51">
          <cell r="B51" t="str">
            <v>1037</v>
          </cell>
          <cell r="C51"/>
          <cell r="D51" t="str">
            <v>AM</v>
          </cell>
          <cell r="E51" t="str">
            <v>4N</v>
          </cell>
          <cell r="F51" t="str">
            <v>4N</v>
          </cell>
          <cell r="G51"/>
          <cell r="H51" t="str">
            <v>4N</v>
          </cell>
          <cell r="I51" t="str">
            <v>4N</v>
          </cell>
          <cell r="J51" t="str">
            <v>4N</v>
          </cell>
          <cell r="K51" t="str">
            <v>4N</v>
          </cell>
          <cell r="L51" t="str">
            <v>4N</v>
          </cell>
          <cell r="M51"/>
          <cell r="N51"/>
          <cell r="O51" t="str">
            <v>4N</v>
          </cell>
          <cell r="P51" t="str">
            <v>4N</v>
          </cell>
          <cell r="Q51" t="str">
            <v>4N</v>
          </cell>
          <cell r="R51" t="str">
            <v>4N</v>
          </cell>
          <cell r="S51" t="str">
            <v>4N</v>
          </cell>
          <cell r="T51" t="str">
            <v>4N</v>
          </cell>
          <cell r="U51"/>
          <cell r="V51" t="str">
            <v>4N</v>
          </cell>
          <cell r="W51" t="str">
            <v>4N</v>
          </cell>
          <cell r="X51" t="str">
            <v>4N</v>
          </cell>
          <cell r="Y51" t="str">
            <v>4N</v>
          </cell>
          <cell r="Z51" t="str">
            <v>4N</v>
          </cell>
          <cell r="AA51" t="str">
            <v>4N</v>
          </cell>
          <cell r="AB51"/>
          <cell r="AC51" t="str">
            <v>4N</v>
          </cell>
          <cell r="AD51" t="str">
            <v>4N</v>
          </cell>
          <cell r="AE51" t="str">
            <v>4N</v>
          </cell>
          <cell r="AF51" t="str">
            <v>4N</v>
          </cell>
          <cell r="AG51" t="str">
            <v>4N</v>
          </cell>
          <cell r="AH51" t="str">
            <v>4N</v>
          </cell>
          <cell r="AI51"/>
          <cell r="AJ51">
            <v>25</v>
          </cell>
          <cell r="AK51"/>
          <cell r="AP51">
            <v>20</v>
          </cell>
          <cell r="AQ51">
            <v>26</v>
          </cell>
          <cell r="AR51">
            <v>25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26</v>
          </cell>
          <cell r="BA51">
            <v>90</v>
          </cell>
          <cell r="BB51">
            <v>0</v>
          </cell>
          <cell r="BC51">
            <v>40</v>
          </cell>
          <cell r="BD51">
            <v>0</v>
          </cell>
        </row>
        <row r="52">
          <cell r="B52"/>
          <cell r="C52" t="str">
            <v>គឿន ស្រីម៉ៅ</v>
          </cell>
          <cell r="D52" t="str">
            <v>PM</v>
          </cell>
          <cell r="E52" t="str">
            <v>4N</v>
          </cell>
          <cell r="F52" t="str">
            <v>4N</v>
          </cell>
          <cell r="G52"/>
          <cell r="H52" t="str">
            <v>4N</v>
          </cell>
          <cell r="I52" t="str">
            <v>4N</v>
          </cell>
          <cell r="J52" t="str">
            <v>4N</v>
          </cell>
          <cell r="K52" t="str">
            <v>4N</v>
          </cell>
          <cell r="L52" t="str">
            <v>4N</v>
          </cell>
          <cell r="M52"/>
          <cell r="N52"/>
          <cell r="O52" t="str">
            <v>4N</v>
          </cell>
          <cell r="P52" t="str">
            <v>4N</v>
          </cell>
          <cell r="Q52" t="str">
            <v>4N</v>
          </cell>
          <cell r="R52" t="str">
            <v>4N</v>
          </cell>
          <cell r="S52" t="str">
            <v>4N</v>
          </cell>
          <cell r="T52" t="str">
            <v>4N</v>
          </cell>
          <cell r="U52"/>
          <cell r="V52" t="str">
            <v>4N</v>
          </cell>
          <cell r="W52" t="str">
            <v>4N</v>
          </cell>
          <cell r="X52" t="str">
            <v>4N</v>
          </cell>
          <cell r="Y52" t="str">
            <v>4N</v>
          </cell>
          <cell r="Z52" t="str">
            <v>4N</v>
          </cell>
          <cell r="AA52" t="str">
            <v>4N</v>
          </cell>
          <cell r="AB52"/>
          <cell r="AC52" t="str">
            <v>4N</v>
          </cell>
          <cell r="AD52" t="str">
            <v>4N</v>
          </cell>
          <cell r="AE52" t="str">
            <v>4N</v>
          </cell>
          <cell r="AF52" t="str">
            <v>4N</v>
          </cell>
          <cell r="AG52" t="str">
            <v>4N</v>
          </cell>
          <cell r="AH52" t="str">
            <v>4N</v>
          </cell>
          <cell r="AI52"/>
          <cell r="AJ52"/>
          <cell r="AK52"/>
          <cell r="AL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</row>
        <row r="53">
          <cell r="B53"/>
          <cell r="C53" t="str">
            <v>Koeurn Srey Mao</v>
          </cell>
          <cell r="D53">
            <v>1.3</v>
          </cell>
          <cell r="E53">
            <v>4</v>
          </cell>
          <cell r="F53">
            <v>2</v>
          </cell>
          <cell r="G53"/>
          <cell r="H53">
            <v>4</v>
          </cell>
          <cell r="I53">
            <v>4</v>
          </cell>
          <cell r="J53">
            <v>4</v>
          </cell>
          <cell r="K53">
            <v>4</v>
          </cell>
          <cell r="L53">
            <v>2</v>
          </cell>
          <cell r="M53"/>
          <cell r="N53"/>
          <cell r="O53">
            <v>4</v>
          </cell>
          <cell r="P53">
            <v>4</v>
          </cell>
          <cell r="Q53">
            <v>4</v>
          </cell>
          <cell r="R53">
            <v>4</v>
          </cell>
          <cell r="S53">
            <v>4</v>
          </cell>
          <cell r="T53">
            <v>2</v>
          </cell>
          <cell r="U53"/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2</v>
          </cell>
          <cell r="AB53"/>
          <cell r="AC53">
            <v>4</v>
          </cell>
          <cell r="AD53">
            <v>4</v>
          </cell>
          <cell r="AE53">
            <v>4</v>
          </cell>
          <cell r="AF53">
            <v>4</v>
          </cell>
          <cell r="AG53">
            <v>4</v>
          </cell>
          <cell r="AH53">
            <v>2</v>
          </cell>
          <cell r="AI53"/>
          <cell r="AJ53">
            <v>90</v>
          </cell>
          <cell r="AK53"/>
          <cell r="AL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</row>
        <row r="54">
          <cell r="B54"/>
          <cell r="C54" t="str">
            <v>High Frequency</v>
          </cell>
          <cell r="D54">
            <v>1.5</v>
          </cell>
          <cell r="E54">
            <v>0</v>
          </cell>
          <cell r="F54">
            <v>0</v>
          </cell>
          <cell r="G54"/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/>
          <cell r="N54"/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/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AK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</row>
        <row r="55">
          <cell r="B55"/>
          <cell r="C55"/>
          <cell r="D55">
            <v>2</v>
          </cell>
          <cell r="E55">
            <v>2</v>
          </cell>
          <cell r="F55">
            <v>0</v>
          </cell>
          <cell r="G55"/>
          <cell r="H55">
            <v>2</v>
          </cell>
          <cell r="I55">
            <v>2</v>
          </cell>
          <cell r="J55">
            <v>2</v>
          </cell>
          <cell r="K55">
            <v>2</v>
          </cell>
          <cell r="L55">
            <v>0</v>
          </cell>
          <cell r="M55"/>
          <cell r="N55"/>
          <cell r="O55">
            <v>2</v>
          </cell>
          <cell r="P55">
            <v>2</v>
          </cell>
          <cell r="Q55">
            <v>0</v>
          </cell>
          <cell r="R55">
            <v>2</v>
          </cell>
          <cell r="S55">
            <v>2</v>
          </cell>
          <cell r="T55">
            <v>0</v>
          </cell>
          <cell r="U55"/>
          <cell r="V55">
            <v>2</v>
          </cell>
          <cell r="W55">
            <v>2</v>
          </cell>
          <cell r="X55">
            <v>2</v>
          </cell>
          <cell r="Y55">
            <v>2</v>
          </cell>
          <cell r="Z55">
            <v>2</v>
          </cell>
          <cell r="AA55">
            <v>2</v>
          </cell>
          <cell r="AB55"/>
          <cell r="AC55">
            <v>2</v>
          </cell>
          <cell r="AD55">
            <v>2</v>
          </cell>
          <cell r="AE55">
            <v>2</v>
          </cell>
          <cell r="AF55">
            <v>2</v>
          </cell>
          <cell r="AG55">
            <v>2</v>
          </cell>
          <cell r="AH55">
            <v>0</v>
          </cell>
          <cell r="AI55"/>
          <cell r="AJ55">
            <v>40</v>
          </cell>
          <cell r="AK55">
            <v>0</v>
          </cell>
          <cell r="AL55">
            <v>20</v>
          </cell>
          <cell r="AM55">
            <v>0</v>
          </cell>
          <cell r="AN55">
            <v>0</v>
          </cell>
          <cell r="AO55">
            <v>0</v>
          </cell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</row>
        <row r="56">
          <cell r="B56" t="str">
            <v>1091</v>
          </cell>
          <cell r="C56"/>
          <cell r="D56" t="str">
            <v>AM</v>
          </cell>
          <cell r="E56">
            <v>4</v>
          </cell>
          <cell r="F56">
            <v>4</v>
          </cell>
          <cell r="G56"/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 t="str">
            <v>4H</v>
          </cell>
          <cell r="N56"/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/>
          <cell r="V56">
            <v>4</v>
          </cell>
          <cell r="W56">
            <v>4</v>
          </cell>
          <cell r="X56">
            <v>4</v>
          </cell>
          <cell r="Y56">
            <v>4</v>
          </cell>
          <cell r="Z56">
            <v>4</v>
          </cell>
          <cell r="AA56">
            <v>4</v>
          </cell>
          <cell r="AB56"/>
          <cell r="AC56">
            <v>4</v>
          </cell>
          <cell r="AD56">
            <v>4</v>
          </cell>
          <cell r="AE56">
            <v>4</v>
          </cell>
          <cell r="AF56">
            <v>4</v>
          </cell>
          <cell r="AG56">
            <v>4</v>
          </cell>
          <cell r="AH56">
            <v>4</v>
          </cell>
          <cell r="AI56"/>
          <cell r="AJ56">
            <v>25</v>
          </cell>
          <cell r="AK56"/>
          <cell r="AP56">
            <v>16</v>
          </cell>
          <cell r="AQ56">
            <v>26</v>
          </cell>
          <cell r="AR56">
            <v>0</v>
          </cell>
          <cell r="AS56">
            <v>8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26</v>
          </cell>
          <cell r="BA56">
            <v>0</v>
          </cell>
          <cell r="BB56">
            <v>32</v>
          </cell>
          <cell r="BC56">
            <v>0</v>
          </cell>
          <cell r="BD56">
            <v>0</v>
          </cell>
        </row>
        <row r="57">
          <cell r="B57"/>
          <cell r="C57" t="str">
            <v>គាន ប្រុស</v>
          </cell>
          <cell r="D57" t="str">
            <v>PM</v>
          </cell>
          <cell r="E57">
            <v>4</v>
          </cell>
          <cell r="F57">
            <v>4</v>
          </cell>
          <cell r="G57"/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 t="str">
            <v>4H</v>
          </cell>
          <cell r="N57"/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4</v>
          </cell>
          <cell r="U57"/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4</v>
          </cell>
          <cell r="AA57">
            <v>4</v>
          </cell>
          <cell r="AB57"/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4</v>
          </cell>
          <cell r="AH57">
            <v>4</v>
          </cell>
          <cell r="AI57"/>
          <cell r="AJ57"/>
          <cell r="AK57"/>
          <cell r="AL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</row>
        <row r="58">
          <cell r="B58"/>
          <cell r="C58" t="str">
            <v>Kean Bros</v>
          </cell>
          <cell r="D58">
            <v>1.3</v>
          </cell>
          <cell r="E58">
            <v>0</v>
          </cell>
          <cell r="F58">
            <v>0</v>
          </cell>
          <cell r="G58"/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/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AK58"/>
          <cell r="AL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</row>
        <row r="59">
          <cell r="B59"/>
          <cell r="C59" t="str">
            <v>High Frequency</v>
          </cell>
          <cell r="D59">
            <v>1.5</v>
          </cell>
          <cell r="E59">
            <v>2</v>
          </cell>
          <cell r="F59">
            <v>0</v>
          </cell>
          <cell r="G59"/>
          <cell r="H59">
            <v>2</v>
          </cell>
          <cell r="I59">
            <v>2</v>
          </cell>
          <cell r="J59">
            <v>2</v>
          </cell>
          <cell r="K59">
            <v>2</v>
          </cell>
          <cell r="L59">
            <v>0</v>
          </cell>
          <cell r="M59">
            <v>0</v>
          </cell>
          <cell r="N59"/>
          <cell r="O59">
            <v>2</v>
          </cell>
          <cell r="P59">
            <v>2</v>
          </cell>
          <cell r="Q59">
            <v>2</v>
          </cell>
          <cell r="R59">
            <v>0</v>
          </cell>
          <cell r="S59">
            <v>2</v>
          </cell>
          <cell r="T59">
            <v>0</v>
          </cell>
          <cell r="U59"/>
          <cell r="V59">
            <v>2</v>
          </cell>
          <cell r="W59">
            <v>2</v>
          </cell>
          <cell r="X59">
            <v>0</v>
          </cell>
          <cell r="Y59">
            <v>2</v>
          </cell>
          <cell r="Z59">
            <v>0</v>
          </cell>
          <cell r="AA59">
            <v>0</v>
          </cell>
          <cell r="AB59"/>
          <cell r="AC59">
            <v>2</v>
          </cell>
          <cell r="AD59">
            <v>2</v>
          </cell>
          <cell r="AE59">
            <v>2</v>
          </cell>
          <cell r="AF59">
            <v>2</v>
          </cell>
          <cell r="AG59">
            <v>0</v>
          </cell>
          <cell r="AH59">
            <v>0</v>
          </cell>
          <cell r="AI59"/>
          <cell r="AJ59">
            <v>32</v>
          </cell>
          <cell r="AK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</row>
        <row r="60">
          <cell r="B60"/>
          <cell r="C60"/>
          <cell r="D60">
            <v>2</v>
          </cell>
          <cell r="E60">
            <v>0</v>
          </cell>
          <cell r="F60">
            <v>0</v>
          </cell>
          <cell r="G60"/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/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/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/>
          <cell r="AJ60">
            <v>0</v>
          </cell>
          <cell r="AK60">
            <v>0</v>
          </cell>
          <cell r="AL60">
            <v>16</v>
          </cell>
          <cell r="AM60">
            <v>0</v>
          </cell>
          <cell r="AN60">
            <v>0</v>
          </cell>
          <cell r="AO60">
            <v>0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</row>
        <row r="61">
          <cell r="B61" t="str">
            <v>1142</v>
          </cell>
          <cell r="C61"/>
          <cell r="D61" t="str">
            <v>AM</v>
          </cell>
          <cell r="E61" t="str">
            <v>4N</v>
          </cell>
          <cell r="F61" t="str">
            <v>4N</v>
          </cell>
          <cell r="G61"/>
          <cell r="H61" t="str">
            <v>4N</v>
          </cell>
          <cell r="I61" t="str">
            <v>4N</v>
          </cell>
          <cell r="J61" t="str">
            <v>4N</v>
          </cell>
          <cell r="K61" t="str">
            <v>4N</v>
          </cell>
          <cell r="L61" t="str">
            <v>4N</v>
          </cell>
          <cell r="M61"/>
          <cell r="N61"/>
          <cell r="O61" t="str">
            <v>4N</v>
          </cell>
          <cell r="P61" t="str">
            <v>4N</v>
          </cell>
          <cell r="Q61" t="str">
            <v>4N</v>
          </cell>
          <cell r="R61" t="str">
            <v>4N</v>
          </cell>
          <cell r="S61" t="str">
            <v>4N</v>
          </cell>
          <cell r="T61" t="str">
            <v>4N</v>
          </cell>
          <cell r="U61"/>
          <cell r="V61" t="str">
            <v>4N</v>
          </cell>
          <cell r="W61" t="str">
            <v>4N</v>
          </cell>
          <cell r="X61" t="str">
            <v>4N</v>
          </cell>
          <cell r="Y61" t="str">
            <v>4N</v>
          </cell>
          <cell r="Z61" t="str">
            <v>4N</v>
          </cell>
          <cell r="AA61" t="str">
            <v>4N</v>
          </cell>
          <cell r="AB61"/>
          <cell r="AC61" t="str">
            <v>4N</v>
          </cell>
          <cell r="AD61" t="str">
            <v>4N</v>
          </cell>
          <cell r="AE61" t="str">
            <v>4N</v>
          </cell>
          <cell r="AF61" t="str">
            <v>4N</v>
          </cell>
          <cell r="AG61" t="str">
            <v>4N</v>
          </cell>
          <cell r="AH61" t="str">
            <v>4N</v>
          </cell>
          <cell r="AI61"/>
          <cell r="AJ61">
            <v>25</v>
          </cell>
          <cell r="AK61"/>
          <cell r="AP61">
            <v>20</v>
          </cell>
          <cell r="AQ61">
            <v>26</v>
          </cell>
          <cell r="AR61">
            <v>25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26</v>
          </cell>
          <cell r="BA61">
            <v>90</v>
          </cell>
          <cell r="BB61">
            <v>0</v>
          </cell>
          <cell r="BC61">
            <v>40</v>
          </cell>
          <cell r="BD61">
            <v>0</v>
          </cell>
        </row>
        <row r="62">
          <cell r="B62"/>
          <cell r="C62" t="str">
            <v>ង៉ែត សុខណៃ</v>
          </cell>
          <cell r="D62" t="str">
            <v>PM</v>
          </cell>
          <cell r="E62" t="str">
            <v>4N</v>
          </cell>
          <cell r="F62" t="str">
            <v>4N</v>
          </cell>
          <cell r="G62"/>
          <cell r="H62" t="str">
            <v>4N</v>
          </cell>
          <cell r="I62" t="str">
            <v>4N</v>
          </cell>
          <cell r="J62" t="str">
            <v>4N</v>
          </cell>
          <cell r="K62" t="str">
            <v>4N</v>
          </cell>
          <cell r="L62" t="str">
            <v>4N</v>
          </cell>
          <cell r="M62"/>
          <cell r="N62"/>
          <cell r="O62" t="str">
            <v>4N</v>
          </cell>
          <cell r="P62" t="str">
            <v>4N</v>
          </cell>
          <cell r="Q62" t="str">
            <v>4N</v>
          </cell>
          <cell r="R62" t="str">
            <v>4N</v>
          </cell>
          <cell r="S62" t="str">
            <v>4N</v>
          </cell>
          <cell r="T62" t="str">
            <v>4N</v>
          </cell>
          <cell r="U62"/>
          <cell r="V62" t="str">
            <v>4N</v>
          </cell>
          <cell r="W62" t="str">
            <v>4N</v>
          </cell>
          <cell r="X62" t="str">
            <v>4N</v>
          </cell>
          <cell r="Y62" t="str">
            <v>4N</v>
          </cell>
          <cell r="Z62" t="str">
            <v>4N</v>
          </cell>
          <cell r="AA62" t="str">
            <v>4N</v>
          </cell>
          <cell r="AB62"/>
          <cell r="AC62" t="str">
            <v>4N</v>
          </cell>
          <cell r="AD62" t="str">
            <v>4N</v>
          </cell>
          <cell r="AE62" t="str">
            <v>4N</v>
          </cell>
          <cell r="AF62" t="str">
            <v>4N</v>
          </cell>
          <cell r="AG62" t="str">
            <v>4N</v>
          </cell>
          <cell r="AH62" t="str">
            <v>4N</v>
          </cell>
          <cell r="AI62"/>
          <cell r="AJ62"/>
          <cell r="AK62"/>
          <cell r="AL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</row>
        <row r="63">
          <cell r="B63"/>
          <cell r="C63" t="str">
            <v>Nget Soknai</v>
          </cell>
          <cell r="D63">
            <v>1.3</v>
          </cell>
          <cell r="E63">
            <v>4</v>
          </cell>
          <cell r="F63">
            <v>2</v>
          </cell>
          <cell r="G63"/>
          <cell r="H63">
            <v>4</v>
          </cell>
          <cell r="I63">
            <v>4</v>
          </cell>
          <cell r="J63">
            <v>4</v>
          </cell>
          <cell r="K63">
            <v>4</v>
          </cell>
          <cell r="L63">
            <v>2</v>
          </cell>
          <cell r="M63"/>
          <cell r="N63"/>
          <cell r="O63">
            <v>4</v>
          </cell>
          <cell r="P63">
            <v>4</v>
          </cell>
          <cell r="Q63">
            <v>4</v>
          </cell>
          <cell r="R63">
            <v>4</v>
          </cell>
          <cell r="S63">
            <v>4</v>
          </cell>
          <cell r="T63">
            <v>2</v>
          </cell>
          <cell r="U63"/>
          <cell r="V63">
            <v>4</v>
          </cell>
          <cell r="W63">
            <v>4</v>
          </cell>
          <cell r="X63">
            <v>4</v>
          </cell>
          <cell r="Y63">
            <v>4</v>
          </cell>
          <cell r="Z63">
            <v>4</v>
          </cell>
          <cell r="AA63">
            <v>2</v>
          </cell>
          <cell r="AB63"/>
          <cell r="AC63">
            <v>4</v>
          </cell>
          <cell r="AD63">
            <v>4</v>
          </cell>
          <cell r="AE63">
            <v>4</v>
          </cell>
          <cell r="AF63">
            <v>4</v>
          </cell>
          <cell r="AG63">
            <v>4</v>
          </cell>
          <cell r="AH63">
            <v>2</v>
          </cell>
          <cell r="AI63"/>
          <cell r="AJ63">
            <v>90</v>
          </cell>
          <cell r="AK63"/>
          <cell r="AL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</row>
        <row r="64">
          <cell r="B64"/>
          <cell r="C64" t="str">
            <v>High Frequency</v>
          </cell>
          <cell r="D64">
            <v>1.5</v>
          </cell>
          <cell r="E64">
            <v>0</v>
          </cell>
          <cell r="F64">
            <v>0</v>
          </cell>
          <cell r="G64"/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/>
          <cell r="N64"/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/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/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/>
          <cell r="AJ64">
            <v>0</v>
          </cell>
          <cell r="AK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</row>
        <row r="65">
          <cell r="B65"/>
          <cell r="C65"/>
          <cell r="D65">
            <v>2</v>
          </cell>
          <cell r="E65">
            <v>2</v>
          </cell>
          <cell r="F65">
            <v>0</v>
          </cell>
          <cell r="G65"/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0</v>
          </cell>
          <cell r="M65"/>
          <cell r="N65"/>
          <cell r="O65">
            <v>2</v>
          </cell>
          <cell r="P65">
            <v>2</v>
          </cell>
          <cell r="Q65">
            <v>0</v>
          </cell>
          <cell r="R65">
            <v>2</v>
          </cell>
          <cell r="S65">
            <v>2</v>
          </cell>
          <cell r="T65">
            <v>0</v>
          </cell>
          <cell r="U65"/>
          <cell r="V65">
            <v>2</v>
          </cell>
          <cell r="W65">
            <v>2</v>
          </cell>
          <cell r="X65">
            <v>2</v>
          </cell>
          <cell r="Y65">
            <v>2</v>
          </cell>
          <cell r="Z65">
            <v>2</v>
          </cell>
          <cell r="AA65">
            <v>2</v>
          </cell>
          <cell r="AB65"/>
          <cell r="AC65">
            <v>2</v>
          </cell>
          <cell r="AD65">
            <v>2</v>
          </cell>
          <cell r="AE65">
            <v>2</v>
          </cell>
          <cell r="AF65">
            <v>2</v>
          </cell>
          <cell r="AG65">
            <v>2</v>
          </cell>
          <cell r="AH65">
            <v>0</v>
          </cell>
          <cell r="AI65"/>
          <cell r="AJ65">
            <v>40</v>
          </cell>
          <cell r="AK65">
            <v>0</v>
          </cell>
          <cell r="AL65">
            <v>20</v>
          </cell>
          <cell r="AM65">
            <v>0</v>
          </cell>
          <cell r="AN65">
            <v>0</v>
          </cell>
          <cell r="AO65">
            <v>0</v>
          </cell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</row>
        <row r="66">
          <cell r="B66" t="str">
            <v>1145</v>
          </cell>
          <cell r="C66"/>
          <cell r="D66" t="str">
            <v>AM</v>
          </cell>
          <cell r="E66">
            <v>4</v>
          </cell>
          <cell r="F66">
            <v>4</v>
          </cell>
          <cell r="G66"/>
          <cell r="H66">
            <v>4</v>
          </cell>
          <cell r="I66">
            <v>4</v>
          </cell>
          <cell r="J66">
            <v>4</v>
          </cell>
          <cell r="K66">
            <v>4</v>
          </cell>
          <cell r="L66">
            <v>4</v>
          </cell>
          <cell r="M66"/>
          <cell r="N66"/>
          <cell r="O66">
            <v>4</v>
          </cell>
          <cell r="P66">
            <v>4</v>
          </cell>
          <cell r="Q66">
            <v>4</v>
          </cell>
          <cell r="R66">
            <v>4</v>
          </cell>
          <cell r="S66">
            <v>4</v>
          </cell>
          <cell r="T66">
            <v>4</v>
          </cell>
          <cell r="U66"/>
          <cell r="V66">
            <v>4</v>
          </cell>
          <cell r="W66">
            <v>4</v>
          </cell>
          <cell r="X66">
            <v>4</v>
          </cell>
          <cell r="Y66">
            <v>4</v>
          </cell>
          <cell r="Z66">
            <v>4</v>
          </cell>
          <cell r="AA66">
            <v>4</v>
          </cell>
          <cell r="AB66" t="str">
            <v>4S</v>
          </cell>
          <cell r="AC66">
            <v>4</v>
          </cell>
          <cell r="AD66">
            <v>4</v>
          </cell>
          <cell r="AE66">
            <v>4</v>
          </cell>
          <cell r="AF66">
            <v>4</v>
          </cell>
          <cell r="AG66">
            <v>4</v>
          </cell>
          <cell r="AH66">
            <v>4</v>
          </cell>
          <cell r="AI66"/>
          <cell r="AJ66">
            <v>25</v>
          </cell>
          <cell r="AK66"/>
          <cell r="AP66">
            <v>17</v>
          </cell>
          <cell r="AQ66">
            <v>26</v>
          </cell>
          <cell r="AR66">
            <v>0</v>
          </cell>
          <cell r="AS66">
            <v>0</v>
          </cell>
          <cell r="AT66">
            <v>8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26</v>
          </cell>
          <cell r="BA66">
            <v>0</v>
          </cell>
          <cell r="BB66">
            <v>34</v>
          </cell>
          <cell r="BC66">
            <v>0</v>
          </cell>
          <cell r="BD66">
            <v>0</v>
          </cell>
        </row>
        <row r="67">
          <cell r="B67"/>
          <cell r="C67" t="str">
            <v>វីន អារញ្ញ</v>
          </cell>
          <cell r="D67" t="str">
            <v>PM</v>
          </cell>
          <cell r="E67">
            <v>4</v>
          </cell>
          <cell r="F67">
            <v>4</v>
          </cell>
          <cell r="G67"/>
          <cell r="H67">
            <v>4</v>
          </cell>
          <cell r="I67">
            <v>4</v>
          </cell>
          <cell r="J67">
            <v>4</v>
          </cell>
          <cell r="K67">
            <v>4</v>
          </cell>
          <cell r="L67">
            <v>4</v>
          </cell>
          <cell r="M67"/>
          <cell r="N67"/>
          <cell r="O67">
            <v>4</v>
          </cell>
          <cell r="P67">
            <v>4</v>
          </cell>
          <cell r="Q67">
            <v>4</v>
          </cell>
          <cell r="R67">
            <v>4</v>
          </cell>
          <cell r="S67">
            <v>4</v>
          </cell>
          <cell r="T67">
            <v>4</v>
          </cell>
          <cell r="U67"/>
          <cell r="V67">
            <v>4</v>
          </cell>
          <cell r="W67">
            <v>4</v>
          </cell>
          <cell r="X67">
            <v>4</v>
          </cell>
          <cell r="Y67">
            <v>4</v>
          </cell>
          <cell r="Z67">
            <v>4</v>
          </cell>
          <cell r="AA67">
            <v>4</v>
          </cell>
          <cell r="AB67" t="str">
            <v>4S</v>
          </cell>
          <cell r="AC67">
            <v>4</v>
          </cell>
          <cell r="AD67">
            <v>4</v>
          </cell>
          <cell r="AE67">
            <v>4</v>
          </cell>
          <cell r="AF67">
            <v>4</v>
          </cell>
          <cell r="AG67">
            <v>4</v>
          </cell>
          <cell r="AH67">
            <v>4</v>
          </cell>
          <cell r="AI67"/>
          <cell r="AJ67"/>
          <cell r="AK67"/>
          <cell r="AL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</row>
        <row r="68">
          <cell r="B68"/>
          <cell r="C68" t="str">
            <v>Vin Aranh</v>
          </cell>
          <cell r="D68">
            <v>1.3</v>
          </cell>
          <cell r="E68">
            <v>0</v>
          </cell>
          <cell r="F68">
            <v>0</v>
          </cell>
          <cell r="G68"/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/>
          <cell r="N68"/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/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/>
          <cell r="AJ68">
            <v>0</v>
          </cell>
          <cell r="AK68"/>
          <cell r="AL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</row>
        <row r="69">
          <cell r="B69"/>
          <cell r="C69" t="str">
            <v>High Frequency</v>
          </cell>
          <cell r="D69">
            <v>1.5</v>
          </cell>
          <cell r="E69">
            <v>2</v>
          </cell>
          <cell r="F69">
            <v>0</v>
          </cell>
          <cell r="G69"/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0</v>
          </cell>
          <cell r="M69"/>
          <cell r="N69"/>
          <cell r="O69">
            <v>2</v>
          </cell>
          <cell r="P69">
            <v>2</v>
          </cell>
          <cell r="Q69">
            <v>0</v>
          </cell>
          <cell r="R69">
            <v>2</v>
          </cell>
          <cell r="S69">
            <v>2</v>
          </cell>
          <cell r="T69">
            <v>0</v>
          </cell>
          <cell r="U69"/>
          <cell r="V69">
            <v>2</v>
          </cell>
          <cell r="W69">
            <v>0</v>
          </cell>
          <cell r="X69">
            <v>0</v>
          </cell>
          <cell r="Y69">
            <v>2</v>
          </cell>
          <cell r="Z69">
            <v>2</v>
          </cell>
          <cell r="AA69">
            <v>0</v>
          </cell>
          <cell r="AB69">
            <v>0</v>
          </cell>
          <cell r="AC69">
            <v>2</v>
          </cell>
          <cell r="AD69">
            <v>2</v>
          </cell>
          <cell r="AE69">
            <v>2</v>
          </cell>
          <cell r="AF69">
            <v>2</v>
          </cell>
          <cell r="AG69">
            <v>2</v>
          </cell>
          <cell r="AH69">
            <v>0</v>
          </cell>
          <cell r="AI69"/>
          <cell r="AJ69">
            <v>34</v>
          </cell>
          <cell r="AK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</row>
        <row r="70">
          <cell r="B70"/>
          <cell r="C70"/>
          <cell r="D70">
            <v>2</v>
          </cell>
          <cell r="E70">
            <v>0</v>
          </cell>
          <cell r="F70">
            <v>0</v>
          </cell>
          <cell r="G70"/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/>
          <cell r="N70"/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/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/>
          <cell r="AJ70">
            <v>0</v>
          </cell>
          <cell r="AK70">
            <v>0</v>
          </cell>
          <cell r="AL70">
            <v>17</v>
          </cell>
          <cell r="AM70">
            <v>0</v>
          </cell>
          <cell r="AN70">
            <v>0</v>
          </cell>
          <cell r="AO70">
            <v>0</v>
          </cell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</row>
        <row r="71">
          <cell r="B71" t="str">
            <v>1401</v>
          </cell>
          <cell r="C71"/>
          <cell r="D71" t="str">
            <v>AM</v>
          </cell>
          <cell r="E71">
            <v>4</v>
          </cell>
          <cell r="F71">
            <v>4</v>
          </cell>
          <cell r="G71"/>
          <cell r="H71">
            <v>4</v>
          </cell>
          <cell r="I71">
            <v>4</v>
          </cell>
          <cell r="J71">
            <v>4</v>
          </cell>
          <cell r="K71">
            <v>4</v>
          </cell>
          <cell r="L71">
            <v>4</v>
          </cell>
          <cell r="M71" t="str">
            <v>4H</v>
          </cell>
          <cell r="N71"/>
          <cell r="O71">
            <v>4</v>
          </cell>
          <cell r="P71">
            <v>4</v>
          </cell>
          <cell r="Q71">
            <v>4</v>
          </cell>
          <cell r="R71">
            <v>4</v>
          </cell>
          <cell r="S71">
            <v>4</v>
          </cell>
          <cell r="T71">
            <v>4</v>
          </cell>
          <cell r="U71"/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 t="str">
            <v>4S</v>
          </cell>
          <cell r="AC71">
            <v>4</v>
          </cell>
          <cell r="AD71">
            <v>4</v>
          </cell>
          <cell r="AE71">
            <v>4</v>
          </cell>
          <cell r="AF71">
            <v>4</v>
          </cell>
          <cell r="AG71">
            <v>4</v>
          </cell>
          <cell r="AH71">
            <v>4</v>
          </cell>
          <cell r="AI71"/>
          <cell r="AJ71">
            <v>25</v>
          </cell>
          <cell r="AK71"/>
          <cell r="AP71">
            <v>21</v>
          </cell>
          <cell r="AQ71">
            <v>26</v>
          </cell>
          <cell r="AR71">
            <v>0</v>
          </cell>
          <cell r="AS71">
            <v>8</v>
          </cell>
          <cell r="AT71">
            <v>8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26</v>
          </cell>
          <cell r="BA71">
            <v>0</v>
          </cell>
          <cell r="BB71">
            <v>42</v>
          </cell>
          <cell r="BC71">
            <v>0</v>
          </cell>
          <cell r="BD71">
            <v>0</v>
          </cell>
        </row>
        <row r="72">
          <cell r="B72"/>
          <cell r="C72" t="str">
            <v>ឈិន ស៊ិញ</v>
          </cell>
          <cell r="D72" t="str">
            <v>PM</v>
          </cell>
          <cell r="E72">
            <v>4</v>
          </cell>
          <cell r="F72">
            <v>4</v>
          </cell>
          <cell r="G72"/>
          <cell r="H72">
            <v>4</v>
          </cell>
          <cell r="I72">
            <v>4</v>
          </cell>
          <cell r="J72">
            <v>4</v>
          </cell>
          <cell r="K72">
            <v>4</v>
          </cell>
          <cell r="L72">
            <v>4</v>
          </cell>
          <cell r="M72" t="str">
            <v>4H</v>
          </cell>
          <cell r="N72"/>
          <cell r="O72">
            <v>4</v>
          </cell>
          <cell r="P72">
            <v>4</v>
          </cell>
          <cell r="Q72">
            <v>4</v>
          </cell>
          <cell r="R72">
            <v>4</v>
          </cell>
          <cell r="S72">
            <v>4</v>
          </cell>
          <cell r="T72">
            <v>4</v>
          </cell>
          <cell r="U72"/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 t="str">
            <v>4S</v>
          </cell>
          <cell r="AC72">
            <v>4</v>
          </cell>
          <cell r="AD72">
            <v>4</v>
          </cell>
          <cell r="AE72">
            <v>4</v>
          </cell>
          <cell r="AF72">
            <v>4</v>
          </cell>
          <cell r="AG72">
            <v>4</v>
          </cell>
          <cell r="AH72">
            <v>4</v>
          </cell>
          <cell r="AI72"/>
          <cell r="AJ72"/>
          <cell r="AK72"/>
          <cell r="AL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</row>
        <row r="73">
          <cell r="B73"/>
          <cell r="C73" t="str">
            <v>Chhin Sinh</v>
          </cell>
          <cell r="D73">
            <v>1.3</v>
          </cell>
          <cell r="E73">
            <v>0</v>
          </cell>
          <cell r="F73">
            <v>0</v>
          </cell>
          <cell r="G73"/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/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/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AK73"/>
          <cell r="AL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</row>
        <row r="74">
          <cell r="B74"/>
          <cell r="C74" t="str">
            <v>High Frequency</v>
          </cell>
          <cell r="D74">
            <v>1.5</v>
          </cell>
          <cell r="E74">
            <v>2</v>
          </cell>
          <cell r="F74">
            <v>2</v>
          </cell>
          <cell r="G74"/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0</v>
          </cell>
          <cell r="M74">
            <v>0</v>
          </cell>
          <cell r="N74"/>
          <cell r="O74">
            <v>2</v>
          </cell>
          <cell r="P74">
            <v>2</v>
          </cell>
          <cell r="Q74">
            <v>2</v>
          </cell>
          <cell r="R74">
            <v>2</v>
          </cell>
          <cell r="S74">
            <v>2</v>
          </cell>
          <cell r="T74">
            <v>0</v>
          </cell>
          <cell r="U74"/>
          <cell r="V74">
            <v>2</v>
          </cell>
          <cell r="W74">
            <v>2</v>
          </cell>
          <cell r="X74">
            <v>2</v>
          </cell>
          <cell r="Y74">
            <v>2</v>
          </cell>
          <cell r="Z74">
            <v>2</v>
          </cell>
          <cell r="AA74">
            <v>0</v>
          </cell>
          <cell r="AB74">
            <v>0</v>
          </cell>
          <cell r="AC74">
            <v>2</v>
          </cell>
          <cell r="AD74">
            <v>2</v>
          </cell>
          <cell r="AE74">
            <v>2</v>
          </cell>
          <cell r="AF74">
            <v>2</v>
          </cell>
          <cell r="AG74">
            <v>2</v>
          </cell>
          <cell r="AH74">
            <v>0</v>
          </cell>
          <cell r="AI74"/>
          <cell r="AJ74">
            <v>42</v>
          </cell>
          <cell r="AK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</row>
        <row r="75">
          <cell r="B75"/>
          <cell r="C75"/>
          <cell r="D75">
            <v>2</v>
          </cell>
          <cell r="E75">
            <v>0</v>
          </cell>
          <cell r="F75">
            <v>0</v>
          </cell>
          <cell r="G75"/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/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AK75">
            <v>0</v>
          </cell>
          <cell r="AL75">
            <v>21</v>
          </cell>
          <cell r="AM75">
            <v>0</v>
          </cell>
          <cell r="AN75">
            <v>0</v>
          </cell>
          <cell r="AO75">
            <v>0</v>
          </cell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</row>
        <row r="76">
          <cell r="B76" t="str">
            <v>1403</v>
          </cell>
          <cell r="C76"/>
          <cell r="D76" t="str">
            <v>AM</v>
          </cell>
          <cell r="E76">
            <v>4</v>
          </cell>
          <cell r="F76">
            <v>4</v>
          </cell>
          <cell r="G76"/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4</v>
          </cell>
          <cell r="M76" t="str">
            <v>4H</v>
          </cell>
          <cell r="N76"/>
          <cell r="O76">
            <v>4</v>
          </cell>
          <cell r="P76">
            <v>4</v>
          </cell>
          <cell r="Q76">
            <v>4</v>
          </cell>
          <cell r="R76">
            <v>4</v>
          </cell>
          <cell r="S76">
            <v>4</v>
          </cell>
          <cell r="T76">
            <v>4</v>
          </cell>
          <cell r="U76"/>
          <cell r="V76">
            <v>4</v>
          </cell>
          <cell r="W76">
            <v>4</v>
          </cell>
          <cell r="X76">
            <v>4</v>
          </cell>
          <cell r="Y76">
            <v>4</v>
          </cell>
          <cell r="Z76">
            <v>4</v>
          </cell>
          <cell r="AA76" t="str">
            <v>AL</v>
          </cell>
          <cell r="AB76"/>
          <cell r="AC76">
            <v>4</v>
          </cell>
          <cell r="AD76">
            <v>4</v>
          </cell>
          <cell r="AE76">
            <v>4</v>
          </cell>
          <cell r="AF76">
            <v>4</v>
          </cell>
          <cell r="AG76">
            <v>4</v>
          </cell>
          <cell r="AH76">
            <v>4</v>
          </cell>
          <cell r="AI76"/>
          <cell r="AJ76">
            <v>24</v>
          </cell>
          <cell r="AK76"/>
          <cell r="AP76">
            <v>19</v>
          </cell>
          <cell r="AQ76">
            <v>25</v>
          </cell>
          <cell r="AR76">
            <v>0</v>
          </cell>
          <cell r="AS76">
            <v>8</v>
          </cell>
          <cell r="AT76">
            <v>0</v>
          </cell>
          <cell r="AU76">
            <v>0</v>
          </cell>
          <cell r="AV76">
            <v>0</v>
          </cell>
          <cell r="AW76">
            <v>1</v>
          </cell>
          <cell r="AX76">
            <v>0</v>
          </cell>
          <cell r="AY76">
            <v>0</v>
          </cell>
          <cell r="AZ76">
            <v>26</v>
          </cell>
          <cell r="BA76">
            <v>0</v>
          </cell>
          <cell r="BB76">
            <v>38</v>
          </cell>
          <cell r="BC76">
            <v>0</v>
          </cell>
          <cell r="BD76">
            <v>1</v>
          </cell>
        </row>
        <row r="77">
          <cell r="B77"/>
          <cell r="C77" t="str">
            <v xml:space="preserve">ឃិន ស្រីនិច </v>
          </cell>
          <cell r="D77" t="str">
            <v>PM</v>
          </cell>
          <cell r="E77">
            <v>4</v>
          </cell>
          <cell r="F77">
            <v>4</v>
          </cell>
          <cell r="G77"/>
          <cell r="H77">
            <v>4</v>
          </cell>
          <cell r="I77">
            <v>4</v>
          </cell>
          <cell r="J77">
            <v>4</v>
          </cell>
          <cell r="K77">
            <v>4</v>
          </cell>
          <cell r="L77">
            <v>4</v>
          </cell>
          <cell r="M77" t="str">
            <v>4H</v>
          </cell>
          <cell r="N77"/>
          <cell r="O77">
            <v>4</v>
          </cell>
          <cell r="P77">
            <v>4</v>
          </cell>
          <cell r="Q77">
            <v>4</v>
          </cell>
          <cell r="R77">
            <v>4</v>
          </cell>
          <cell r="S77">
            <v>4</v>
          </cell>
          <cell r="T77">
            <v>4</v>
          </cell>
          <cell r="U77"/>
          <cell r="V77">
            <v>4</v>
          </cell>
          <cell r="W77">
            <v>4</v>
          </cell>
          <cell r="X77">
            <v>4</v>
          </cell>
          <cell r="Y77">
            <v>4</v>
          </cell>
          <cell r="Z77">
            <v>4</v>
          </cell>
          <cell r="AA77" t="str">
            <v>AL</v>
          </cell>
          <cell r="AB77"/>
          <cell r="AC77">
            <v>4</v>
          </cell>
          <cell r="AD77">
            <v>4</v>
          </cell>
          <cell r="AE77">
            <v>4</v>
          </cell>
          <cell r="AF77">
            <v>4</v>
          </cell>
          <cell r="AG77">
            <v>4</v>
          </cell>
          <cell r="AH77">
            <v>4</v>
          </cell>
          <cell r="AI77"/>
          <cell r="AJ77"/>
          <cell r="AK77"/>
          <cell r="AL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</row>
        <row r="78">
          <cell r="B78"/>
          <cell r="C78" t="str">
            <v>Khen Sreynich</v>
          </cell>
          <cell r="D78">
            <v>1.3</v>
          </cell>
          <cell r="E78">
            <v>0</v>
          </cell>
          <cell r="F78">
            <v>0</v>
          </cell>
          <cell r="G78"/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/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/>
          <cell r="AL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</row>
        <row r="79">
          <cell r="B79"/>
          <cell r="C79" t="str">
            <v>High Frequency</v>
          </cell>
          <cell r="D79">
            <v>1.5</v>
          </cell>
          <cell r="E79">
            <v>2</v>
          </cell>
          <cell r="F79">
            <v>0</v>
          </cell>
          <cell r="G79"/>
          <cell r="H79">
            <v>2</v>
          </cell>
          <cell r="I79">
            <v>2</v>
          </cell>
          <cell r="J79">
            <v>2</v>
          </cell>
          <cell r="K79">
            <v>2</v>
          </cell>
          <cell r="L79">
            <v>0</v>
          </cell>
          <cell r="M79">
            <v>0</v>
          </cell>
          <cell r="N79"/>
          <cell r="O79">
            <v>2</v>
          </cell>
          <cell r="P79">
            <v>2</v>
          </cell>
          <cell r="Q79">
            <v>2</v>
          </cell>
          <cell r="R79">
            <v>2</v>
          </cell>
          <cell r="S79">
            <v>2</v>
          </cell>
          <cell r="T79">
            <v>0</v>
          </cell>
          <cell r="U79"/>
          <cell r="V79">
            <v>2</v>
          </cell>
          <cell r="W79">
            <v>2</v>
          </cell>
          <cell r="X79">
            <v>2</v>
          </cell>
          <cell r="Y79">
            <v>2</v>
          </cell>
          <cell r="Z79">
            <v>0</v>
          </cell>
          <cell r="AA79">
            <v>0</v>
          </cell>
          <cell r="AB79"/>
          <cell r="AC79">
            <v>2</v>
          </cell>
          <cell r="AD79">
            <v>2</v>
          </cell>
          <cell r="AE79">
            <v>2</v>
          </cell>
          <cell r="AF79">
            <v>2</v>
          </cell>
          <cell r="AG79">
            <v>2</v>
          </cell>
          <cell r="AH79">
            <v>0</v>
          </cell>
          <cell r="AI79"/>
          <cell r="AJ79">
            <v>38</v>
          </cell>
          <cell r="AK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</row>
        <row r="80">
          <cell r="B80"/>
          <cell r="C80"/>
          <cell r="D80">
            <v>2</v>
          </cell>
          <cell r="E80">
            <v>0</v>
          </cell>
          <cell r="F80">
            <v>0</v>
          </cell>
          <cell r="G80"/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/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19</v>
          </cell>
          <cell r="AM80">
            <v>0</v>
          </cell>
          <cell r="AN80">
            <v>0</v>
          </cell>
          <cell r="AO80">
            <v>0</v>
          </cell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</row>
        <row r="81">
          <cell r="B81" t="str">
            <v>1404</v>
          </cell>
          <cell r="C81"/>
          <cell r="D81" t="str">
            <v>AM</v>
          </cell>
          <cell r="E81">
            <v>4</v>
          </cell>
          <cell r="F81">
            <v>4</v>
          </cell>
          <cell r="G81"/>
          <cell r="H81" t="str">
            <v>AL</v>
          </cell>
          <cell r="I81" t="str">
            <v>A</v>
          </cell>
          <cell r="J81" t="str">
            <v>4N</v>
          </cell>
          <cell r="K81" t="str">
            <v>4N</v>
          </cell>
          <cell r="L81" t="str">
            <v>4N</v>
          </cell>
          <cell r="M81"/>
          <cell r="N81"/>
          <cell r="O81" t="str">
            <v>4N</v>
          </cell>
          <cell r="P81" t="str">
            <v>4N</v>
          </cell>
          <cell r="Q81" t="str">
            <v>4N</v>
          </cell>
          <cell r="R81" t="str">
            <v>4N</v>
          </cell>
          <cell r="S81" t="str">
            <v>4N</v>
          </cell>
          <cell r="T81" t="str">
            <v>4N</v>
          </cell>
          <cell r="U81"/>
          <cell r="V81" t="str">
            <v>SP</v>
          </cell>
          <cell r="W81" t="str">
            <v>SP</v>
          </cell>
          <cell r="X81" t="str">
            <v>SP</v>
          </cell>
          <cell r="Y81" t="str">
            <v>SP</v>
          </cell>
          <cell r="Z81" t="str">
            <v>SP</v>
          </cell>
          <cell r="AA81" t="str">
            <v>SP</v>
          </cell>
          <cell r="AB81"/>
          <cell r="AC81" t="str">
            <v>4N</v>
          </cell>
          <cell r="AD81" t="str">
            <v>4N</v>
          </cell>
          <cell r="AE81" t="str">
            <v>4N</v>
          </cell>
          <cell r="AF81" t="str">
            <v>4N</v>
          </cell>
          <cell r="AG81" t="str">
            <v>4N</v>
          </cell>
          <cell r="AH81" t="str">
            <v>4N</v>
          </cell>
          <cell r="AI81"/>
          <cell r="AJ81">
            <v>17</v>
          </cell>
          <cell r="AK81"/>
          <cell r="AP81">
            <v>12</v>
          </cell>
          <cell r="AQ81">
            <v>18</v>
          </cell>
          <cell r="AR81">
            <v>15</v>
          </cell>
          <cell r="AS81">
            <v>0</v>
          </cell>
          <cell r="AT81">
            <v>0</v>
          </cell>
          <cell r="AU81">
            <v>0</v>
          </cell>
          <cell r="AV81">
            <v>1</v>
          </cell>
          <cell r="AW81">
            <v>1</v>
          </cell>
          <cell r="AX81">
            <v>0</v>
          </cell>
          <cell r="AY81">
            <v>6</v>
          </cell>
          <cell r="AZ81">
            <v>25</v>
          </cell>
          <cell r="BA81">
            <v>60</v>
          </cell>
          <cell r="BB81">
            <v>0</v>
          </cell>
          <cell r="BC81">
            <v>24</v>
          </cell>
          <cell r="BD81">
            <v>7</v>
          </cell>
        </row>
        <row r="82">
          <cell r="B82"/>
          <cell r="C82" t="str">
            <v xml:space="preserve">ប្រេស យ៉ាត </v>
          </cell>
          <cell r="D82" t="str">
            <v>PM</v>
          </cell>
          <cell r="E82">
            <v>4</v>
          </cell>
          <cell r="F82">
            <v>4</v>
          </cell>
          <cell r="G82"/>
          <cell r="H82" t="str">
            <v>AL</v>
          </cell>
          <cell r="I82" t="str">
            <v>A</v>
          </cell>
          <cell r="J82" t="str">
            <v>4N</v>
          </cell>
          <cell r="K82" t="str">
            <v>4N</v>
          </cell>
          <cell r="L82" t="str">
            <v>4N</v>
          </cell>
          <cell r="M82"/>
          <cell r="N82"/>
          <cell r="O82" t="str">
            <v>4N</v>
          </cell>
          <cell r="P82" t="str">
            <v>4N</v>
          </cell>
          <cell r="Q82" t="str">
            <v>4N</v>
          </cell>
          <cell r="R82" t="str">
            <v>4N</v>
          </cell>
          <cell r="S82" t="str">
            <v>4N</v>
          </cell>
          <cell r="T82" t="str">
            <v>4N</v>
          </cell>
          <cell r="U82"/>
          <cell r="V82" t="str">
            <v>SP</v>
          </cell>
          <cell r="W82" t="str">
            <v>SP</v>
          </cell>
          <cell r="X82" t="str">
            <v>SP</v>
          </cell>
          <cell r="Y82" t="str">
            <v>SP</v>
          </cell>
          <cell r="Z82" t="str">
            <v>SP</v>
          </cell>
          <cell r="AA82" t="str">
            <v>SP</v>
          </cell>
          <cell r="AB82"/>
          <cell r="AC82" t="str">
            <v>4N</v>
          </cell>
          <cell r="AD82" t="str">
            <v>4N</v>
          </cell>
          <cell r="AE82" t="str">
            <v>4N</v>
          </cell>
          <cell r="AF82" t="str">
            <v>4N</v>
          </cell>
          <cell r="AG82" t="str">
            <v>4N</v>
          </cell>
          <cell r="AH82" t="str">
            <v>4N</v>
          </cell>
          <cell r="AI82"/>
          <cell r="AJ82"/>
          <cell r="AK82"/>
          <cell r="AL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</row>
        <row r="83">
          <cell r="B83"/>
          <cell r="C83" t="str">
            <v>Bres Yat</v>
          </cell>
          <cell r="D83">
            <v>1.3</v>
          </cell>
          <cell r="E83">
            <v>4</v>
          </cell>
          <cell r="F83">
            <v>2</v>
          </cell>
          <cell r="G83"/>
          <cell r="H83">
            <v>0</v>
          </cell>
          <cell r="I83">
            <v>0</v>
          </cell>
          <cell r="J83">
            <v>4</v>
          </cell>
          <cell r="K83">
            <v>4</v>
          </cell>
          <cell r="L83">
            <v>2</v>
          </cell>
          <cell r="M83"/>
          <cell r="N83"/>
          <cell r="O83">
            <v>4</v>
          </cell>
          <cell r="P83">
            <v>4</v>
          </cell>
          <cell r="Q83">
            <v>4</v>
          </cell>
          <cell r="R83">
            <v>4</v>
          </cell>
          <cell r="S83">
            <v>4</v>
          </cell>
          <cell r="T83">
            <v>2</v>
          </cell>
          <cell r="U83"/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/>
          <cell r="AC83">
            <v>4</v>
          </cell>
          <cell r="AD83">
            <v>4</v>
          </cell>
          <cell r="AE83">
            <v>4</v>
          </cell>
          <cell r="AF83">
            <v>4</v>
          </cell>
          <cell r="AG83">
            <v>4</v>
          </cell>
          <cell r="AH83">
            <v>2</v>
          </cell>
          <cell r="AI83"/>
          <cell r="AJ83">
            <v>60</v>
          </cell>
          <cell r="AK83"/>
          <cell r="AL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</row>
        <row r="84">
          <cell r="B84"/>
          <cell r="C84" t="str">
            <v>High Frequency</v>
          </cell>
          <cell r="D84">
            <v>1.5</v>
          </cell>
          <cell r="E84">
            <v>0</v>
          </cell>
          <cell r="F84">
            <v>0</v>
          </cell>
          <cell r="G84"/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/>
          <cell r="N84"/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/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AK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</row>
        <row r="85">
          <cell r="B85"/>
          <cell r="C85"/>
          <cell r="D85">
            <v>2</v>
          </cell>
          <cell r="E85">
            <v>2</v>
          </cell>
          <cell r="F85">
            <v>0</v>
          </cell>
          <cell r="G85"/>
          <cell r="H85">
            <v>0</v>
          </cell>
          <cell r="I85">
            <v>0</v>
          </cell>
          <cell r="J85">
            <v>2</v>
          </cell>
          <cell r="K85">
            <v>2</v>
          </cell>
          <cell r="L85">
            <v>0</v>
          </cell>
          <cell r="M85"/>
          <cell r="N85"/>
          <cell r="O85">
            <v>2</v>
          </cell>
          <cell r="P85">
            <v>2</v>
          </cell>
          <cell r="Q85">
            <v>0</v>
          </cell>
          <cell r="R85">
            <v>2</v>
          </cell>
          <cell r="S85">
            <v>2</v>
          </cell>
          <cell r="T85">
            <v>0</v>
          </cell>
          <cell r="U85"/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/>
          <cell r="AC85">
            <v>2</v>
          </cell>
          <cell r="AD85">
            <v>2</v>
          </cell>
          <cell r="AE85">
            <v>2</v>
          </cell>
          <cell r="AF85">
            <v>2</v>
          </cell>
          <cell r="AG85">
            <v>2</v>
          </cell>
          <cell r="AH85">
            <v>0</v>
          </cell>
          <cell r="AI85"/>
          <cell r="AJ85">
            <v>24</v>
          </cell>
          <cell r="AK85">
            <v>0</v>
          </cell>
          <cell r="AL85">
            <v>12</v>
          </cell>
          <cell r="AM85">
            <v>0</v>
          </cell>
          <cell r="AN85">
            <v>0</v>
          </cell>
          <cell r="AO85">
            <v>0</v>
          </cell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</row>
        <row r="86">
          <cell r="B86" t="str">
            <v>1405</v>
          </cell>
          <cell r="C86"/>
          <cell r="D86" t="str">
            <v>AM</v>
          </cell>
          <cell r="E86">
            <v>4</v>
          </cell>
          <cell r="F86">
            <v>4</v>
          </cell>
          <cell r="G86"/>
          <cell r="H86">
            <v>4</v>
          </cell>
          <cell r="I86">
            <v>4</v>
          </cell>
          <cell r="J86">
            <v>4</v>
          </cell>
          <cell r="K86">
            <v>4</v>
          </cell>
          <cell r="L86">
            <v>4</v>
          </cell>
          <cell r="M86"/>
          <cell r="N86"/>
          <cell r="O86">
            <v>4</v>
          </cell>
          <cell r="P86">
            <v>4</v>
          </cell>
          <cell r="Q86">
            <v>4</v>
          </cell>
          <cell r="R86">
            <v>4</v>
          </cell>
          <cell r="S86">
            <v>4</v>
          </cell>
          <cell r="T86">
            <v>4</v>
          </cell>
          <cell r="U86"/>
          <cell r="V86">
            <v>4</v>
          </cell>
          <cell r="W86" t="str">
            <v>P</v>
          </cell>
          <cell r="X86" t="str">
            <v>P</v>
          </cell>
          <cell r="Y86" t="str">
            <v>A</v>
          </cell>
          <cell r="Z86">
            <v>4</v>
          </cell>
          <cell r="AA86">
            <v>4</v>
          </cell>
          <cell r="AB86"/>
          <cell r="AC86">
            <v>4</v>
          </cell>
          <cell r="AD86">
            <v>4</v>
          </cell>
          <cell r="AE86">
            <v>4</v>
          </cell>
          <cell r="AF86">
            <v>4</v>
          </cell>
          <cell r="AG86">
            <v>4</v>
          </cell>
          <cell r="AH86">
            <v>4</v>
          </cell>
          <cell r="AI86"/>
          <cell r="AJ86">
            <v>22</v>
          </cell>
          <cell r="AK86"/>
          <cell r="AP86">
            <v>14</v>
          </cell>
          <cell r="AQ86">
            <v>23</v>
          </cell>
          <cell r="AR86">
            <v>0</v>
          </cell>
          <cell r="AS86">
            <v>0</v>
          </cell>
          <cell r="AT86">
            <v>0</v>
          </cell>
          <cell r="AU86">
            <v>2</v>
          </cell>
          <cell r="AV86">
            <v>1</v>
          </cell>
          <cell r="AW86">
            <v>0</v>
          </cell>
          <cell r="AX86">
            <v>0</v>
          </cell>
          <cell r="AY86">
            <v>0</v>
          </cell>
          <cell r="AZ86">
            <v>23</v>
          </cell>
          <cell r="BA86">
            <v>0</v>
          </cell>
          <cell r="BB86">
            <v>28</v>
          </cell>
          <cell r="BC86">
            <v>0</v>
          </cell>
          <cell r="BD86">
            <v>0</v>
          </cell>
        </row>
        <row r="87">
          <cell r="B87"/>
          <cell r="C87" t="str">
            <v xml:space="preserve">ភាព វ៉េផាត់ </v>
          </cell>
          <cell r="D87" t="str">
            <v>PM</v>
          </cell>
          <cell r="E87">
            <v>4</v>
          </cell>
          <cell r="F87">
            <v>4</v>
          </cell>
          <cell r="G87"/>
          <cell r="H87">
            <v>4</v>
          </cell>
          <cell r="I87">
            <v>4</v>
          </cell>
          <cell r="J87">
            <v>4</v>
          </cell>
          <cell r="K87">
            <v>4</v>
          </cell>
          <cell r="L87">
            <v>4</v>
          </cell>
          <cell r="M87"/>
          <cell r="N87"/>
          <cell r="O87">
            <v>4</v>
          </cell>
          <cell r="P87">
            <v>4</v>
          </cell>
          <cell r="Q87">
            <v>4</v>
          </cell>
          <cell r="R87">
            <v>4</v>
          </cell>
          <cell r="S87">
            <v>4</v>
          </cell>
          <cell r="T87">
            <v>4</v>
          </cell>
          <cell r="U87"/>
          <cell r="V87">
            <v>4</v>
          </cell>
          <cell r="W87" t="str">
            <v>P</v>
          </cell>
          <cell r="X87" t="str">
            <v>P</v>
          </cell>
          <cell r="Y87" t="str">
            <v>A</v>
          </cell>
          <cell r="Z87">
            <v>4</v>
          </cell>
          <cell r="AA87">
            <v>4</v>
          </cell>
          <cell r="AB87"/>
          <cell r="AC87">
            <v>4</v>
          </cell>
          <cell r="AD87">
            <v>4</v>
          </cell>
          <cell r="AE87">
            <v>4</v>
          </cell>
          <cell r="AF87">
            <v>4</v>
          </cell>
          <cell r="AG87">
            <v>4</v>
          </cell>
          <cell r="AH87">
            <v>4</v>
          </cell>
          <cell r="AI87"/>
          <cell r="AJ87"/>
          <cell r="AK87"/>
          <cell r="AL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</row>
        <row r="88">
          <cell r="B88"/>
          <cell r="C88" t="str">
            <v>Pheap Vephat</v>
          </cell>
          <cell r="D88">
            <v>1.3</v>
          </cell>
          <cell r="E88">
            <v>0</v>
          </cell>
          <cell r="F88">
            <v>0</v>
          </cell>
          <cell r="G88"/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/>
          <cell r="N88"/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/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AK88"/>
          <cell r="AL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</row>
        <row r="89">
          <cell r="B89"/>
          <cell r="C89" t="str">
            <v>High Frequency</v>
          </cell>
          <cell r="D89">
            <v>1.5</v>
          </cell>
          <cell r="E89">
            <v>2</v>
          </cell>
          <cell r="F89">
            <v>0</v>
          </cell>
          <cell r="G89"/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0</v>
          </cell>
          <cell r="M89"/>
          <cell r="N89"/>
          <cell r="O89">
            <v>2</v>
          </cell>
          <cell r="P89">
            <v>2</v>
          </cell>
          <cell r="Q89">
            <v>0</v>
          </cell>
          <cell r="R89">
            <v>2</v>
          </cell>
          <cell r="S89">
            <v>2</v>
          </cell>
          <cell r="T89">
            <v>0</v>
          </cell>
          <cell r="U89"/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</v>
          </cell>
          <cell r="AA89">
            <v>0</v>
          </cell>
          <cell r="AB89"/>
          <cell r="AC89">
            <v>2</v>
          </cell>
          <cell r="AD89">
            <v>2</v>
          </cell>
          <cell r="AE89">
            <v>2</v>
          </cell>
          <cell r="AF89">
            <v>2</v>
          </cell>
          <cell r="AG89">
            <v>0</v>
          </cell>
          <cell r="AH89">
            <v>0</v>
          </cell>
          <cell r="AI89"/>
          <cell r="AJ89">
            <v>28</v>
          </cell>
          <cell r="AK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</row>
        <row r="90">
          <cell r="B90"/>
          <cell r="C90"/>
          <cell r="D90">
            <v>2</v>
          </cell>
          <cell r="E90">
            <v>0</v>
          </cell>
          <cell r="F90">
            <v>0</v>
          </cell>
          <cell r="G90"/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/>
          <cell r="N90"/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/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AK90">
            <v>0</v>
          </cell>
          <cell r="AL90">
            <v>14</v>
          </cell>
          <cell r="AM90">
            <v>0</v>
          </cell>
          <cell r="AN90">
            <v>0</v>
          </cell>
          <cell r="AO90">
            <v>0</v>
          </cell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</row>
        <row r="91">
          <cell r="B91" t="str">
            <v>1406</v>
          </cell>
          <cell r="C91"/>
          <cell r="D91" t="str">
            <v>AM</v>
          </cell>
          <cell r="E91" t="str">
            <v>4N</v>
          </cell>
          <cell r="F91" t="str">
            <v>4N</v>
          </cell>
          <cell r="G91"/>
          <cell r="H91" t="str">
            <v>4N</v>
          </cell>
          <cell r="I91" t="str">
            <v>4N</v>
          </cell>
          <cell r="J91" t="str">
            <v>SL</v>
          </cell>
          <cell r="K91" t="str">
            <v>SL</v>
          </cell>
          <cell r="L91" t="str">
            <v>SL</v>
          </cell>
          <cell r="M91"/>
          <cell r="N91"/>
          <cell r="O91" t="str">
            <v>A</v>
          </cell>
          <cell r="P91" t="str">
            <v>4N</v>
          </cell>
          <cell r="Q91" t="str">
            <v>4N</v>
          </cell>
          <cell r="R91" t="str">
            <v>4N</v>
          </cell>
          <cell r="S91" t="str">
            <v>4N</v>
          </cell>
          <cell r="T91" t="str">
            <v>4N</v>
          </cell>
          <cell r="U91"/>
          <cell r="V91" t="str">
            <v>4N</v>
          </cell>
          <cell r="W91" t="str">
            <v>4N</v>
          </cell>
          <cell r="X91" t="str">
            <v>4N</v>
          </cell>
          <cell r="Y91" t="str">
            <v>4N</v>
          </cell>
          <cell r="Z91" t="str">
            <v>4N</v>
          </cell>
          <cell r="AA91" t="str">
            <v>4N</v>
          </cell>
          <cell r="AB91"/>
          <cell r="AC91" t="str">
            <v>4N</v>
          </cell>
          <cell r="AD91" t="str">
            <v>4N</v>
          </cell>
          <cell r="AE91" t="str">
            <v>4N</v>
          </cell>
          <cell r="AF91" t="str">
            <v>4N</v>
          </cell>
          <cell r="AG91" t="str">
            <v>4N</v>
          </cell>
          <cell r="AH91" t="str">
            <v>4N</v>
          </cell>
          <cell r="AI91"/>
          <cell r="AJ91">
            <v>20.5</v>
          </cell>
          <cell r="AK91"/>
          <cell r="AP91">
            <v>16</v>
          </cell>
          <cell r="AQ91">
            <v>25</v>
          </cell>
          <cell r="AR91">
            <v>20.5</v>
          </cell>
          <cell r="AS91">
            <v>0</v>
          </cell>
          <cell r="AT91">
            <v>0</v>
          </cell>
          <cell r="AU91">
            <v>0</v>
          </cell>
          <cell r="AV91">
            <v>1</v>
          </cell>
          <cell r="AW91">
            <v>0</v>
          </cell>
          <cell r="AX91">
            <v>3.5</v>
          </cell>
          <cell r="AY91">
            <v>0</v>
          </cell>
          <cell r="AZ91">
            <v>25</v>
          </cell>
          <cell r="BA91">
            <v>72</v>
          </cell>
          <cell r="BB91">
            <v>0</v>
          </cell>
          <cell r="BC91">
            <v>32</v>
          </cell>
          <cell r="BD91">
            <v>0</v>
          </cell>
        </row>
        <row r="92">
          <cell r="B92"/>
          <cell r="C92" t="str">
            <v xml:space="preserve">នន ខាវ </v>
          </cell>
          <cell r="D92" t="str">
            <v>PM</v>
          </cell>
          <cell r="E92" t="str">
            <v>4N</v>
          </cell>
          <cell r="F92" t="str">
            <v>4N</v>
          </cell>
          <cell r="G92"/>
          <cell r="H92" t="str">
            <v>4N</v>
          </cell>
          <cell r="I92" t="str">
            <v>SL</v>
          </cell>
          <cell r="J92" t="str">
            <v>SL</v>
          </cell>
          <cell r="K92" t="str">
            <v>SL</v>
          </cell>
          <cell r="L92" t="str">
            <v>SL</v>
          </cell>
          <cell r="M92"/>
          <cell r="N92"/>
          <cell r="O92" t="str">
            <v>A</v>
          </cell>
          <cell r="P92" t="str">
            <v>4N</v>
          </cell>
          <cell r="Q92" t="str">
            <v>4N</v>
          </cell>
          <cell r="R92" t="str">
            <v>4N</v>
          </cell>
          <cell r="S92" t="str">
            <v>4N</v>
          </cell>
          <cell r="T92" t="str">
            <v>4N</v>
          </cell>
          <cell r="U92"/>
          <cell r="V92" t="str">
            <v>4N</v>
          </cell>
          <cell r="W92" t="str">
            <v>4N</v>
          </cell>
          <cell r="X92" t="str">
            <v>4N</v>
          </cell>
          <cell r="Y92" t="str">
            <v>4N</v>
          </cell>
          <cell r="Z92" t="str">
            <v>4N</v>
          </cell>
          <cell r="AA92" t="str">
            <v>4N</v>
          </cell>
          <cell r="AB92"/>
          <cell r="AC92" t="str">
            <v>4N</v>
          </cell>
          <cell r="AD92" t="str">
            <v>4N</v>
          </cell>
          <cell r="AE92" t="str">
            <v>4N</v>
          </cell>
          <cell r="AF92" t="str">
            <v>4N</v>
          </cell>
          <cell r="AG92" t="str">
            <v>4N</v>
          </cell>
          <cell r="AH92" t="str">
            <v>4N</v>
          </cell>
          <cell r="AI92"/>
          <cell r="AJ92"/>
          <cell r="AK92"/>
          <cell r="AL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</row>
        <row r="93">
          <cell r="B93"/>
          <cell r="C93" t="str">
            <v>Norn Khav</v>
          </cell>
          <cell r="D93">
            <v>1.3</v>
          </cell>
          <cell r="E93">
            <v>4</v>
          </cell>
          <cell r="F93">
            <v>2</v>
          </cell>
          <cell r="G93"/>
          <cell r="H93">
            <v>4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/>
          <cell r="N93"/>
          <cell r="O93">
            <v>0</v>
          </cell>
          <cell r="P93">
            <v>4</v>
          </cell>
          <cell r="Q93">
            <v>4</v>
          </cell>
          <cell r="R93">
            <v>4</v>
          </cell>
          <cell r="S93">
            <v>4</v>
          </cell>
          <cell r="T93">
            <v>2</v>
          </cell>
          <cell r="U93"/>
          <cell r="V93">
            <v>4</v>
          </cell>
          <cell r="W93">
            <v>4</v>
          </cell>
          <cell r="X93">
            <v>4</v>
          </cell>
          <cell r="Y93">
            <v>4</v>
          </cell>
          <cell r="Z93">
            <v>4</v>
          </cell>
          <cell r="AA93">
            <v>2</v>
          </cell>
          <cell r="AB93"/>
          <cell r="AC93">
            <v>4</v>
          </cell>
          <cell r="AD93">
            <v>4</v>
          </cell>
          <cell r="AE93">
            <v>4</v>
          </cell>
          <cell r="AF93">
            <v>4</v>
          </cell>
          <cell r="AG93">
            <v>4</v>
          </cell>
          <cell r="AH93">
            <v>2</v>
          </cell>
          <cell r="AI93"/>
          <cell r="AJ93">
            <v>72</v>
          </cell>
          <cell r="AK93"/>
          <cell r="AL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</row>
        <row r="94">
          <cell r="B94"/>
          <cell r="C94" t="str">
            <v>High Frequency</v>
          </cell>
          <cell r="D94">
            <v>1.5</v>
          </cell>
          <cell r="E94">
            <v>0</v>
          </cell>
          <cell r="F94">
            <v>0</v>
          </cell>
          <cell r="G94"/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/>
          <cell r="N94"/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/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AK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</row>
        <row r="95">
          <cell r="B95"/>
          <cell r="C95"/>
          <cell r="D95">
            <v>2</v>
          </cell>
          <cell r="E95">
            <v>2</v>
          </cell>
          <cell r="F95">
            <v>0</v>
          </cell>
          <cell r="G95"/>
          <cell r="H95">
            <v>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/>
          <cell r="N95"/>
          <cell r="O95">
            <v>0</v>
          </cell>
          <cell r="P95">
            <v>2</v>
          </cell>
          <cell r="Q95">
            <v>0</v>
          </cell>
          <cell r="R95">
            <v>2</v>
          </cell>
          <cell r="S95">
            <v>2</v>
          </cell>
          <cell r="T95">
            <v>0</v>
          </cell>
          <cell r="U95"/>
          <cell r="V95">
            <v>2</v>
          </cell>
          <cell r="W95">
            <v>2</v>
          </cell>
          <cell r="X95">
            <v>2</v>
          </cell>
          <cell r="Y95">
            <v>2</v>
          </cell>
          <cell r="Z95">
            <v>2</v>
          </cell>
          <cell r="AA95">
            <v>2</v>
          </cell>
          <cell r="AB95"/>
          <cell r="AC95">
            <v>2</v>
          </cell>
          <cell r="AD95">
            <v>2</v>
          </cell>
          <cell r="AE95">
            <v>2</v>
          </cell>
          <cell r="AF95">
            <v>2</v>
          </cell>
          <cell r="AG95">
            <v>2</v>
          </cell>
          <cell r="AH95">
            <v>0</v>
          </cell>
          <cell r="AI95"/>
          <cell r="AJ95">
            <v>32</v>
          </cell>
          <cell r="AK95">
            <v>0</v>
          </cell>
          <cell r="AL95">
            <v>16</v>
          </cell>
          <cell r="AM95">
            <v>0</v>
          </cell>
          <cell r="AN95">
            <v>0</v>
          </cell>
          <cell r="AO95">
            <v>0</v>
          </cell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</row>
        <row r="96">
          <cell r="B96" t="str">
            <v>1408</v>
          </cell>
          <cell r="C96"/>
          <cell r="D96" t="str">
            <v>AM</v>
          </cell>
          <cell r="E96">
            <v>4</v>
          </cell>
          <cell r="F96">
            <v>4</v>
          </cell>
          <cell r="G96"/>
          <cell r="H96">
            <v>4</v>
          </cell>
          <cell r="I96">
            <v>4</v>
          </cell>
          <cell r="J96">
            <v>4</v>
          </cell>
          <cell r="K96">
            <v>4</v>
          </cell>
          <cell r="L96">
            <v>4</v>
          </cell>
          <cell r="M96"/>
          <cell r="N96"/>
          <cell r="O96">
            <v>4</v>
          </cell>
          <cell r="P96">
            <v>4</v>
          </cell>
          <cell r="Q96">
            <v>4</v>
          </cell>
          <cell r="R96">
            <v>4</v>
          </cell>
          <cell r="S96">
            <v>4</v>
          </cell>
          <cell r="T96">
            <v>4</v>
          </cell>
          <cell r="U96"/>
          <cell r="V96">
            <v>4</v>
          </cell>
          <cell r="W96">
            <v>4</v>
          </cell>
          <cell r="X96">
            <v>4</v>
          </cell>
          <cell r="Y96">
            <v>4</v>
          </cell>
          <cell r="Z96">
            <v>4</v>
          </cell>
          <cell r="AA96">
            <v>4</v>
          </cell>
          <cell r="AB96"/>
          <cell r="AC96">
            <v>4</v>
          </cell>
          <cell r="AD96">
            <v>4</v>
          </cell>
          <cell r="AE96">
            <v>4</v>
          </cell>
          <cell r="AF96" t="str">
            <v>AL</v>
          </cell>
          <cell r="AG96">
            <v>4</v>
          </cell>
          <cell r="AH96">
            <v>4</v>
          </cell>
          <cell r="AI96"/>
          <cell r="AJ96">
            <v>23.5</v>
          </cell>
          <cell r="AK96"/>
          <cell r="AP96">
            <v>16</v>
          </cell>
          <cell r="AQ96">
            <v>24.5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1.5</v>
          </cell>
          <cell r="AX96">
            <v>0</v>
          </cell>
          <cell r="AY96">
            <v>0</v>
          </cell>
          <cell r="AZ96">
            <v>26</v>
          </cell>
          <cell r="BA96">
            <v>0</v>
          </cell>
          <cell r="BB96">
            <v>32</v>
          </cell>
          <cell r="BC96">
            <v>0</v>
          </cell>
          <cell r="BD96">
            <v>1.5</v>
          </cell>
        </row>
        <row r="97">
          <cell r="B97"/>
          <cell r="C97" t="str">
            <v xml:space="preserve">ធីម ភីន </v>
          </cell>
          <cell r="D97" t="str">
            <v>PM</v>
          </cell>
          <cell r="E97">
            <v>4</v>
          </cell>
          <cell r="F97">
            <v>4</v>
          </cell>
          <cell r="G97"/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/>
          <cell r="N97"/>
          <cell r="O97">
            <v>4</v>
          </cell>
          <cell r="P97">
            <v>4</v>
          </cell>
          <cell r="Q97">
            <v>4</v>
          </cell>
          <cell r="R97">
            <v>4</v>
          </cell>
          <cell r="S97">
            <v>4</v>
          </cell>
          <cell r="T97">
            <v>4</v>
          </cell>
          <cell r="U97"/>
          <cell r="V97">
            <v>4</v>
          </cell>
          <cell r="W97">
            <v>4</v>
          </cell>
          <cell r="X97">
            <v>4</v>
          </cell>
          <cell r="Y97">
            <v>4</v>
          </cell>
          <cell r="Z97">
            <v>4</v>
          </cell>
          <cell r="AA97">
            <v>4</v>
          </cell>
          <cell r="AB97"/>
          <cell r="AC97" t="str">
            <v>AL</v>
          </cell>
          <cell r="AD97">
            <v>4</v>
          </cell>
          <cell r="AE97">
            <v>4</v>
          </cell>
          <cell r="AF97" t="str">
            <v>AL</v>
          </cell>
          <cell r="AG97">
            <v>4</v>
          </cell>
          <cell r="AH97">
            <v>4</v>
          </cell>
          <cell r="AI97"/>
          <cell r="AJ97"/>
          <cell r="AK97"/>
          <cell r="AL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</row>
        <row r="98">
          <cell r="B98"/>
          <cell r="C98" t="str">
            <v>Thim Phin</v>
          </cell>
          <cell r="D98">
            <v>1.3</v>
          </cell>
          <cell r="E98">
            <v>0</v>
          </cell>
          <cell r="F98">
            <v>0</v>
          </cell>
          <cell r="G98"/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/>
          <cell r="N98"/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/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AK98"/>
          <cell r="AL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</row>
        <row r="99">
          <cell r="B99"/>
          <cell r="C99" t="str">
            <v>High Frequency</v>
          </cell>
          <cell r="D99">
            <v>1.5</v>
          </cell>
          <cell r="E99">
            <v>2</v>
          </cell>
          <cell r="F99">
            <v>0</v>
          </cell>
          <cell r="G99"/>
          <cell r="H99">
            <v>2</v>
          </cell>
          <cell r="I99">
            <v>2</v>
          </cell>
          <cell r="J99">
            <v>2</v>
          </cell>
          <cell r="K99">
            <v>2</v>
          </cell>
          <cell r="L99">
            <v>0</v>
          </cell>
          <cell r="M99"/>
          <cell r="N99"/>
          <cell r="O99">
            <v>2</v>
          </cell>
          <cell r="P99">
            <v>2</v>
          </cell>
          <cell r="Q99">
            <v>2</v>
          </cell>
          <cell r="R99">
            <v>2</v>
          </cell>
          <cell r="S99">
            <v>2</v>
          </cell>
          <cell r="T99">
            <v>0</v>
          </cell>
          <cell r="U99"/>
          <cell r="V99">
            <v>2</v>
          </cell>
          <cell r="W99">
            <v>2</v>
          </cell>
          <cell r="X99">
            <v>0</v>
          </cell>
          <cell r="Y99">
            <v>2</v>
          </cell>
          <cell r="Z99">
            <v>0</v>
          </cell>
          <cell r="AA99">
            <v>0</v>
          </cell>
          <cell r="AB99"/>
          <cell r="AC99">
            <v>0</v>
          </cell>
          <cell r="AD99">
            <v>2</v>
          </cell>
          <cell r="AE99">
            <v>2</v>
          </cell>
          <cell r="AF99">
            <v>0</v>
          </cell>
          <cell r="AG99">
            <v>2</v>
          </cell>
          <cell r="AH99">
            <v>0</v>
          </cell>
          <cell r="AI99"/>
          <cell r="AJ99">
            <v>32</v>
          </cell>
          <cell r="AK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</row>
        <row r="100">
          <cell r="B100"/>
          <cell r="C100"/>
          <cell r="D100">
            <v>2</v>
          </cell>
          <cell r="E100">
            <v>0</v>
          </cell>
          <cell r="F100">
            <v>0</v>
          </cell>
          <cell r="G100"/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/>
          <cell r="N100"/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/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AK100">
            <v>0</v>
          </cell>
          <cell r="AL100">
            <v>16</v>
          </cell>
          <cell r="AM100">
            <v>0</v>
          </cell>
          <cell r="AN100">
            <v>0</v>
          </cell>
          <cell r="AO100">
            <v>0</v>
          </cell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</row>
        <row r="101">
          <cell r="B101" t="str">
            <v>1428</v>
          </cell>
          <cell r="C101"/>
          <cell r="D101" t="str">
            <v>AM</v>
          </cell>
          <cell r="E101">
            <v>4</v>
          </cell>
          <cell r="F101">
            <v>4</v>
          </cell>
          <cell r="G101"/>
          <cell r="H101">
            <v>4</v>
          </cell>
          <cell r="I101">
            <v>4</v>
          </cell>
          <cell r="J101">
            <v>4</v>
          </cell>
          <cell r="K101">
            <v>4</v>
          </cell>
          <cell r="L101">
            <v>4</v>
          </cell>
          <cell r="M101"/>
          <cell r="N101"/>
          <cell r="O101">
            <v>4</v>
          </cell>
          <cell r="P101">
            <v>4</v>
          </cell>
          <cell r="Q101">
            <v>4</v>
          </cell>
          <cell r="R101">
            <v>4</v>
          </cell>
          <cell r="S101">
            <v>4</v>
          </cell>
          <cell r="T101">
            <v>4</v>
          </cell>
          <cell r="U101"/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4</v>
          </cell>
          <cell r="AA101">
            <v>4</v>
          </cell>
          <cell r="AB101"/>
          <cell r="AC101" t="str">
            <v>AL</v>
          </cell>
          <cell r="AD101">
            <v>4</v>
          </cell>
          <cell r="AE101">
            <v>4</v>
          </cell>
          <cell r="AF101">
            <v>4</v>
          </cell>
          <cell r="AG101">
            <v>4</v>
          </cell>
          <cell r="AH101">
            <v>4</v>
          </cell>
          <cell r="AI101"/>
          <cell r="AJ101">
            <v>24.5</v>
          </cell>
          <cell r="AK101"/>
          <cell r="AP101">
            <v>18</v>
          </cell>
          <cell r="AQ101">
            <v>25.5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0.5</v>
          </cell>
          <cell r="AX101">
            <v>0</v>
          </cell>
          <cell r="AY101">
            <v>0</v>
          </cell>
          <cell r="AZ101">
            <v>26</v>
          </cell>
          <cell r="BA101">
            <v>0</v>
          </cell>
          <cell r="BB101">
            <v>36</v>
          </cell>
          <cell r="BC101">
            <v>0</v>
          </cell>
          <cell r="BD101">
            <v>0.5</v>
          </cell>
        </row>
        <row r="102">
          <cell r="B102"/>
          <cell r="C102" t="str">
            <v xml:space="preserve">នៅ លីហ៊ាង </v>
          </cell>
          <cell r="D102" t="str">
            <v>PM</v>
          </cell>
          <cell r="E102">
            <v>4</v>
          </cell>
          <cell r="F102">
            <v>4</v>
          </cell>
          <cell r="G102"/>
          <cell r="H102">
            <v>4</v>
          </cell>
          <cell r="I102">
            <v>4</v>
          </cell>
          <cell r="J102">
            <v>4</v>
          </cell>
          <cell r="K102">
            <v>4</v>
          </cell>
          <cell r="L102">
            <v>4</v>
          </cell>
          <cell r="M102"/>
          <cell r="N102"/>
          <cell r="O102">
            <v>4</v>
          </cell>
          <cell r="P102">
            <v>4</v>
          </cell>
          <cell r="Q102">
            <v>4</v>
          </cell>
          <cell r="R102">
            <v>4</v>
          </cell>
          <cell r="S102">
            <v>4</v>
          </cell>
          <cell r="T102">
            <v>4</v>
          </cell>
          <cell r="U102"/>
          <cell r="V102">
            <v>4</v>
          </cell>
          <cell r="W102">
            <v>4</v>
          </cell>
          <cell r="X102">
            <v>4</v>
          </cell>
          <cell r="Y102">
            <v>4</v>
          </cell>
          <cell r="Z102">
            <v>4</v>
          </cell>
          <cell r="AA102">
            <v>4</v>
          </cell>
          <cell r="AB102"/>
          <cell r="AC102">
            <v>4</v>
          </cell>
          <cell r="AD102">
            <v>4</v>
          </cell>
          <cell r="AE102">
            <v>4</v>
          </cell>
          <cell r="AF102">
            <v>4</v>
          </cell>
          <cell r="AG102">
            <v>4</v>
          </cell>
          <cell r="AH102">
            <v>4</v>
          </cell>
          <cell r="AI102"/>
          <cell r="AJ102"/>
          <cell r="AK102"/>
          <cell r="AL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</row>
        <row r="103">
          <cell r="B103"/>
          <cell r="C103" t="str">
            <v>Nov Liheang</v>
          </cell>
          <cell r="D103">
            <v>1.3</v>
          </cell>
          <cell r="E103">
            <v>0</v>
          </cell>
          <cell r="F103">
            <v>0</v>
          </cell>
          <cell r="G103"/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/>
          <cell r="N103"/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/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AK103"/>
          <cell r="AL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</row>
        <row r="104">
          <cell r="B104"/>
          <cell r="C104" t="str">
            <v>High Frequency</v>
          </cell>
          <cell r="D104">
            <v>1.5</v>
          </cell>
          <cell r="E104">
            <v>2</v>
          </cell>
          <cell r="F104">
            <v>0</v>
          </cell>
          <cell r="G104"/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0</v>
          </cell>
          <cell r="M104"/>
          <cell r="N104"/>
          <cell r="O104">
            <v>2</v>
          </cell>
          <cell r="P104">
            <v>2</v>
          </cell>
          <cell r="Q104">
            <v>2</v>
          </cell>
          <cell r="R104">
            <v>0</v>
          </cell>
          <cell r="S104">
            <v>2</v>
          </cell>
          <cell r="T104">
            <v>0</v>
          </cell>
          <cell r="U104"/>
          <cell r="V104">
            <v>2</v>
          </cell>
          <cell r="W104">
            <v>2</v>
          </cell>
          <cell r="X104">
            <v>2</v>
          </cell>
          <cell r="Y104">
            <v>2</v>
          </cell>
          <cell r="Z104">
            <v>2</v>
          </cell>
          <cell r="AA104">
            <v>0</v>
          </cell>
          <cell r="AB104"/>
          <cell r="AC104">
            <v>2</v>
          </cell>
          <cell r="AD104">
            <v>0</v>
          </cell>
          <cell r="AE104">
            <v>2</v>
          </cell>
          <cell r="AF104">
            <v>2</v>
          </cell>
          <cell r="AG104">
            <v>2</v>
          </cell>
          <cell r="AH104">
            <v>0</v>
          </cell>
          <cell r="AI104"/>
          <cell r="AJ104">
            <v>36</v>
          </cell>
          <cell r="AK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</row>
        <row r="105">
          <cell r="B105"/>
          <cell r="C105"/>
          <cell r="D105">
            <v>2</v>
          </cell>
          <cell r="E105">
            <v>0</v>
          </cell>
          <cell r="F105">
            <v>0</v>
          </cell>
          <cell r="G105"/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/>
          <cell r="N105"/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/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/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AK105">
            <v>0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</row>
        <row r="106">
          <cell r="B106" t="str">
            <v>1430</v>
          </cell>
          <cell r="C106"/>
          <cell r="D106" t="str">
            <v>AM</v>
          </cell>
          <cell r="E106">
            <v>4</v>
          </cell>
          <cell r="F106">
            <v>4</v>
          </cell>
          <cell r="G106"/>
          <cell r="H106">
            <v>4</v>
          </cell>
          <cell r="I106">
            <v>4</v>
          </cell>
          <cell r="J106">
            <v>4</v>
          </cell>
          <cell r="K106">
            <v>4</v>
          </cell>
          <cell r="L106">
            <v>4</v>
          </cell>
          <cell r="M106" t="str">
            <v>4H</v>
          </cell>
          <cell r="N106"/>
          <cell r="O106">
            <v>4</v>
          </cell>
          <cell r="P106">
            <v>4</v>
          </cell>
          <cell r="Q106">
            <v>4</v>
          </cell>
          <cell r="R106">
            <v>4</v>
          </cell>
          <cell r="S106">
            <v>4</v>
          </cell>
          <cell r="T106">
            <v>4</v>
          </cell>
          <cell r="U106"/>
          <cell r="V106">
            <v>4</v>
          </cell>
          <cell r="W106">
            <v>4</v>
          </cell>
          <cell r="X106">
            <v>4</v>
          </cell>
          <cell r="Y106">
            <v>4</v>
          </cell>
          <cell r="Z106">
            <v>4</v>
          </cell>
          <cell r="AA106">
            <v>4</v>
          </cell>
          <cell r="AB106"/>
          <cell r="AC106">
            <v>4</v>
          </cell>
          <cell r="AD106" t="str">
            <v>AL</v>
          </cell>
          <cell r="AE106">
            <v>4</v>
          </cell>
          <cell r="AF106">
            <v>4</v>
          </cell>
          <cell r="AG106">
            <v>4</v>
          </cell>
          <cell r="AH106">
            <v>4</v>
          </cell>
          <cell r="AI106"/>
          <cell r="AJ106">
            <v>24</v>
          </cell>
          <cell r="AK106"/>
          <cell r="AP106">
            <v>17</v>
          </cell>
          <cell r="AQ106">
            <v>25</v>
          </cell>
          <cell r="AR106">
            <v>0</v>
          </cell>
          <cell r="AS106">
            <v>8</v>
          </cell>
          <cell r="AT106">
            <v>0</v>
          </cell>
          <cell r="AU106">
            <v>0</v>
          </cell>
          <cell r="AV106">
            <v>0</v>
          </cell>
          <cell r="AW106">
            <v>1</v>
          </cell>
          <cell r="AX106">
            <v>0</v>
          </cell>
          <cell r="AY106">
            <v>0</v>
          </cell>
          <cell r="AZ106">
            <v>26</v>
          </cell>
          <cell r="BA106">
            <v>0</v>
          </cell>
          <cell r="BB106">
            <v>34</v>
          </cell>
          <cell r="BC106">
            <v>0</v>
          </cell>
          <cell r="BD106">
            <v>1</v>
          </cell>
        </row>
        <row r="107">
          <cell r="B107"/>
          <cell r="C107" t="str">
            <v xml:space="preserve">មូល សម្បូរ </v>
          </cell>
          <cell r="D107" t="str">
            <v>PM</v>
          </cell>
          <cell r="E107">
            <v>4</v>
          </cell>
          <cell r="F107">
            <v>4</v>
          </cell>
          <cell r="G107"/>
          <cell r="H107">
            <v>4</v>
          </cell>
          <cell r="I107">
            <v>4</v>
          </cell>
          <cell r="J107">
            <v>4</v>
          </cell>
          <cell r="K107">
            <v>4</v>
          </cell>
          <cell r="L107">
            <v>4</v>
          </cell>
          <cell r="M107" t="str">
            <v>4H</v>
          </cell>
          <cell r="N107"/>
          <cell r="O107">
            <v>4</v>
          </cell>
          <cell r="P107">
            <v>4</v>
          </cell>
          <cell r="Q107">
            <v>4</v>
          </cell>
          <cell r="R107">
            <v>4</v>
          </cell>
          <cell r="S107">
            <v>4</v>
          </cell>
          <cell r="T107">
            <v>4</v>
          </cell>
          <cell r="U107"/>
          <cell r="V107">
            <v>4</v>
          </cell>
          <cell r="W107">
            <v>4</v>
          </cell>
          <cell r="X107">
            <v>4</v>
          </cell>
          <cell r="Y107">
            <v>4</v>
          </cell>
          <cell r="Z107">
            <v>4</v>
          </cell>
          <cell r="AA107">
            <v>4</v>
          </cell>
          <cell r="AB107"/>
          <cell r="AC107">
            <v>4</v>
          </cell>
          <cell r="AD107" t="str">
            <v>AL</v>
          </cell>
          <cell r="AE107">
            <v>4</v>
          </cell>
          <cell r="AF107">
            <v>4</v>
          </cell>
          <cell r="AG107">
            <v>4</v>
          </cell>
          <cell r="AH107">
            <v>4</v>
          </cell>
          <cell r="AI107"/>
          <cell r="AJ107"/>
          <cell r="AK107"/>
          <cell r="AL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</row>
        <row r="108">
          <cell r="B108"/>
          <cell r="C108" t="str">
            <v>Moul Sambo</v>
          </cell>
          <cell r="D108">
            <v>1.3</v>
          </cell>
          <cell r="E108">
            <v>0</v>
          </cell>
          <cell r="F108">
            <v>0</v>
          </cell>
          <cell r="G108"/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/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/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/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AK108"/>
          <cell r="AL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</row>
        <row r="109">
          <cell r="B109"/>
          <cell r="C109" t="str">
            <v>High Frequency</v>
          </cell>
          <cell r="D109">
            <v>1.5</v>
          </cell>
          <cell r="E109">
            <v>2</v>
          </cell>
          <cell r="F109">
            <v>0</v>
          </cell>
          <cell r="G109"/>
          <cell r="H109">
            <v>2</v>
          </cell>
          <cell r="I109">
            <v>2</v>
          </cell>
          <cell r="J109">
            <v>2</v>
          </cell>
          <cell r="K109">
            <v>2</v>
          </cell>
          <cell r="L109">
            <v>0</v>
          </cell>
          <cell r="M109">
            <v>0</v>
          </cell>
          <cell r="N109"/>
          <cell r="O109">
            <v>2</v>
          </cell>
          <cell r="P109">
            <v>2</v>
          </cell>
          <cell r="Q109">
            <v>2</v>
          </cell>
          <cell r="R109">
            <v>2</v>
          </cell>
          <cell r="S109">
            <v>2</v>
          </cell>
          <cell r="T109">
            <v>0</v>
          </cell>
          <cell r="U109"/>
          <cell r="V109">
            <v>2</v>
          </cell>
          <cell r="W109">
            <v>2</v>
          </cell>
          <cell r="X109">
            <v>2</v>
          </cell>
          <cell r="Y109">
            <v>2</v>
          </cell>
          <cell r="Z109">
            <v>2</v>
          </cell>
          <cell r="AA109">
            <v>0</v>
          </cell>
          <cell r="AB109"/>
          <cell r="AC109">
            <v>0</v>
          </cell>
          <cell r="AD109">
            <v>0</v>
          </cell>
          <cell r="AE109">
            <v>2</v>
          </cell>
          <cell r="AF109">
            <v>2</v>
          </cell>
          <cell r="AG109">
            <v>0</v>
          </cell>
          <cell r="AH109">
            <v>0</v>
          </cell>
          <cell r="AI109"/>
          <cell r="AJ109">
            <v>34</v>
          </cell>
          <cell r="AK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</row>
        <row r="110">
          <cell r="B110"/>
          <cell r="C110"/>
          <cell r="D110">
            <v>2</v>
          </cell>
          <cell r="E110">
            <v>0</v>
          </cell>
          <cell r="F110">
            <v>0</v>
          </cell>
          <cell r="G110"/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/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/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/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AK110">
            <v>0</v>
          </cell>
          <cell r="AL110">
            <v>17</v>
          </cell>
          <cell r="AM110">
            <v>0</v>
          </cell>
          <cell r="AN110">
            <v>0</v>
          </cell>
          <cell r="AO110">
            <v>0</v>
          </cell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</row>
        <row r="111">
          <cell r="B111" t="str">
            <v>0350</v>
          </cell>
          <cell r="C111"/>
          <cell r="D111" t="str">
            <v>AM</v>
          </cell>
          <cell r="E111">
            <v>4</v>
          </cell>
          <cell r="F111">
            <v>4</v>
          </cell>
          <cell r="G111"/>
          <cell r="H111">
            <v>4</v>
          </cell>
          <cell r="I111">
            <v>4</v>
          </cell>
          <cell r="J111">
            <v>4</v>
          </cell>
          <cell r="K111">
            <v>4</v>
          </cell>
          <cell r="L111">
            <v>4</v>
          </cell>
          <cell r="M111" t="str">
            <v>4H</v>
          </cell>
          <cell r="N111"/>
          <cell r="O111">
            <v>4</v>
          </cell>
          <cell r="P111">
            <v>4</v>
          </cell>
          <cell r="Q111">
            <v>4</v>
          </cell>
          <cell r="R111">
            <v>4</v>
          </cell>
          <cell r="S111">
            <v>4</v>
          </cell>
          <cell r="T111">
            <v>4</v>
          </cell>
          <cell r="U111"/>
          <cell r="V111">
            <v>4</v>
          </cell>
          <cell r="W111">
            <v>4</v>
          </cell>
          <cell r="X111">
            <v>4</v>
          </cell>
          <cell r="Y111">
            <v>4</v>
          </cell>
          <cell r="Z111">
            <v>4</v>
          </cell>
          <cell r="AA111">
            <v>4</v>
          </cell>
          <cell r="AB111" t="str">
            <v>4S</v>
          </cell>
          <cell r="AC111">
            <v>4</v>
          </cell>
          <cell r="AD111">
            <v>4</v>
          </cell>
          <cell r="AE111">
            <v>4</v>
          </cell>
          <cell r="AF111">
            <v>4</v>
          </cell>
          <cell r="AG111">
            <v>4</v>
          </cell>
          <cell r="AH111">
            <v>4</v>
          </cell>
          <cell r="AI111"/>
          <cell r="AJ111">
            <v>25</v>
          </cell>
          <cell r="AK111"/>
          <cell r="AP111">
            <v>24</v>
          </cell>
          <cell r="AQ111">
            <v>26</v>
          </cell>
          <cell r="AR111">
            <v>0</v>
          </cell>
          <cell r="AS111">
            <v>8</v>
          </cell>
          <cell r="AT111">
            <v>8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26</v>
          </cell>
          <cell r="BA111">
            <v>0</v>
          </cell>
          <cell r="BB111">
            <v>48</v>
          </cell>
          <cell r="BC111">
            <v>0</v>
          </cell>
          <cell r="BD111">
            <v>0</v>
          </cell>
        </row>
        <row r="112">
          <cell r="B112"/>
          <cell r="C112" t="str">
            <v>កែវ សុធា</v>
          </cell>
          <cell r="D112" t="str">
            <v>PM</v>
          </cell>
          <cell r="E112">
            <v>4</v>
          </cell>
          <cell r="F112">
            <v>4</v>
          </cell>
          <cell r="G112"/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 t="str">
            <v>4H</v>
          </cell>
          <cell r="N112"/>
          <cell r="O112">
            <v>4</v>
          </cell>
          <cell r="P112">
            <v>4</v>
          </cell>
          <cell r="Q112">
            <v>4</v>
          </cell>
          <cell r="R112">
            <v>4</v>
          </cell>
          <cell r="S112">
            <v>4</v>
          </cell>
          <cell r="T112">
            <v>4</v>
          </cell>
          <cell r="U112"/>
          <cell r="V112">
            <v>4</v>
          </cell>
          <cell r="W112">
            <v>4</v>
          </cell>
          <cell r="X112">
            <v>4</v>
          </cell>
          <cell r="Y112">
            <v>4</v>
          </cell>
          <cell r="Z112">
            <v>4</v>
          </cell>
          <cell r="AA112">
            <v>4</v>
          </cell>
          <cell r="AB112" t="str">
            <v>4S</v>
          </cell>
          <cell r="AC112">
            <v>4</v>
          </cell>
          <cell r="AD112">
            <v>4</v>
          </cell>
          <cell r="AE112">
            <v>4</v>
          </cell>
          <cell r="AF112">
            <v>4</v>
          </cell>
          <cell r="AG112">
            <v>4</v>
          </cell>
          <cell r="AH112">
            <v>4</v>
          </cell>
          <cell r="AI112"/>
          <cell r="AJ112"/>
          <cell r="AK112"/>
          <cell r="AL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</row>
        <row r="113">
          <cell r="B113"/>
          <cell r="C113" t="str">
            <v>Keo Sothea</v>
          </cell>
          <cell r="D113">
            <v>1.3</v>
          </cell>
          <cell r="E113">
            <v>0</v>
          </cell>
          <cell r="F113">
            <v>0</v>
          </cell>
          <cell r="G113"/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/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/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AK113"/>
          <cell r="AL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</row>
        <row r="114">
          <cell r="B114"/>
          <cell r="C114" t="str">
            <v>Laser Cut Leader</v>
          </cell>
          <cell r="D114">
            <v>1.5</v>
          </cell>
          <cell r="E114">
            <v>2</v>
          </cell>
          <cell r="F114">
            <v>2</v>
          </cell>
          <cell r="G114"/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0</v>
          </cell>
          <cell r="M114">
            <v>0</v>
          </cell>
          <cell r="N114"/>
          <cell r="O114">
            <v>2</v>
          </cell>
          <cell r="P114">
            <v>2</v>
          </cell>
          <cell r="Q114">
            <v>2</v>
          </cell>
          <cell r="R114">
            <v>2</v>
          </cell>
          <cell r="S114">
            <v>2</v>
          </cell>
          <cell r="T114">
            <v>2</v>
          </cell>
          <cell r="U114"/>
          <cell r="V114">
            <v>2</v>
          </cell>
          <cell r="W114">
            <v>2</v>
          </cell>
          <cell r="X114">
            <v>2</v>
          </cell>
          <cell r="Y114">
            <v>2</v>
          </cell>
          <cell r="Z114">
            <v>2</v>
          </cell>
          <cell r="AA114">
            <v>2</v>
          </cell>
          <cell r="AB114">
            <v>0</v>
          </cell>
          <cell r="AC114">
            <v>2</v>
          </cell>
          <cell r="AD114">
            <v>2</v>
          </cell>
          <cell r="AE114">
            <v>2</v>
          </cell>
          <cell r="AF114">
            <v>2</v>
          </cell>
          <cell r="AG114">
            <v>2</v>
          </cell>
          <cell r="AH114">
            <v>2</v>
          </cell>
          <cell r="AI114"/>
          <cell r="AJ114">
            <v>48</v>
          </cell>
          <cell r="AK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</row>
        <row r="115">
          <cell r="B115"/>
          <cell r="C115"/>
          <cell r="D115">
            <v>2</v>
          </cell>
          <cell r="E115">
            <v>0</v>
          </cell>
          <cell r="F115">
            <v>0</v>
          </cell>
          <cell r="G115"/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/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/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AK115">
            <v>0</v>
          </cell>
          <cell r="AL115">
            <v>24</v>
          </cell>
          <cell r="AM115">
            <v>0</v>
          </cell>
          <cell r="AN115">
            <v>0</v>
          </cell>
          <cell r="AO115">
            <v>0</v>
          </cell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</row>
        <row r="116">
          <cell r="B116" t="str">
            <v>0668</v>
          </cell>
          <cell r="C116"/>
          <cell r="D116" t="str">
            <v>AM</v>
          </cell>
          <cell r="E116">
            <v>4</v>
          </cell>
          <cell r="F116">
            <v>4</v>
          </cell>
          <cell r="G116"/>
          <cell r="H116">
            <v>4</v>
          </cell>
          <cell r="I116">
            <v>4</v>
          </cell>
          <cell r="J116">
            <v>4</v>
          </cell>
          <cell r="K116">
            <v>4</v>
          </cell>
          <cell r="L116">
            <v>4</v>
          </cell>
          <cell r="M116" t="str">
            <v>4H</v>
          </cell>
          <cell r="N116"/>
          <cell r="O116">
            <v>4</v>
          </cell>
          <cell r="P116">
            <v>4</v>
          </cell>
          <cell r="Q116">
            <v>4</v>
          </cell>
          <cell r="R116">
            <v>4</v>
          </cell>
          <cell r="S116">
            <v>4</v>
          </cell>
          <cell r="T116">
            <v>4</v>
          </cell>
          <cell r="U116"/>
          <cell r="V116" t="str">
            <v>AL</v>
          </cell>
          <cell r="W116">
            <v>4</v>
          </cell>
          <cell r="X116">
            <v>4</v>
          </cell>
          <cell r="Y116">
            <v>4</v>
          </cell>
          <cell r="Z116">
            <v>4</v>
          </cell>
          <cell r="AA116" t="str">
            <v>AL</v>
          </cell>
          <cell r="AB116"/>
          <cell r="AC116" t="str">
            <v>4N</v>
          </cell>
          <cell r="AD116" t="str">
            <v>4N</v>
          </cell>
          <cell r="AE116" t="str">
            <v>4N</v>
          </cell>
          <cell r="AF116" t="str">
            <v>4N</v>
          </cell>
          <cell r="AG116" t="str">
            <v>4N</v>
          </cell>
          <cell r="AH116" t="str">
            <v>4N</v>
          </cell>
          <cell r="AI116"/>
          <cell r="AJ116">
            <v>23</v>
          </cell>
          <cell r="AK116"/>
          <cell r="AP116">
            <v>18</v>
          </cell>
          <cell r="AQ116">
            <v>24</v>
          </cell>
          <cell r="AR116">
            <v>6</v>
          </cell>
          <cell r="AS116">
            <v>8</v>
          </cell>
          <cell r="AT116">
            <v>0</v>
          </cell>
          <cell r="AU116">
            <v>0</v>
          </cell>
          <cell r="AV116">
            <v>0</v>
          </cell>
          <cell r="AW116">
            <v>2</v>
          </cell>
          <cell r="AX116">
            <v>0</v>
          </cell>
          <cell r="AY116">
            <v>0</v>
          </cell>
          <cell r="AZ116">
            <v>26</v>
          </cell>
          <cell r="BA116">
            <v>22</v>
          </cell>
          <cell r="BB116">
            <v>26</v>
          </cell>
          <cell r="BC116">
            <v>10</v>
          </cell>
          <cell r="BD116">
            <v>2</v>
          </cell>
        </row>
        <row r="117">
          <cell r="B117"/>
          <cell r="C117" t="str">
            <v>គង់ ស្រីនាង</v>
          </cell>
          <cell r="D117" t="str">
            <v>PM</v>
          </cell>
          <cell r="E117">
            <v>4</v>
          </cell>
          <cell r="F117">
            <v>4</v>
          </cell>
          <cell r="G117"/>
          <cell r="H117">
            <v>4</v>
          </cell>
          <cell r="I117">
            <v>4</v>
          </cell>
          <cell r="J117">
            <v>4</v>
          </cell>
          <cell r="K117">
            <v>4</v>
          </cell>
          <cell r="L117">
            <v>4</v>
          </cell>
          <cell r="M117" t="str">
            <v>4H</v>
          </cell>
          <cell r="N117"/>
          <cell r="O117">
            <v>4</v>
          </cell>
          <cell r="P117">
            <v>4</v>
          </cell>
          <cell r="Q117">
            <v>4</v>
          </cell>
          <cell r="R117">
            <v>4</v>
          </cell>
          <cell r="S117">
            <v>4</v>
          </cell>
          <cell r="T117">
            <v>4</v>
          </cell>
          <cell r="U117"/>
          <cell r="V117" t="str">
            <v>AL</v>
          </cell>
          <cell r="W117">
            <v>4</v>
          </cell>
          <cell r="X117">
            <v>4</v>
          </cell>
          <cell r="Y117">
            <v>4</v>
          </cell>
          <cell r="Z117">
            <v>4</v>
          </cell>
          <cell r="AA117" t="str">
            <v>AL</v>
          </cell>
          <cell r="AB117"/>
          <cell r="AC117" t="str">
            <v>4N</v>
          </cell>
          <cell r="AD117" t="str">
            <v>4N</v>
          </cell>
          <cell r="AE117" t="str">
            <v>4N</v>
          </cell>
          <cell r="AF117" t="str">
            <v>4N</v>
          </cell>
          <cell r="AG117" t="str">
            <v>4N</v>
          </cell>
          <cell r="AH117" t="str">
            <v>4N</v>
          </cell>
          <cell r="AI117"/>
          <cell r="AJ117"/>
          <cell r="AK117"/>
          <cell r="AL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</row>
        <row r="118">
          <cell r="B118"/>
          <cell r="C118" t="str">
            <v>Kong Sreyneang</v>
          </cell>
          <cell r="D118">
            <v>1.3</v>
          </cell>
          <cell r="E118">
            <v>0</v>
          </cell>
          <cell r="F118">
            <v>0</v>
          </cell>
          <cell r="G118"/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/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/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/>
          <cell r="AC118">
            <v>4</v>
          </cell>
          <cell r="AD118">
            <v>4</v>
          </cell>
          <cell r="AE118">
            <v>4</v>
          </cell>
          <cell r="AF118">
            <v>4</v>
          </cell>
          <cell r="AG118">
            <v>4</v>
          </cell>
          <cell r="AH118">
            <v>2</v>
          </cell>
          <cell r="AI118"/>
          <cell r="AJ118">
            <v>22</v>
          </cell>
          <cell r="AK118"/>
          <cell r="AL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</row>
        <row r="119">
          <cell r="B119"/>
          <cell r="C119" t="str">
            <v>Laser Cut Operator</v>
          </cell>
          <cell r="D119">
            <v>1.5</v>
          </cell>
          <cell r="E119">
            <v>0</v>
          </cell>
          <cell r="F119">
            <v>0</v>
          </cell>
          <cell r="G119"/>
          <cell r="H119">
            <v>2</v>
          </cell>
          <cell r="I119">
            <v>0</v>
          </cell>
          <cell r="J119">
            <v>2</v>
          </cell>
          <cell r="K119">
            <v>2</v>
          </cell>
          <cell r="L119">
            <v>0</v>
          </cell>
          <cell r="M119">
            <v>0</v>
          </cell>
          <cell r="N119"/>
          <cell r="O119">
            <v>2</v>
          </cell>
          <cell r="P119">
            <v>2</v>
          </cell>
          <cell r="Q119">
            <v>2</v>
          </cell>
          <cell r="R119">
            <v>2</v>
          </cell>
          <cell r="S119">
            <v>2</v>
          </cell>
          <cell r="T119">
            <v>2</v>
          </cell>
          <cell r="U119"/>
          <cell r="V119">
            <v>0</v>
          </cell>
          <cell r="W119">
            <v>2</v>
          </cell>
          <cell r="X119">
            <v>2</v>
          </cell>
          <cell r="Y119">
            <v>2</v>
          </cell>
          <cell r="Z119">
            <v>2</v>
          </cell>
          <cell r="AA119">
            <v>0</v>
          </cell>
          <cell r="AB119"/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/>
          <cell r="AJ119">
            <v>26</v>
          </cell>
          <cell r="AK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</row>
        <row r="120">
          <cell r="B120"/>
          <cell r="C120"/>
          <cell r="D120">
            <v>2</v>
          </cell>
          <cell r="E120">
            <v>0</v>
          </cell>
          <cell r="F120">
            <v>0</v>
          </cell>
          <cell r="G120"/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/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/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/>
          <cell r="AC120">
            <v>2</v>
          </cell>
          <cell r="AD120">
            <v>2</v>
          </cell>
          <cell r="AE120">
            <v>2</v>
          </cell>
          <cell r="AF120">
            <v>2</v>
          </cell>
          <cell r="AG120">
            <v>2</v>
          </cell>
          <cell r="AH120">
            <v>0</v>
          </cell>
          <cell r="AI120"/>
          <cell r="AJ120">
            <v>10</v>
          </cell>
          <cell r="AK120">
            <v>0</v>
          </cell>
          <cell r="AL120">
            <v>18</v>
          </cell>
          <cell r="AM120">
            <v>0</v>
          </cell>
          <cell r="AN120">
            <v>0</v>
          </cell>
          <cell r="AO120">
            <v>0</v>
          </cell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</row>
        <row r="121">
          <cell r="B121" t="str">
            <v>1246</v>
          </cell>
          <cell r="C121"/>
          <cell r="D121" t="str">
            <v>AM</v>
          </cell>
          <cell r="E121">
            <v>4</v>
          </cell>
          <cell r="F121">
            <v>4</v>
          </cell>
          <cell r="G121"/>
          <cell r="H121">
            <v>4</v>
          </cell>
          <cell r="I121">
            <v>4</v>
          </cell>
          <cell r="J121">
            <v>4</v>
          </cell>
          <cell r="K121">
            <v>4</v>
          </cell>
          <cell r="L121">
            <v>4</v>
          </cell>
          <cell r="M121" t="str">
            <v>4H</v>
          </cell>
          <cell r="N121"/>
          <cell r="O121">
            <v>4</v>
          </cell>
          <cell r="P121">
            <v>4</v>
          </cell>
          <cell r="Q121">
            <v>4</v>
          </cell>
          <cell r="R121">
            <v>4</v>
          </cell>
          <cell r="S121">
            <v>4</v>
          </cell>
          <cell r="T121">
            <v>4</v>
          </cell>
          <cell r="U121"/>
          <cell r="V121">
            <v>4</v>
          </cell>
          <cell r="W121">
            <v>4</v>
          </cell>
          <cell r="X121">
            <v>4</v>
          </cell>
          <cell r="Y121">
            <v>4</v>
          </cell>
          <cell r="Z121">
            <v>4</v>
          </cell>
          <cell r="AA121">
            <v>4</v>
          </cell>
          <cell r="AB121" t="str">
            <v>4S</v>
          </cell>
          <cell r="AC121">
            <v>4</v>
          </cell>
          <cell r="AD121">
            <v>4</v>
          </cell>
          <cell r="AE121">
            <v>4</v>
          </cell>
          <cell r="AF121">
            <v>4</v>
          </cell>
          <cell r="AG121">
            <v>4</v>
          </cell>
          <cell r="AH121">
            <v>4</v>
          </cell>
          <cell r="AI121"/>
          <cell r="AJ121">
            <v>25</v>
          </cell>
          <cell r="AK121"/>
          <cell r="AP121">
            <v>22</v>
          </cell>
          <cell r="AQ121">
            <v>26</v>
          </cell>
          <cell r="AR121">
            <v>0</v>
          </cell>
          <cell r="AS121">
            <v>8</v>
          </cell>
          <cell r="AT121">
            <v>8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26</v>
          </cell>
          <cell r="BA121">
            <v>0</v>
          </cell>
          <cell r="BB121">
            <v>44</v>
          </cell>
          <cell r="BC121">
            <v>0</v>
          </cell>
          <cell r="BD121">
            <v>0</v>
          </cell>
        </row>
        <row r="122">
          <cell r="B122"/>
          <cell r="C122" t="str">
            <v>ស៊្រាង គីមអាន</v>
          </cell>
          <cell r="D122" t="str">
            <v>PM</v>
          </cell>
          <cell r="E122">
            <v>4</v>
          </cell>
          <cell r="F122">
            <v>4</v>
          </cell>
          <cell r="G122"/>
          <cell r="H122">
            <v>4</v>
          </cell>
          <cell r="I122">
            <v>4</v>
          </cell>
          <cell r="J122">
            <v>4</v>
          </cell>
          <cell r="K122">
            <v>4</v>
          </cell>
          <cell r="L122">
            <v>4</v>
          </cell>
          <cell r="M122" t="str">
            <v>4H</v>
          </cell>
          <cell r="N122"/>
          <cell r="O122">
            <v>4</v>
          </cell>
          <cell r="P122">
            <v>4</v>
          </cell>
          <cell r="Q122">
            <v>4</v>
          </cell>
          <cell r="R122">
            <v>4</v>
          </cell>
          <cell r="S122">
            <v>4</v>
          </cell>
          <cell r="T122">
            <v>4</v>
          </cell>
          <cell r="U122"/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4</v>
          </cell>
          <cell r="AA122">
            <v>4</v>
          </cell>
          <cell r="AB122" t="str">
            <v>4S</v>
          </cell>
          <cell r="AC122">
            <v>4</v>
          </cell>
          <cell r="AD122">
            <v>4</v>
          </cell>
          <cell r="AE122">
            <v>4</v>
          </cell>
          <cell r="AF122">
            <v>4</v>
          </cell>
          <cell r="AG122">
            <v>4</v>
          </cell>
          <cell r="AH122">
            <v>4</v>
          </cell>
          <cell r="AI122"/>
          <cell r="AJ122"/>
          <cell r="AK122"/>
          <cell r="AL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</row>
        <row r="123">
          <cell r="B123"/>
          <cell r="C123" t="str">
            <v>Sreang Kiman</v>
          </cell>
          <cell r="D123">
            <v>1.3</v>
          </cell>
          <cell r="E123">
            <v>0</v>
          </cell>
          <cell r="F123">
            <v>0</v>
          </cell>
          <cell r="G123"/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/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/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/>
          <cell r="AJ123">
            <v>0</v>
          </cell>
          <cell r="AK123"/>
          <cell r="AL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</row>
        <row r="124">
          <cell r="B124"/>
          <cell r="C124" t="str">
            <v>Laser Cut Operator</v>
          </cell>
          <cell r="D124">
            <v>1.5</v>
          </cell>
          <cell r="E124">
            <v>0</v>
          </cell>
          <cell r="F124">
            <v>0</v>
          </cell>
          <cell r="G124"/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0</v>
          </cell>
          <cell r="M124">
            <v>0</v>
          </cell>
          <cell r="N124"/>
          <cell r="O124">
            <v>2</v>
          </cell>
          <cell r="P124">
            <v>2</v>
          </cell>
          <cell r="Q124">
            <v>2</v>
          </cell>
          <cell r="R124">
            <v>2</v>
          </cell>
          <cell r="S124">
            <v>2</v>
          </cell>
          <cell r="T124">
            <v>2</v>
          </cell>
          <cell r="U124"/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0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  <cell r="AI124"/>
          <cell r="AJ124">
            <v>44</v>
          </cell>
          <cell r="AK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</row>
        <row r="125">
          <cell r="B125"/>
          <cell r="C125"/>
          <cell r="D125">
            <v>2</v>
          </cell>
          <cell r="E125">
            <v>0</v>
          </cell>
          <cell r="F125">
            <v>0</v>
          </cell>
          <cell r="G125"/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/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/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/>
          <cell r="AJ125">
            <v>0</v>
          </cell>
          <cell r="AK125">
            <v>0</v>
          </cell>
          <cell r="AL125">
            <v>22</v>
          </cell>
          <cell r="AM125">
            <v>0</v>
          </cell>
          <cell r="AN125">
            <v>0</v>
          </cell>
          <cell r="AO125">
            <v>0</v>
          </cell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</row>
        <row r="126">
          <cell r="B126" t="str">
            <v>0440</v>
          </cell>
          <cell r="C126"/>
          <cell r="D126" t="str">
            <v>AM</v>
          </cell>
          <cell r="E126">
            <v>4</v>
          </cell>
          <cell r="F126">
            <v>4</v>
          </cell>
          <cell r="G126"/>
          <cell r="H126">
            <v>4</v>
          </cell>
          <cell r="I126">
            <v>4</v>
          </cell>
          <cell r="J126" t="str">
            <v>AL</v>
          </cell>
          <cell r="K126" t="str">
            <v>AL</v>
          </cell>
          <cell r="L126" t="str">
            <v>A</v>
          </cell>
          <cell r="M126" t="str">
            <v>4H</v>
          </cell>
          <cell r="N126"/>
          <cell r="O126">
            <v>4</v>
          </cell>
          <cell r="P126">
            <v>4</v>
          </cell>
          <cell r="Q126">
            <v>4</v>
          </cell>
          <cell r="R126">
            <v>4</v>
          </cell>
          <cell r="S126">
            <v>4</v>
          </cell>
          <cell r="T126">
            <v>4</v>
          </cell>
          <cell r="U126"/>
          <cell r="V126">
            <v>4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 t="str">
            <v>4S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/>
          <cell r="AJ126">
            <v>22</v>
          </cell>
          <cell r="AK126"/>
          <cell r="AP126">
            <v>18</v>
          </cell>
          <cell r="AQ126">
            <v>23</v>
          </cell>
          <cell r="AR126">
            <v>0</v>
          </cell>
          <cell r="AS126">
            <v>8</v>
          </cell>
          <cell r="AT126">
            <v>8</v>
          </cell>
          <cell r="AU126">
            <v>0</v>
          </cell>
          <cell r="AV126">
            <v>1</v>
          </cell>
          <cell r="AW126">
            <v>2</v>
          </cell>
          <cell r="AX126">
            <v>0</v>
          </cell>
          <cell r="AY126">
            <v>0</v>
          </cell>
          <cell r="AZ126">
            <v>25</v>
          </cell>
          <cell r="BA126">
            <v>0</v>
          </cell>
          <cell r="BB126">
            <v>36</v>
          </cell>
          <cell r="BC126">
            <v>0</v>
          </cell>
          <cell r="BD126">
            <v>2</v>
          </cell>
        </row>
        <row r="127">
          <cell r="B127"/>
          <cell r="C127" t="str">
            <v>សៅ សេងហេង</v>
          </cell>
          <cell r="D127" t="str">
            <v>PM</v>
          </cell>
          <cell r="E127">
            <v>4</v>
          </cell>
          <cell r="F127">
            <v>4</v>
          </cell>
          <cell r="G127"/>
          <cell r="H127">
            <v>4</v>
          </cell>
          <cell r="I127">
            <v>4</v>
          </cell>
          <cell r="J127" t="str">
            <v>AL</v>
          </cell>
          <cell r="K127" t="str">
            <v>AL</v>
          </cell>
          <cell r="L127" t="str">
            <v>A</v>
          </cell>
          <cell r="M127" t="str">
            <v>4H</v>
          </cell>
          <cell r="N127"/>
          <cell r="O127">
            <v>4</v>
          </cell>
          <cell r="P127">
            <v>4</v>
          </cell>
          <cell r="Q127">
            <v>4</v>
          </cell>
          <cell r="R127">
            <v>4</v>
          </cell>
          <cell r="S127">
            <v>4</v>
          </cell>
          <cell r="T127">
            <v>4</v>
          </cell>
          <cell r="U127"/>
          <cell r="V127">
            <v>4</v>
          </cell>
          <cell r="W127">
            <v>4</v>
          </cell>
          <cell r="X127">
            <v>4</v>
          </cell>
          <cell r="Y127">
            <v>4</v>
          </cell>
          <cell r="Z127">
            <v>4</v>
          </cell>
          <cell r="AA127">
            <v>4</v>
          </cell>
          <cell r="AB127" t="str">
            <v>4S</v>
          </cell>
          <cell r="AC127">
            <v>4</v>
          </cell>
          <cell r="AD127">
            <v>4</v>
          </cell>
          <cell r="AE127">
            <v>4</v>
          </cell>
          <cell r="AF127">
            <v>4</v>
          </cell>
          <cell r="AG127">
            <v>4</v>
          </cell>
          <cell r="AH127">
            <v>4</v>
          </cell>
          <cell r="AI127"/>
          <cell r="AJ127"/>
          <cell r="AK127"/>
          <cell r="AL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</row>
        <row r="128">
          <cell r="B128"/>
          <cell r="C128" t="str">
            <v>Sao Sengheng</v>
          </cell>
          <cell r="D128">
            <v>1.3</v>
          </cell>
          <cell r="E128">
            <v>0</v>
          </cell>
          <cell r="F128">
            <v>0</v>
          </cell>
          <cell r="G128"/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/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/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/>
          <cell r="AJ128">
            <v>0</v>
          </cell>
          <cell r="AK128"/>
          <cell r="AL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</row>
        <row r="129">
          <cell r="B129"/>
          <cell r="C129" t="str">
            <v>Long Table Leader</v>
          </cell>
          <cell r="D129">
            <v>1.5</v>
          </cell>
          <cell r="E129">
            <v>2</v>
          </cell>
          <cell r="F129">
            <v>0</v>
          </cell>
          <cell r="G129"/>
          <cell r="H129">
            <v>2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/>
          <cell r="O129">
            <v>2</v>
          </cell>
          <cell r="P129">
            <v>2</v>
          </cell>
          <cell r="Q129">
            <v>2</v>
          </cell>
          <cell r="R129">
            <v>2</v>
          </cell>
          <cell r="S129">
            <v>2</v>
          </cell>
          <cell r="T129">
            <v>0</v>
          </cell>
          <cell r="U129"/>
          <cell r="V129">
            <v>2</v>
          </cell>
          <cell r="W129">
            <v>2</v>
          </cell>
          <cell r="X129">
            <v>2</v>
          </cell>
          <cell r="Y129">
            <v>2</v>
          </cell>
          <cell r="Z129">
            <v>2</v>
          </cell>
          <cell r="AA129">
            <v>2</v>
          </cell>
          <cell r="AB129">
            <v>0</v>
          </cell>
          <cell r="AC129">
            <v>2</v>
          </cell>
          <cell r="AD129">
            <v>2</v>
          </cell>
          <cell r="AE129">
            <v>2</v>
          </cell>
          <cell r="AF129">
            <v>2</v>
          </cell>
          <cell r="AG129">
            <v>2</v>
          </cell>
          <cell r="AH129">
            <v>0</v>
          </cell>
          <cell r="AI129"/>
          <cell r="AJ129">
            <v>36</v>
          </cell>
          <cell r="AK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</row>
        <row r="130">
          <cell r="B130"/>
          <cell r="C130"/>
          <cell r="D130">
            <v>2</v>
          </cell>
          <cell r="E130">
            <v>0</v>
          </cell>
          <cell r="F130">
            <v>0</v>
          </cell>
          <cell r="G130"/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/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/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/>
          <cell r="AJ130">
            <v>0</v>
          </cell>
          <cell r="AK130">
            <v>0</v>
          </cell>
          <cell r="AL130">
            <v>18</v>
          </cell>
          <cell r="AM130">
            <v>0</v>
          </cell>
          <cell r="AN130">
            <v>0</v>
          </cell>
          <cell r="AO130">
            <v>0</v>
          </cell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</row>
        <row r="131">
          <cell r="B131" t="str">
            <v>0565</v>
          </cell>
          <cell r="C131"/>
          <cell r="D131" t="str">
            <v>AM</v>
          </cell>
          <cell r="E131">
            <v>4</v>
          </cell>
          <cell r="F131">
            <v>4</v>
          </cell>
          <cell r="G131"/>
          <cell r="H131" t="str">
            <v>AL</v>
          </cell>
          <cell r="I131">
            <v>4</v>
          </cell>
          <cell r="J131">
            <v>4</v>
          </cell>
          <cell r="K131">
            <v>4</v>
          </cell>
          <cell r="L131">
            <v>4</v>
          </cell>
          <cell r="M131" t="str">
            <v>4H</v>
          </cell>
          <cell r="N131"/>
          <cell r="O131" t="str">
            <v>A</v>
          </cell>
          <cell r="P131">
            <v>4</v>
          </cell>
          <cell r="Q131">
            <v>4</v>
          </cell>
          <cell r="R131">
            <v>4</v>
          </cell>
          <cell r="S131">
            <v>4</v>
          </cell>
          <cell r="T131">
            <v>4</v>
          </cell>
          <cell r="U131"/>
          <cell r="V131">
            <v>4</v>
          </cell>
          <cell r="W131">
            <v>4</v>
          </cell>
          <cell r="X131">
            <v>4</v>
          </cell>
          <cell r="Y131">
            <v>4</v>
          </cell>
          <cell r="Z131">
            <v>4</v>
          </cell>
          <cell r="AA131">
            <v>4</v>
          </cell>
          <cell r="AB131" t="str">
            <v>4S</v>
          </cell>
          <cell r="AC131">
            <v>4</v>
          </cell>
          <cell r="AD131">
            <v>4</v>
          </cell>
          <cell r="AE131">
            <v>4</v>
          </cell>
          <cell r="AF131">
            <v>4</v>
          </cell>
          <cell r="AG131">
            <v>4</v>
          </cell>
          <cell r="AH131">
            <v>4</v>
          </cell>
          <cell r="AI131"/>
          <cell r="AJ131">
            <v>23.5</v>
          </cell>
          <cell r="AK131"/>
          <cell r="AP131">
            <v>17</v>
          </cell>
          <cell r="AQ131">
            <v>24.5</v>
          </cell>
          <cell r="AR131">
            <v>0</v>
          </cell>
          <cell r="AS131">
            <v>8</v>
          </cell>
          <cell r="AT131">
            <v>8</v>
          </cell>
          <cell r="AU131">
            <v>0</v>
          </cell>
          <cell r="AV131">
            <v>1</v>
          </cell>
          <cell r="AW131">
            <v>0.5</v>
          </cell>
          <cell r="AX131">
            <v>0</v>
          </cell>
          <cell r="AY131">
            <v>0</v>
          </cell>
          <cell r="AZ131">
            <v>25</v>
          </cell>
          <cell r="BA131">
            <v>0</v>
          </cell>
          <cell r="BB131">
            <v>34</v>
          </cell>
          <cell r="BC131">
            <v>0</v>
          </cell>
          <cell r="BD131">
            <v>0.5</v>
          </cell>
        </row>
        <row r="132">
          <cell r="B132"/>
          <cell r="C132" t="str">
            <v>ប៊ុល ប៊ុនហេង</v>
          </cell>
          <cell r="D132" t="str">
            <v>PM</v>
          </cell>
          <cell r="E132">
            <v>4</v>
          </cell>
          <cell r="F132">
            <v>4</v>
          </cell>
          <cell r="G132"/>
          <cell r="H132">
            <v>4</v>
          </cell>
          <cell r="I132">
            <v>4</v>
          </cell>
          <cell r="J132">
            <v>4</v>
          </cell>
          <cell r="K132">
            <v>4</v>
          </cell>
          <cell r="L132">
            <v>4</v>
          </cell>
          <cell r="M132" t="str">
            <v>4H</v>
          </cell>
          <cell r="N132"/>
          <cell r="O132">
            <v>4</v>
          </cell>
          <cell r="P132">
            <v>4</v>
          </cell>
          <cell r="Q132">
            <v>4</v>
          </cell>
          <cell r="R132">
            <v>4</v>
          </cell>
          <cell r="S132" t="str">
            <v>A</v>
          </cell>
          <cell r="T132">
            <v>4</v>
          </cell>
          <cell r="U132"/>
          <cell r="V132">
            <v>4</v>
          </cell>
          <cell r="W132">
            <v>4</v>
          </cell>
          <cell r="X132">
            <v>4</v>
          </cell>
          <cell r="Y132">
            <v>4</v>
          </cell>
          <cell r="Z132">
            <v>4</v>
          </cell>
          <cell r="AA132">
            <v>4</v>
          </cell>
          <cell r="AB132" t="str">
            <v>4S</v>
          </cell>
          <cell r="AC132">
            <v>4</v>
          </cell>
          <cell r="AD132">
            <v>4</v>
          </cell>
          <cell r="AE132">
            <v>4</v>
          </cell>
          <cell r="AF132">
            <v>4</v>
          </cell>
          <cell r="AG132">
            <v>4</v>
          </cell>
          <cell r="AH132">
            <v>4</v>
          </cell>
          <cell r="AI132"/>
          <cell r="AJ132"/>
          <cell r="AK132"/>
          <cell r="AL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</row>
        <row r="133">
          <cell r="B133"/>
          <cell r="C133" t="str">
            <v>Pol Bunheng</v>
          </cell>
          <cell r="D133">
            <v>1.3</v>
          </cell>
          <cell r="E133">
            <v>0</v>
          </cell>
          <cell r="F133">
            <v>0</v>
          </cell>
          <cell r="G133"/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/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/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/>
          <cell r="AJ133">
            <v>0</v>
          </cell>
          <cell r="AK133"/>
          <cell r="AL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</row>
        <row r="134">
          <cell r="B134"/>
          <cell r="C134" t="str">
            <v xml:space="preserve">Long Table Printing </v>
          </cell>
          <cell r="D134">
            <v>1.5</v>
          </cell>
          <cell r="E134">
            <v>2</v>
          </cell>
          <cell r="F134">
            <v>0</v>
          </cell>
          <cell r="G134"/>
          <cell r="H134">
            <v>0</v>
          </cell>
          <cell r="I134">
            <v>0</v>
          </cell>
          <cell r="J134">
            <v>2</v>
          </cell>
          <cell r="K134">
            <v>2</v>
          </cell>
          <cell r="L134">
            <v>0</v>
          </cell>
          <cell r="M134">
            <v>0</v>
          </cell>
          <cell r="N134"/>
          <cell r="O134">
            <v>2</v>
          </cell>
          <cell r="P134">
            <v>2</v>
          </cell>
          <cell r="Q134">
            <v>2</v>
          </cell>
          <cell r="R134">
            <v>2</v>
          </cell>
          <cell r="S134">
            <v>0</v>
          </cell>
          <cell r="T134">
            <v>0</v>
          </cell>
          <cell r="U134"/>
          <cell r="V134">
            <v>2</v>
          </cell>
          <cell r="W134">
            <v>2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B134">
            <v>0</v>
          </cell>
          <cell r="AC134">
            <v>2</v>
          </cell>
          <cell r="AD134">
            <v>2</v>
          </cell>
          <cell r="AE134">
            <v>2</v>
          </cell>
          <cell r="AF134">
            <v>2</v>
          </cell>
          <cell r="AG134">
            <v>2</v>
          </cell>
          <cell r="AH134">
            <v>0</v>
          </cell>
          <cell r="AI134"/>
          <cell r="AJ134">
            <v>34</v>
          </cell>
          <cell r="AK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</row>
        <row r="135">
          <cell r="B135"/>
          <cell r="C135"/>
          <cell r="D135">
            <v>2</v>
          </cell>
          <cell r="E135">
            <v>0</v>
          </cell>
          <cell r="F135">
            <v>0</v>
          </cell>
          <cell r="G135"/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/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/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/>
          <cell r="AJ135">
            <v>0</v>
          </cell>
          <cell r="AK135">
            <v>0</v>
          </cell>
          <cell r="AL135">
            <v>17</v>
          </cell>
          <cell r="AM135">
            <v>0</v>
          </cell>
          <cell r="AN135">
            <v>0</v>
          </cell>
          <cell r="AO135">
            <v>0</v>
          </cell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</row>
        <row r="136">
          <cell r="B136" t="str">
            <v>1045</v>
          </cell>
          <cell r="C136"/>
          <cell r="D136" t="str">
            <v>AM</v>
          </cell>
          <cell r="E136">
            <v>4</v>
          </cell>
          <cell r="F136">
            <v>4</v>
          </cell>
          <cell r="G136"/>
          <cell r="H136">
            <v>4</v>
          </cell>
          <cell r="I136">
            <v>4</v>
          </cell>
          <cell r="J136">
            <v>4</v>
          </cell>
          <cell r="K136">
            <v>4</v>
          </cell>
          <cell r="L136">
            <v>4</v>
          </cell>
          <cell r="M136" t="str">
            <v>4H</v>
          </cell>
          <cell r="N136"/>
          <cell r="O136">
            <v>4</v>
          </cell>
          <cell r="P136">
            <v>4</v>
          </cell>
          <cell r="Q136">
            <v>4</v>
          </cell>
          <cell r="R136">
            <v>4</v>
          </cell>
          <cell r="S136">
            <v>4</v>
          </cell>
          <cell r="T136">
            <v>4</v>
          </cell>
          <cell r="U136"/>
          <cell r="V136">
            <v>4</v>
          </cell>
          <cell r="W136">
            <v>4</v>
          </cell>
          <cell r="X136">
            <v>4</v>
          </cell>
          <cell r="Y136">
            <v>4</v>
          </cell>
          <cell r="Z136">
            <v>4</v>
          </cell>
          <cell r="AA136">
            <v>4</v>
          </cell>
          <cell r="AB136" t="str">
            <v>4S</v>
          </cell>
          <cell r="AC136">
            <v>4</v>
          </cell>
          <cell r="AD136">
            <v>4</v>
          </cell>
          <cell r="AE136">
            <v>4</v>
          </cell>
          <cell r="AF136">
            <v>4</v>
          </cell>
          <cell r="AG136">
            <v>4</v>
          </cell>
          <cell r="AH136">
            <v>4</v>
          </cell>
          <cell r="AI136"/>
          <cell r="AJ136">
            <v>25</v>
          </cell>
          <cell r="AK136"/>
          <cell r="AP136">
            <v>19</v>
          </cell>
          <cell r="AQ136">
            <v>26</v>
          </cell>
          <cell r="AR136">
            <v>0</v>
          </cell>
          <cell r="AS136">
            <v>8</v>
          </cell>
          <cell r="AT136">
            <v>8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26</v>
          </cell>
          <cell r="BA136">
            <v>0</v>
          </cell>
          <cell r="BB136">
            <v>38</v>
          </cell>
          <cell r="BC136">
            <v>0</v>
          </cell>
          <cell r="BD136">
            <v>0</v>
          </cell>
        </row>
        <row r="137">
          <cell r="B137"/>
          <cell r="C137" t="str">
            <v>សេង ស៊ីញ</v>
          </cell>
          <cell r="D137" t="str">
            <v>PM</v>
          </cell>
          <cell r="E137">
            <v>4</v>
          </cell>
          <cell r="F137">
            <v>4</v>
          </cell>
          <cell r="G137"/>
          <cell r="H137">
            <v>4</v>
          </cell>
          <cell r="I137">
            <v>4</v>
          </cell>
          <cell r="J137">
            <v>4</v>
          </cell>
          <cell r="K137">
            <v>4</v>
          </cell>
          <cell r="L137">
            <v>4</v>
          </cell>
          <cell r="M137" t="str">
            <v>4H</v>
          </cell>
          <cell r="N137"/>
          <cell r="O137">
            <v>4</v>
          </cell>
          <cell r="P137">
            <v>4</v>
          </cell>
          <cell r="Q137">
            <v>4</v>
          </cell>
          <cell r="R137">
            <v>4</v>
          </cell>
          <cell r="S137">
            <v>4</v>
          </cell>
          <cell r="T137">
            <v>4</v>
          </cell>
          <cell r="U137"/>
          <cell r="V137">
            <v>4</v>
          </cell>
          <cell r="W137">
            <v>4</v>
          </cell>
          <cell r="X137">
            <v>4</v>
          </cell>
          <cell r="Y137">
            <v>4</v>
          </cell>
          <cell r="Z137">
            <v>4</v>
          </cell>
          <cell r="AA137">
            <v>4</v>
          </cell>
          <cell r="AB137" t="str">
            <v>4S</v>
          </cell>
          <cell r="AC137">
            <v>4</v>
          </cell>
          <cell r="AD137">
            <v>4</v>
          </cell>
          <cell r="AE137">
            <v>4</v>
          </cell>
          <cell r="AF137">
            <v>4</v>
          </cell>
          <cell r="AG137">
            <v>4</v>
          </cell>
          <cell r="AH137">
            <v>4</v>
          </cell>
          <cell r="AI137"/>
          <cell r="AJ137"/>
          <cell r="AK137"/>
          <cell r="AL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</row>
        <row r="138">
          <cell r="B138"/>
          <cell r="C138" t="str">
            <v>Seng Sinh</v>
          </cell>
          <cell r="D138">
            <v>1.3</v>
          </cell>
          <cell r="E138">
            <v>0</v>
          </cell>
          <cell r="F138">
            <v>0</v>
          </cell>
          <cell r="G138"/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/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/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/>
          <cell r="AJ138">
            <v>0</v>
          </cell>
          <cell r="AK138"/>
          <cell r="AL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</row>
        <row r="139">
          <cell r="B139"/>
          <cell r="C139" t="str">
            <v xml:space="preserve">Long Table Printing </v>
          </cell>
          <cell r="D139">
            <v>1.5</v>
          </cell>
          <cell r="E139">
            <v>2</v>
          </cell>
          <cell r="F139">
            <v>0</v>
          </cell>
          <cell r="G139"/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0</v>
          </cell>
          <cell r="M139">
            <v>0</v>
          </cell>
          <cell r="N139"/>
          <cell r="O139">
            <v>2</v>
          </cell>
          <cell r="P139">
            <v>2</v>
          </cell>
          <cell r="Q139">
            <v>2</v>
          </cell>
          <cell r="R139">
            <v>2</v>
          </cell>
          <cell r="S139">
            <v>2</v>
          </cell>
          <cell r="T139">
            <v>0</v>
          </cell>
          <cell r="U139"/>
          <cell r="V139">
            <v>2</v>
          </cell>
          <cell r="W139">
            <v>2</v>
          </cell>
          <cell r="X139">
            <v>2</v>
          </cell>
          <cell r="Y139">
            <v>0</v>
          </cell>
          <cell r="Z139">
            <v>2</v>
          </cell>
          <cell r="AA139">
            <v>0</v>
          </cell>
          <cell r="AB139">
            <v>0</v>
          </cell>
          <cell r="AC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  <cell r="AH139">
            <v>0</v>
          </cell>
          <cell r="AI139"/>
          <cell r="AJ139">
            <v>38</v>
          </cell>
          <cell r="AK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</row>
        <row r="140">
          <cell r="B140"/>
          <cell r="C140"/>
          <cell r="D140">
            <v>2</v>
          </cell>
          <cell r="E140">
            <v>0</v>
          </cell>
          <cell r="F140">
            <v>0</v>
          </cell>
          <cell r="G140"/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/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/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/>
          <cell r="AJ140">
            <v>0</v>
          </cell>
          <cell r="AK140">
            <v>0</v>
          </cell>
          <cell r="AL140">
            <v>19</v>
          </cell>
          <cell r="AM140">
            <v>0</v>
          </cell>
          <cell r="AN140">
            <v>0</v>
          </cell>
          <cell r="AO140">
            <v>0</v>
          </cell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</row>
        <row r="141">
          <cell r="B141" t="str">
            <v>1114</v>
          </cell>
          <cell r="C141"/>
          <cell r="D141" t="str">
            <v>AM</v>
          </cell>
          <cell r="E141">
            <v>4</v>
          </cell>
          <cell r="F141">
            <v>4</v>
          </cell>
          <cell r="G141"/>
          <cell r="H141">
            <v>4</v>
          </cell>
          <cell r="I141">
            <v>4</v>
          </cell>
          <cell r="J141">
            <v>4</v>
          </cell>
          <cell r="K141">
            <v>4</v>
          </cell>
          <cell r="L141">
            <v>4</v>
          </cell>
          <cell r="M141" t="str">
            <v>4H</v>
          </cell>
          <cell r="N141"/>
          <cell r="O141">
            <v>4</v>
          </cell>
          <cell r="P141" t="str">
            <v>AL</v>
          </cell>
          <cell r="Q141">
            <v>4</v>
          </cell>
          <cell r="R141">
            <v>4</v>
          </cell>
          <cell r="S141">
            <v>4</v>
          </cell>
          <cell r="T141">
            <v>4</v>
          </cell>
          <cell r="U141"/>
          <cell r="V141">
            <v>4</v>
          </cell>
          <cell r="W141">
            <v>4</v>
          </cell>
          <cell r="X141">
            <v>4</v>
          </cell>
          <cell r="Y141">
            <v>4</v>
          </cell>
          <cell r="Z141">
            <v>4</v>
          </cell>
          <cell r="AA141">
            <v>4</v>
          </cell>
          <cell r="AB141" t="str">
            <v>4S</v>
          </cell>
          <cell r="AC141">
            <v>4</v>
          </cell>
          <cell r="AD141">
            <v>4</v>
          </cell>
          <cell r="AE141">
            <v>4</v>
          </cell>
          <cell r="AF141" t="str">
            <v>A</v>
          </cell>
          <cell r="AG141">
            <v>4</v>
          </cell>
          <cell r="AH141">
            <v>4</v>
          </cell>
          <cell r="AI141"/>
          <cell r="AJ141">
            <v>23.5</v>
          </cell>
          <cell r="AK141"/>
          <cell r="AP141">
            <v>15</v>
          </cell>
          <cell r="AQ141">
            <v>24.5</v>
          </cell>
          <cell r="AR141">
            <v>0</v>
          </cell>
          <cell r="AS141">
            <v>8</v>
          </cell>
          <cell r="AT141">
            <v>8</v>
          </cell>
          <cell r="AU141">
            <v>0</v>
          </cell>
          <cell r="AV141">
            <v>0.5</v>
          </cell>
          <cell r="AW141">
            <v>1</v>
          </cell>
          <cell r="AX141">
            <v>0</v>
          </cell>
          <cell r="AY141">
            <v>0</v>
          </cell>
          <cell r="AZ141">
            <v>25.5</v>
          </cell>
          <cell r="BA141">
            <v>0</v>
          </cell>
          <cell r="BB141">
            <v>30</v>
          </cell>
          <cell r="BC141">
            <v>0</v>
          </cell>
          <cell r="BD141">
            <v>1</v>
          </cell>
        </row>
        <row r="142">
          <cell r="B142"/>
          <cell r="C142" t="str">
            <v>ភា រ៉ាភី</v>
          </cell>
          <cell r="D142" t="str">
            <v>PM</v>
          </cell>
          <cell r="E142">
            <v>4</v>
          </cell>
          <cell r="F142">
            <v>4</v>
          </cell>
          <cell r="G142"/>
          <cell r="H142">
            <v>4</v>
          </cell>
          <cell r="I142">
            <v>4</v>
          </cell>
          <cell r="J142">
            <v>4</v>
          </cell>
          <cell r="K142">
            <v>4</v>
          </cell>
          <cell r="L142">
            <v>4</v>
          </cell>
          <cell r="M142" t="str">
            <v>4H</v>
          </cell>
          <cell r="N142"/>
          <cell r="O142">
            <v>4</v>
          </cell>
          <cell r="P142" t="str">
            <v>AL</v>
          </cell>
          <cell r="Q142">
            <v>4</v>
          </cell>
          <cell r="R142">
            <v>4</v>
          </cell>
          <cell r="S142">
            <v>4</v>
          </cell>
          <cell r="T142">
            <v>4</v>
          </cell>
          <cell r="U142"/>
          <cell r="V142">
            <v>4</v>
          </cell>
          <cell r="W142">
            <v>4</v>
          </cell>
          <cell r="X142">
            <v>4</v>
          </cell>
          <cell r="Y142">
            <v>4</v>
          </cell>
          <cell r="Z142">
            <v>4</v>
          </cell>
          <cell r="AA142">
            <v>4</v>
          </cell>
          <cell r="AB142" t="str">
            <v>4S</v>
          </cell>
          <cell r="AC142">
            <v>4</v>
          </cell>
          <cell r="AD142">
            <v>4</v>
          </cell>
          <cell r="AE142">
            <v>4</v>
          </cell>
          <cell r="AF142">
            <v>4</v>
          </cell>
          <cell r="AG142">
            <v>4</v>
          </cell>
          <cell r="AH142">
            <v>4</v>
          </cell>
          <cell r="AI142"/>
          <cell r="AJ142"/>
          <cell r="AK142"/>
          <cell r="AL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</row>
        <row r="143">
          <cell r="B143"/>
          <cell r="C143" t="str">
            <v>Phea Raphy</v>
          </cell>
          <cell r="D143">
            <v>1.3</v>
          </cell>
          <cell r="E143">
            <v>0</v>
          </cell>
          <cell r="F143">
            <v>0</v>
          </cell>
          <cell r="G143"/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/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/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/>
          <cell r="AJ143">
            <v>0</v>
          </cell>
          <cell r="AK143"/>
          <cell r="AL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</row>
        <row r="144">
          <cell r="B144"/>
          <cell r="C144" t="str">
            <v xml:space="preserve">Long Table Printing </v>
          </cell>
          <cell r="D144">
            <v>1.5</v>
          </cell>
          <cell r="E144">
            <v>2</v>
          </cell>
          <cell r="F144">
            <v>0</v>
          </cell>
          <cell r="G144"/>
          <cell r="H144">
            <v>2</v>
          </cell>
          <cell r="I144">
            <v>2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/>
          <cell r="O144">
            <v>2</v>
          </cell>
          <cell r="P144">
            <v>0</v>
          </cell>
          <cell r="Q144">
            <v>2</v>
          </cell>
          <cell r="R144">
            <v>0</v>
          </cell>
          <cell r="S144">
            <v>2</v>
          </cell>
          <cell r="T144">
            <v>0</v>
          </cell>
          <cell r="U144"/>
          <cell r="V144">
            <v>2</v>
          </cell>
          <cell r="W144">
            <v>2</v>
          </cell>
          <cell r="X144">
            <v>2</v>
          </cell>
          <cell r="Y144">
            <v>2</v>
          </cell>
          <cell r="Z144">
            <v>0</v>
          </cell>
          <cell r="AA144">
            <v>0</v>
          </cell>
          <cell r="AB144">
            <v>0</v>
          </cell>
          <cell r="AC144">
            <v>2</v>
          </cell>
          <cell r="AD144">
            <v>0</v>
          </cell>
          <cell r="AE144">
            <v>2</v>
          </cell>
          <cell r="AF144">
            <v>2</v>
          </cell>
          <cell r="AG144">
            <v>2</v>
          </cell>
          <cell r="AH144">
            <v>0</v>
          </cell>
          <cell r="AI144"/>
          <cell r="AJ144">
            <v>30</v>
          </cell>
          <cell r="AK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</row>
        <row r="145">
          <cell r="B145"/>
          <cell r="C145"/>
          <cell r="D145">
            <v>2</v>
          </cell>
          <cell r="E145">
            <v>0</v>
          </cell>
          <cell r="F145">
            <v>0</v>
          </cell>
          <cell r="G145"/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/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/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/>
          <cell r="AJ145">
            <v>0</v>
          </cell>
          <cell r="AK145">
            <v>0</v>
          </cell>
          <cell r="AL145">
            <v>15</v>
          </cell>
          <cell r="AM145">
            <v>0</v>
          </cell>
          <cell r="AN145">
            <v>0</v>
          </cell>
          <cell r="AO145">
            <v>0</v>
          </cell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</row>
        <row r="146">
          <cell r="B146" t="str">
            <v>1115</v>
          </cell>
          <cell r="C146"/>
          <cell r="D146" t="str">
            <v>AM</v>
          </cell>
          <cell r="E146" t="str">
            <v>AL</v>
          </cell>
          <cell r="F146" t="str">
            <v>AL</v>
          </cell>
          <cell r="G146"/>
          <cell r="H146" t="str">
            <v>AL</v>
          </cell>
          <cell r="I146" t="str">
            <v>AL</v>
          </cell>
          <cell r="J146">
            <v>4</v>
          </cell>
          <cell r="K146">
            <v>4</v>
          </cell>
          <cell r="L146">
            <v>4</v>
          </cell>
          <cell r="M146" t="str">
            <v>4H</v>
          </cell>
          <cell r="N146"/>
          <cell r="O146">
            <v>4</v>
          </cell>
          <cell r="P146">
            <v>4</v>
          </cell>
          <cell r="Q146">
            <v>4</v>
          </cell>
          <cell r="R146">
            <v>4</v>
          </cell>
          <cell r="S146">
            <v>4</v>
          </cell>
          <cell r="T146">
            <v>4</v>
          </cell>
          <cell r="U146"/>
          <cell r="V146">
            <v>4</v>
          </cell>
          <cell r="W146">
            <v>4</v>
          </cell>
          <cell r="X146" t="str">
            <v>P</v>
          </cell>
          <cell r="Y146" t="str">
            <v>P</v>
          </cell>
          <cell r="Z146">
            <v>4</v>
          </cell>
          <cell r="AA146">
            <v>4</v>
          </cell>
          <cell r="AB146" t="str">
            <v>4S</v>
          </cell>
          <cell r="AC146">
            <v>4</v>
          </cell>
          <cell r="AD146" t="str">
            <v>A</v>
          </cell>
          <cell r="AE146">
            <v>4</v>
          </cell>
          <cell r="AF146">
            <v>4</v>
          </cell>
          <cell r="AG146">
            <v>4</v>
          </cell>
          <cell r="AH146">
            <v>4</v>
          </cell>
          <cell r="AI146"/>
          <cell r="AJ146">
            <v>18.5</v>
          </cell>
          <cell r="AK146"/>
          <cell r="AP146">
            <v>15</v>
          </cell>
          <cell r="AQ146">
            <v>19.5</v>
          </cell>
          <cell r="AR146">
            <v>0</v>
          </cell>
          <cell r="AS146">
            <v>8</v>
          </cell>
          <cell r="AT146">
            <v>8</v>
          </cell>
          <cell r="AU146">
            <v>2</v>
          </cell>
          <cell r="AV146">
            <v>0.5</v>
          </cell>
          <cell r="AW146">
            <v>4</v>
          </cell>
          <cell r="AX146">
            <v>0</v>
          </cell>
          <cell r="AY146">
            <v>0</v>
          </cell>
          <cell r="AZ146">
            <v>23.5</v>
          </cell>
          <cell r="BA146">
            <v>0</v>
          </cell>
          <cell r="BB146">
            <v>30</v>
          </cell>
          <cell r="BC146">
            <v>0</v>
          </cell>
          <cell r="BD146">
            <v>4</v>
          </cell>
        </row>
        <row r="147">
          <cell r="B147"/>
          <cell r="C147" t="str">
            <v>អ៊ឹម សំអ៊ុន</v>
          </cell>
          <cell r="D147" t="str">
            <v>PM</v>
          </cell>
          <cell r="E147" t="str">
            <v>AL</v>
          </cell>
          <cell r="F147" t="str">
            <v>AL</v>
          </cell>
          <cell r="G147"/>
          <cell r="H147" t="str">
            <v>AL</v>
          </cell>
          <cell r="I147" t="str">
            <v>AL</v>
          </cell>
          <cell r="J147">
            <v>4</v>
          </cell>
          <cell r="K147">
            <v>4</v>
          </cell>
          <cell r="L147">
            <v>4</v>
          </cell>
          <cell r="M147" t="str">
            <v>4H</v>
          </cell>
          <cell r="N147"/>
          <cell r="O147">
            <v>4</v>
          </cell>
          <cell r="P147">
            <v>4</v>
          </cell>
          <cell r="Q147">
            <v>4</v>
          </cell>
          <cell r="R147">
            <v>4</v>
          </cell>
          <cell r="S147">
            <v>4</v>
          </cell>
          <cell r="T147">
            <v>4</v>
          </cell>
          <cell r="U147"/>
          <cell r="V147">
            <v>4</v>
          </cell>
          <cell r="W147">
            <v>4</v>
          </cell>
          <cell r="X147" t="str">
            <v>P</v>
          </cell>
          <cell r="Y147" t="str">
            <v>P</v>
          </cell>
          <cell r="Z147">
            <v>4</v>
          </cell>
          <cell r="AA147">
            <v>4</v>
          </cell>
          <cell r="AB147" t="str">
            <v>4S</v>
          </cell>
          <cell r="AC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  <cell r="AH147">
            <v>4</v>
          </cell>
          <cell r="AI147"/>
          <cell r="AJ147"/>
          <cell r="AK147"/>
          <cell r="AL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</row>
        <row r="148">
          <cell r="B148"/>
          <cell r="C148" t="str">
            <v>Oem Sam Un</v>
          </cell>
          <cell r="D148">
            <v>1.3</v>
          </cell>
          <cell r="E148">
            <v>0</v>
          </cell>
          <cell r="F148">
            <v>0</v>
          </cell>
          <cell r="G148"/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/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/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/>
          <cell r="AJ148">
            <v>0</v>
          </cell>
          <cell r="AK148"/>
          <cell r="AL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</row>
        <row r="149">
          <cell r="B149"/>
          <cell r="C149" t="str">
            <v xml:space="preserve">Long Table Printing </v>
          </cell>
          <cell r="D149">
            <v>1.5</v>
          </cell>
          <cell r="E149">
            <v>0</v>
          </cell>
          <cell r="F149">
            <v>0</v>
          </cell>
          <cell r="G149"/>
          <cell r="H149">
            <v>0</v>
          </cell>
          <cell r="I149">
            <v>0</v>
          </cell>
          <cell r="J149">
            <v>2</v>
          </cell>
          <cell r="K149">
            <v>2</v>
          </cell>
          <cell r="L149">
            <v>0</v>
          </cell>
          <cell r="M149">
            <v>0</v>
          </cell>
          <cell r="N149"/>
          <cell r="O149">
            <v>2</v>
          </cell>
          <cell r="P149">
            <v>2</v>
          </cell>
          <cell r="Q149">
            <v>2</v>
          </cell>
          <cell r="R149">
            <v>2</v>
          </cell>
          <cell r="S149">
            <v>2</v>
          </cell>
          <cell r="T149">
            <v>0</v>
          </cell>
          <cell r="U149"/>
          <cell r="V149">
            <v>2</v>
          </cell>
          <cell r="W149">
            <v>0</v>
          </cell>
          <cell r="X149">
            <v>0</v>
          </cell>
          <cell r="Y149">
            <v>0</v>
          </cell>
          <cell r="Z149">
            <v>2</v>
          </cell>
          <cell r="AA149">
            <v>2</v>
          </cell>
          <cell r="AB149">
            <v>0</v>
          </cell>
          <cell r="AC149">
            <v>2</v>
          </cell>
          <cell r="AD149">
            <v>2</v>
          </cell>
          <cell r="AE149">
            <v>2</v>
          </cell>
          <cell r="AF149">
            <v>2</v>
          </cell>
          <cell r="AG149">
            <v>2</v>
          </cell>
          <cell r="AH149">
            <v>0</v>
          </cell>
          <cell r="AI149"/>
          <cell r="AJ149">
            <v>30</v>
          </cell>
          <cell r="AK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</row>
        <row r="150">
          <cell r="B150"/>
          <cell r="C150"/>
          <cell r="D150">
            <v>2</v>
          </cell>
          <cell r="E150">
            <v>0</v>
          </cell>
          <cell r="F150">
            <v>0</v>
          </cell>
          <cell r="G150"/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/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/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/>
          <cell r="AJ150">
            <v>0</v>
          </cell>
          <cell r="AK150">
            <v>0</v>
          </cell>
          <cell r="AL150">
            <v>15</v>
          </cell>
          <cell r="AM150">
            <v>0</v>
          </cell>
          <cell r="AN150">
            <v>0</v>
          </cell>
          <cell r="AO150">
            <v>0</v>
          </cell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</row>
        <row r="151">
          <cell r="B151" t="str">
            <v>1121</v>
          </cell>
          <cell r="C151"/>
          <cell r="D151" t="str">
            <v>AM</v>
          </cell>
          <cell r="E151" t="str">
            <v>4N</v>
          </cell>
          <cell r="F151" t="str">
            <v>4N</v>
          </cell>
          <cell r="G151"/>
          <cell r="H151" t="str">
            <v>4N</v>
          </cell>
          <cell r="I151" t="str">
            <v>4N</v>
          </cell>
          <cell r="J151" t="str">
            <v>4N</v>
          </cell>
          <cell r="K151" t="str">
            <v>4N</v>
          </cell>
          <cell r="L151" t="str">
            <v>4N</v>
          </cell>
          <cell r="M151"/>
          <cell r="N151"/>
          <cell r="O151" t="str">
            <v>4N</v>
          </cell>
          <cell r="P151" t="str">
            <v>4N</v>
          </cell>
          <cell r="Q151" t="str">
            <v>4N</v>
          </cell>
          <cell r="R151" t="str">
            <v>4N</v>
          </cell>
          <cell r="S151" t="str">
            <v>4N</v>
          </cell>
          <cell r="T151" t="str">
            <v>4N</v>
          </cell>
          <cell r="U151"/>
          <cell r="V151" t="str">
            <v>4N</v>
          </cell>
          <cell r="W151" t="str">
            <v>4N</v>
          </cell>
          <cell r="X151" t="str">
            <v>4N</v>
          </cell>
          <cell r="Y151" t="str">
            <v>4N</v>
          </cell>
          <cell r="Z151" t="str">
            <v>4N</v>
          </cell>
          <cell r="AA151" t="str">
            <v>4N</v>
          </cell>
          <cell r="AB151"/>
          <cell r="AC151" t="str">
            <v>4N</v>
          </cell>
          <cell r="AD151" t="str">
            <v>4N</v>
          </cell>
          <cell r="AE151" t="str">
            <v>4N</v>
          </cell>
          <cell r="AF151" t="str">
            <v>4N</v>
          </cell>
          <cell r="AG151" t="str">
            <v>4N</v>
          </cell>
          <cell r="AH151" t="str">
            <v>4N</v>
          </cell>
          <cell r="AI151"/>
          <cell r="AJ151">
            <v>25</v>
          </cell>
          <cell r="AK151"/>
          <cell r="AP151">
            <v>20</v>
          </cell>
          <cell r="AQ151">
            <v>26</v>
          </cell>
          <cell r="AR151">
            <v>25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26</v>
          </cell>
          <cell r="BA151">
            <v>90</v>
          </cell>
          <cell r="BB151">
            <v>0</v>
          </cell>
          <cell r="BC151">
            <v>40</v>
          </cell>
          <cell r="BD151">
            <v>0</v>
          </cell>
        </row>
        <row r="152">
          <cell r="B152"/>
          <cell r="C152" t="str">
            <v>ឌី​ រ៉ាស៊ិន</v>
          </cell>
          <cell r="D152" t="str">
            <v>PM</v>
          </cell>
          <cell r="E152" t="str">
            <v>4N</v>
          </cell>
          <cell r="F152" t="str">
            <v>4N</v>
          </cell>
          <cell r="G152"/>
          <cell r="H152" t="str">
            <v>4N</v>
          </cell>
          <cell r="I152" t="str">
            <v>4N</v>
          </cell>
          <cell r="J152" t="str">
            <v>4N</v>
          </cell>
          <cell r="K152" t="str">
            <v>4N</v>
          </cell>
          <cell r="L152" t="str">
            <v>4N</v>
          </cell>
          <cell r="M152"/>
          <cell r="N152"/>
          <cell r="O152" t="str">
            <v>4N</v>
          </cell>
          <cell r="P152" t="str">
            <v>4N</v>
          </cell>
          <cell r="Q152" t="str">
            <v>4N</v>
          </cell>
          <cell r="R152" t="str">
            <v>4N</v>
          </cell>
          <cell r="S152" t="str">
            <v>4N</v>
          </cell>
          <cell r="T152" t="str">
            <v>4N</v>
          </cell>
          <cell r="U152"/>
          <cell r="V152" t="str">
            <v>4N</v>
          </cell>
          <cell r="W152" t="str">
            <v>4N</v>
          </cell>
          <cell r="X152" t="str">
            <v>4N</v>
          </cell>
          <cell r="Y152" t="str">
            <v>4N</v>
          </cell>
          <cell r="Z152" t="str">
            <v>4N</v>
          </cell>
          <cell r="AA152" t="str">
            <v>4N</v>
          </cell>
          <cell r="AB152"/>
          <cell r="AC152" t="str">
            <v>4N</v>
          </cell>
          <cell r="AD152" t="str">
            <v>4N</v>
          </cell>
          <cell r="AE152" t="str">
            <v>4N</v>
          </cell>
          <cell r="AF152" t="str">
            <v>4N</v>
          </cell>
          <cell r="AG152" t="str">
            <v>4N</v>
          </cell>
          <cell r="AH152" t="str">
            <v>4N</v>
          </cell>
          <cell r="AI152"/>
          <cell r="AJ152"/>
          <cell r="AK152"/>
          <cell r="AL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</row>
        <row r="153">
          <cell r="B153"/>
          <cell r="C153" t="str">
            <v>Dy Rasen</v>
          </cell>
          <cell r="D153">
            <v>1.3</v>
          </cell>
          <cell r="E153">
            <v>4</v>
          </cell>
          <cell r="F153">
            <v>2</v>
          </cell>
          <cell r="G153"/>
          <cell r="H153">
            <v>4</v>
          </cell>
          <cell r="I153">
            <v>4</v>
          </cell>
          <cell r="J153">
            <v>4</v>
          </cell>
          <cell r="K153">
            <v>4</v>
          </cell>
          <cell r="L153">
            <v>2</v>
          </cell>
          <cell r="M153"/>
          <cell r="N153"/>
          <cell r="O153">
            <v>4</v>
          </cell>
          <cell r="P153">
            <v>4</v>
          </cell>
          <cell r="Q153">
            <v>4</v>
          </cell>
          <cell r="R153">
            <v>4</v>
          </cell>
          <cell r="S153">
            <v>4</v>
          </cell>
          <cell r="T153">
            <v>2</v>
          </cell>
          <cell r="U153"/>
          <cell r="V153">
            <v>4</v>
          </cell>
          <cell r="W153">
            <v>4</v>
          </cell>
          <cell r="X153">
            <v>4</v>
          </cell>
          <cell r="Y153">
            <v>4</v>
          </cell>
          <cell r="Z153">
            <v>4</v>
          </cell>
          <cell r="AA153">
            <v>2</v>
          </cell>
          <cell r="AB153"/>
          <cell r="AC153">
            <v>4</v>
          </cell>
          <cell r="AD153">
            <v>4</v>
          </cell>
          <cell r="AE153">
            <v>4</v>
          </cell>
          <cell r="AF153">
            <v>4</v>
          </cell>
          <cell r="AG153">
            <v>4</v>
          </cell>
          <cell r="AH153">
            <v>2</v>
          </cell>
          <cell r="AI153"/>
          <cell r="AJ153">
            <v>90</v>
          </cell>
          <cell r="AK153"/>
          <cell r="AL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</row>
        <row r="154">
          <cell r="B154"/>
          <cell r="C154" t="str">
            <v xml:space="preserve">Long Table Printing </v>
          </cell>
          <cell r="D154">
            <v>1.5</v>
          </cell>
          <cell r="E154">
            <v>0</v>
          </cell>
          <cell r="F154">
            <v>0</v>
          </cell>
          <cell r="G154"/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/>
          <cell r="N154"/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/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/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/>
          <cell r="AJ154">
            <v>0</v>
          </cell>
          <cell r="AK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</row>
        <row r="155">
          <cell r="B155"/>
          <cell r="C155"/>
          <cell r="D155">
            <v>2</v>
          </cell>
          <cell r="E155">
            <v>2</v>
          </cell>
          <cell r="F155">
            <v>0</v>
          </cell>
          <cell r="G155"/>
          <cell r="H155">
            <v>2</v>
          </cell>
          <cell r="I155">
            <v>2</v>
          </cell>
          <cell r="J155">
            <v>2</v>
          </cell>
          <cell r="K155">
            <v>2</v>
          </cell>
          <cell r="L155">
            <v>0</v>
          </cell>
          <cell r="M155"/>
          <cell r="N155"/>
          <cell r="O155">
            <v>2</v>
          </cell>
          <cell r="P155">
            <v>2</v>
          </cell>
          <cell r="Q155">
            <v>2</v>
          </cell>
          <cell r="R155">
            <v>2</v>
          </cell>
          <cell r="S155">
            <v>2</v>
          </cell>
          <cell r="T155">
            <v>0</v>
          </cell>
          <cell r="U155"/>
          <cell r="V155">
            <v>2</v>
          </cell>
          <cell r="W155">
            <v>2</v>
          </cell>
          <cell r="X155">
            <v>2</v>
          </cell>
          <cell r="Y155">
            <v>2</v>
          </cell>
          <cell r="Z155">
            <v>2</v>
          </cell>
          <cell r="AA155">
            <v>0</v>
          </cell>
          <cell r="AB155"/>
          <cell r="AC155">
            <v>2</v>
          </cell>
          <cell r="AD155">
            <v>2</v>
          </cell>
          <cell r="AE155">
            <v>2</v>
          </cell>
          <cell r="AF155">
            <v>2</v>
          </cell>
          <cell r="AG155">
            <v>2</v>
          </cell>
          <cell r="AH155">
            <v>0</v>
          </cell>
          <cell r="AI155"/>
          <cell r="AJ155">
            <v>40</v>
          </cell>
          <cell r="AK155">
            <v>0</v>
          </cell>
          <cell r="AL155">
            <v>20</v>
          </cell>
          <cell r="AM155">
            <v>0</v>
          </cell>
          <cell r="AN155">
            <v>0</v>
          </cell>
          <cell r="AO155">
            <v>0</v>
          </cell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</row>
        <row r="156">
          <cell r="B156" t="str">
            <v>1323</v>
          </cell>
          <cell r="C156"/>
          <cell r="D156" t="str">
            <v>AM</v>
          </cell>
          <cell r="E156" t="str">
            <v>4N</v>
          </cell>
          <cell r="F156" t="str">
            <v>4N</v>
          </cell>
          <cell r="G156"/>
          <cell r="H156" t="str">
            <v>4N</v>
          </cell>
          <cell r="I156" t="str">
            <v>4N</v>
          </cell>
          <cell r="J156" t="str">
            <v>4N</v>
          </cell>
          <cell r="K156" t="str">
            <v>4N</v>
          </cell>
          <cell r="L156" t="str">
            <v>4N</v>
          </cell>
          <cell r="M156"/>
          <cell r="N156"/>
          <cell r="O156" t="str">
            <v>4N</v>
          </cell>
          <cell r="P156" t="str">
            <v>4N</v>
          </cell>
          <cell r="Q156" t="str">
            <v>4N</v>
          </cell>
          <cell r="R156" t="str">
            <v>4N</v>
          </cell>
          <cell r="S156" t="str">
            <v>4N</v>
          </cell>
          <cell r="T156" t="str">
            <v>4N</v>
          </cell>
          <cell r="U156"/>
          <cell r="V156" t="str">
            <v>4N</v>
          </cell>
          <cell r="W156" t="str">
            <v>4N</v>
          </cell>
          <cell r="X156" t="str">
            <v>4N</v>
          </cell>
          <cell r="Y156" t="str">
            <v>4N</v>
          </cell>
          <cell r="Z156" t="str">
            <v>4N</v>
          </cell>
          <cell r="AA156" t="str">
            <v>4N</v>
          </cell>
          <cell r="AB156"/>
          <cell r="AC156" t="str">
            <v>4N</v>
          </cell>
          <cell r="AD156" t="str">
            <v>4N</v>
          </cell>
          <cell r="AE156" t="str">
            <v>4N</v>
          </cell>
          <cell r="AF156" t="str">
            <v>4N</v>
          </cell>
          <cell r="AG156" t="str">
            <v>4N</v>
          </cell>
          <cell r="AH156" t="str">
            <v>4N</v>
          </cell>
          <cell r="AI156"/>
          <cell r="AJ156">
            <v>25</v>
          </cell>
          <cell r="AK156"/>
          <cell r="AP156">
            <v>20</v>
          </cell>
          <cell r="AQ156">
            <v>26</v>
          </cell>
          <cell r="AR156">
            <v>25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26</v>
          </cell>
          <cell r="BA156">
            <v>90</v>
          </cell>
          <cell r="BB156">
            <v>0</v>
          </cell>
          <cell r="BC156">
            <v>40</v>
          </cell>
          <cell r="BD156">
            <v>0</v>
          </cell>
        </row>
        <row r="157">
          <cell r="B157"/>
          <cell r="C157" t="str">
            <v>វង្ស វាសនា</v>
          </cell>
          <cell r="D157" t="str">
            <v>PM</v>
          </cell>
          <cell r="E157" t="str">
            <v>4N</v>
          </cell>
          <cell r="F157" t="str">
            <v>4N</v>
          </cell>
          <cell r="G157"/>
          <cell r="H157" t="str">
            <v>4N</v>
          </cell>
          <cell r="I157" t="str">
            <v>4N</v>
          </cell>
          <cell r="J157" t="str">
            <v>4N</v>
          </cell>
          <cell r="K157" t="str">
            <v>4N</v>
          </cell>
          <cell r="L157" t="str">
            <v>4N</v>
          </cell>
          <cell r="M157"/>
          <cell r="N157"/>
          <cell r="O157" t="str">
            <v>4N</v>
          </cell>
          <cell r="P157" t="str">
            <v>4N</v>
          </cell>
          <cell r="Q157" t="str">
            <v>4N</v>
          </cell>
          <cell r="R157" t="str">
            <v>4N</v>
          </cell>
          <cell r="S157" t="str">
            <v>4N</v>
          </cell>
          <cell r="T157" t="str">
            <v>4N</v>
          </cell>
          <cell r="U157"/>
          <cell r="V157" t="str">
            <v>4N</v>
          </cell>
          <cell r="W157" t="str">
            <v>4N</v>
          </cell>
          <cell r="X157" t="str">
            <v>4N</v>
          </cell>
          <cell r="Y157" t="str">
            <v>4N</v>
          </cell>
          <cell r="Z157" t="str">
            <v>4N</v>
          </cell>
          <cell r="AA157" t="str">
            <v>4N</v>
          </cell>
          <cell r="AB157"/>
          <cell r="AC157" t="str">
            <v>4N</v>
          </cell>
          <cell r="AD157" t="str">
            <v>4N</v>
          </cell>
          <cell r="AE157" t="str">
            <v>4N</v>
          </cell>
          <cell r="AF157" t="str">
            <v>4N</v>
          </cell>
          <cell r="AG157" t="str">
            <v>4N</v>
          </cell>
          <cell r="AH157" t="str">
            <v>4N</v>
          </cell>
          <cell r="AI157"/>
          <cell r="AJ157"/>
          <cell r="AK157"/>
          <cell r="AL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</row>
        <row r="158">
          <cell r="B158"/>
          <cell r="C158" t="str">
            <v>Vong Veasna</v>
          </cell>
          <cell r="D158">
            <v>1.3</v>
          </cell>
          <cell r="E158">
            <v>4</v>
          </cell>
          <cell r="F158">
            <v>2</v>
          </cell>
          <cell r="G158"/>
          <cell r="H158">
            <v>4</v>
          </cell>
          <cell r="I158">
            <v>4</v>
          </cell>
          <cell r="J158">
            <v>4</v>
          </cell>
          <cell r="K158">
            <v>4</v>
          </cell>
          <cell r="L158">
            <v>2</v>
          </cell>
          <cell r="M158"/>
          <cell r="N158"/>
          <cell r="O158">
            <v>4</v>
          </cell>
          <cell r="P158">
            <v>4</v>
          </cell>
          <cell r="Q158">
            <v>4</v>
          </cell>
          <cell r="R158">
            <v>4</v>
          </cell>
          <cell r="S158">
            <v>4</v>
          </cell>
          <cell r="T158">
            <v>2</v>
          </cell>
          <cell r="U158"/>
          <cell r="V158">
            <v>4</v>
          </cell>
          <cell r="W158">
            <v>4</v>
          </cell>
          <cell r="X158">
            <v>4</v>
          </cell>
          <cell r="Y158">
            <v>4</v>
          </cell>
          <cell r="Z158">
            <v>4</v>
          </cell>
          <cell r="AA158">
            <v>2</v>
          </cell>
          <cell r="AB158"/>
          <cell r="AC158">
            <v>4</v>
          </cell>
          <cell r="AD158">
            <v>4</v>
          </cell>
          <cell r="AE158">
            <v>4</v>
          </cell>
          <cell r="AF158">
            <v>4</v>
          </cell>
          <cell r="AG158">
            <v>4</v>
          </cell>
          <cell r="AH158">
            <v>2</v>
          </cell>
          <cell r="AI158"/>
          <cell r="AJ158">
            <v>90</v>
          </cell>
          <cell r="AK158"/>
          <cell r="AL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</row>
        <row r="159">
          <cell r="B159"/>
          <cell r="C159" t="str">
            <v xml:space="preserve">Long Table Printing </v>
          </cell>
          <cell r="D159">
            <v>1.5</v>
          </cell>
          <cell r="E159">
            <v>0</v>
          </cell>
          <cell r="F159">
            <v>0</v>
          </cell>
          <cell r="G159"/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/>
          <cell r="N159"/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/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/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/>
          <cell r="AJ159">
            <v>0</v>
          </cell>
          <cell r="AK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</row>
        <row r="160">
          <cell r="B160"/>
          <cell r="C160"/>
          <cell r="D160">
            <v>2</v>
          </cell>
          <cell r="E160">
            <v>2</v>
          </cell>
          <cell r="F160">
            <v>0</v>
          </cell>
          <cell r="G160"/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0</v>
          </cell>
          <cell r="M160"/>
          <cell r="N160"/>
          <cell r="O160">
            <v>2</v>
          </cell>
          <cell r="P160">
            <v>2</v>
          </cell>
          <cell r="Q160">
            <v>2</v>
          </cell>
          <cell r="R160">
            <v>2</v>
          </cell>
          <cell r="S160">
            <v>2</v>
          </cell>
          <cell r="T160">
            <v>0</v>
          </cell>
          <cell r="U160"/>
          <cell r="V160">
            <v>2</v>
          </cell>
          <cell r="W160">
            <v>2</v>
          </cell>
          <cell r="X160">
            <v>2</v>
          </cell>
          <cell r="Y160">
            <v>2</v>
          </cell>
          <cell r="Z160">
            <v>2</v>
          </cell>
          <cell r="AA160">
            <v>0</v>
          </cell>
          <cell r="AB160"/>
          <cell r="AC160">
            <v>2</v>
          </cell>
          <cell r="AD160">
            <v>2</v>
          </cell>
          <cell r="AE160">
            <v>2</v>
          </cell>
          <cell r="AF160">
            <v>2</v>
          </cell>
          <cell r="AG160">
            <v>2</v>
          </cell>
          <cell r="AH160">
            <v>0</v>
          </cell>
          <cell r="AI160"/>
          <cell r="AJ160">
            <v>40</v>
          </cell>
          <cell r="AK160">
            <v>0</v>
          </cell>
          <cell r="AL160">
            <v>20</v>
          </cell>
          <cell r="AM160">
            <v>0</v>
          </cell>
          <cell r="AN160">
            <v>0</v>
          </cell>
          <cell r="AO160">
            <v>0</v>
          </cell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</row>
        <row r="161">
          <cell r="B161" t="str">
            <v>1324</v>
          </cell>
          <cell r="C161"/>
          <cell r="D161" t="str">
            <v>AM</v>
          </cell>
          <cell r="E161" t="str">
            <v>4N</v>
          </cell>
          <cell r="F161" t="str">
            <v>4N</v>
          </cell>
          <cell r="G161"/>
          <cell r="H161" t="str">
            <v>4N</v>
          </cell>
          <cell r="I161" t="str">
            <v>4N</v>
          </cell>
          <cell r="J161" t="str">
            <v>4N</v>
          </cell>
          <cell r="K161" t="str">
            <v>4N</v>
          </cell>
          <cell r="L161" t="str">
            <v>4N</v>
          </cell>
          <cell r="M161"/>
          <cell r="N161"/>
          <cell r="O161" t="str">
            <v>4N</v>
          </cell>
          <cell r="P161" t="str">
            <v>4N</v>
          </cell>
          <cell r="Q161" t="str">
            <v>4N</v>
          </cell>
          <cell r="R161" t="str">
            <v>4N</v>
          </cell>
          <cell r="S161" t="str">
            <v>4N</v>
          </cell>
          <cell r="T161" t="str">
            <v>4N</v>
          </cell>
          <cell r="U161"/>
          <cell r="V161" t="str">
            <v>4N</v>
          </cell>
          <cell r="W161" t="str">
            <v>4N</v>
          </cell>
          <cell r="X161" t="str">
            <v>4N</v>
          </cell>
          <cell r="Y161" t="str">
            <v>4N</v>
          </cell>
          <cell r="Z161" t="str">
            <v>4N</v>
          </cell>
          <cell r="AA161" t="str">
            <v>4N</v>
          </cell>
          <cell r="AB161"/>
          <cell r="AC161" t="str">
            <v>4N</v>
          </cell>
          <cell r="AD161" t="str">
            <v>4N</v>
          </cell>
          <cell r="AE161" t="str">
            <v>4N</v>
          </cell>
          <cell r="AF161" t="str">
            <v>4N</v>
          </cell>
          <cell r="AG161" t="str">
            <v>4N</v>
          </cell>
          <cell r="AH161" t="str">
            <v>4N</v>
          </cell>
          <cell r="AI161"/>
          <cell r="AJ161">
            <v>25</v>
          </cell>
          <cell r="AK161"/>
          <cell r="AP161">
            <v>20</v>
          </cell>
          <cell r="AQ161">
            <v>26</v>
          </cell>
          <cell r="AR161">
            <v>25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26</v>
          </cell>
          <cell r="BA161">
            <v>90</v>
          </cell>
          <cell r="BB161">
            <v>0</v>
          </cell>
          <cell r="BC161">
            <v>40</v>
          </cell>
          <cell r="BD161">
            <v>0</v>
          </cell>
        </row>
        <row r="162">
          <cell r="B162"/>
          <cell r="C162" t="str">
            <v>សាយ​ ដាវី</v>
          </cell>
          <cell r="D162" t="str">
            <v>PM</v>
          </cell>
          <cell r="E162" t="str">
            <v>4N</v>
          </cell>
          <cell r="F162" t="str">
            <v>4N</v>
          </cell>
          <cell r="G162"/>
          <cell r="H162" t="str">
            <v>4N</v>
          </cell>
          <cell r="I162" t="str">
            <v>4N</v>
          </cell>
          <cell r="J162" t="str">
            <v>4N</v>
          </cell>
          <cell r="K162" t="str">
            <v>4N</v>
          </cell>
          <cell r="L162" t="str">
            <v>4N</v>
          </cell>
          <cell r="M162"/>
          <cell r="N162"/>
          <cell r="O162" t="str">
            <v>4N</v>
          </cell>
          <cell r="P162" t="str">
            <v>4N</v>
          </cell>
          <cell r="Q162" t="str">
            <v>4N</v>
          </cell>
          <cell r="R162" t="str">
            <v>4N</v>
          </cell>
          <cell r="S162" t="str">
            <v>4N</v>
          </cell>
          <cell r="T162" t="str">
            <v>4N</v>
          </cell>
          <cell r="U162"/>
          <cell r="V162" t="str">
            <v>4N</v>
          </cell>
          <cell r="W162" t="str">
            <v>4N</v>
          </cell>
          <cell r="X162" t="str">
            <v>4N</v>
          </cell>
          <cell r="Y162" t="str">
            <v>4N</v>
          </cell>
          <cell r="Z162" t="str">
            <v>4N</v>
          </cell>
          <cell r="AA162" t="str">
            <v>4N</v>
          </cell>
          <cell r="AB162"/>
          <cell r="AC162" t="str">
            <v>4N</v>
          </cell>
          <cell r="AD162" t="str">
            <v>4N</v>
          </cell>
          <cell r="AE162" t="str">
            <v>4N</v>
          </cell>
          <cell r="AF162" t="str">
            <v>4N</v>
          </cell>
          <cell r="AG162" t="str">
            <v>4N</v>
          </cell>
          <cell r="AH162" t="str">
            <v>4N</v>
          </cell>
          <cell r="AI162"/>
          <cell r="AJ162"/>
          <cell r="AK162"/>
          <cell r="AL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</row>
        <row r="163">
          <cell r="B163"/>
          <cell r="C163" t="str">
            <v>Say Davy</v>
          </cell>
          <cell r="D163">
            <v>1.3</v>
          </cell>
          <cell r="E163">
            <v>4</v>
          </cell>
          <cell r="F163">
            <v>2</v>
          </cell>
          <cell r="G163"/>
          <cell r="H163">
            <v>4</v>
          </cell>
          <cell r="I163">
            <v>4</v>
          </cell>
          <cell r="J163">
            <v>4</v>
          </cell>
          <cell r="K163">
            <v>4</v>
          </cell>
          <cell r="L163">
            <v>2</v>
          </cell>
          <cell r="M163"/>
          <cell r="N163"/>
          <cell r="O163">
            <v>4</v>
          </cell>
          <cell r="P163">
            <v>4</v>
          </cell>
          <cell r="Q163">
            <v>4</v>
          </cell>
          <cell r="R163">
            <v>4</v>
          </cell>
          <cell r="S163">
            <v>4</v>
          </cell>
          <cell r="T163">
            <v>2</v>
          </cell>
          <cell r="U163"/>
          <cell r="V163">
            <v>4</v>
          </cell>
          <cell r="W163">
            <v>4</v>
          </cell>
          <cell r="X163">
            <v>4</v>
          </cell>
          <cell r="Y163">
            <v>4</v>
          </cell>
          <cell r="Z163">
            <v>4</v>
          </cell>
          <cell r="AA163">
            <v>2</v>
          </cell>
          <cell r="AB163"/>
          <cell r="AC163">
            <v>4</v>
          </cell>
          <cell r="AD163">
            <v>4</v>
          </cell>
          <cell r="AE163">
            <v>4</v>
          </cell>
          <cell r="AF163">
            <v>4</v>
          </cell>
          <cell r="AG163">
            <v>4</v>
          </cell>
          <cell r="AH163">
            <v>2</v>
          </cell>
          <cell r="AI163"/>
          <cell r="AJ163">
            <v>90</v>
          </cell>
          <cell r="AK163"/>
          <cell r="AL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</row>
        <row r="164">
          <cell r="B164"/>
          <cell r="C164" t="str">
            <v xml:space="preserve">Long Table Printing </v>
          </cell>
          <cell r="D164">
            <v>1.5</v>
          </cell>
          <cell r="E164">
            <v>0</v>
          </cell>
          <cell r="F164">
            <v>0</v>
          </cell>
          <cell r="G164"/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/>
          <cell r="N164"/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/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/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/>
          <cell r="AJ164">
            <v>0</v>
          </cell>
          <cell r="AK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</row>
        <row r="165">
          <cell r="B165"/>
          <cell r="C165"/>
          <cell r="D165">
            <v>2</v>
          </cell>
          <cell r="E165">
            <v>2</v>
          </cell>
          <cell r="F165">
            <v>0</v>
          </cell>
          <cell r="G165"/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0</v>
          </cell>
          <cell r="M165"/>
          <cell r="N165"/>
          <cell r="O165">
            <v>2</v>
          </cell>
          <cell r="P165">
            <v>2</v>
          </cell>
          <cell r="Q165">
            <v>2</v>
          </cell>
          <cell r="R165">
            <v>2</v>
          </cell>
          <cell r="S165">
            <v>2</v>
          </cell>
          <cell r="T165">
            <v>0</v>
          </cell>
          <cell r="U165"/>
          <cell r="V165">
            <v>2</v>
          </cell>
          <cell r="W165">
            <v>2</v>
          </cell>
          <cell r="X165">
            <v>2</v>
          </cell>
          <cell r="Y165">
            <v>2</v>
          </cell>
          <cell r="Z165">
            <v>2</v>
          </cell>
          <cell r="AA165">
            <v>0</v>
          </cell>
          <cell r="AB165"/>
          <cell r="AC165">
            <v>2</v>
          </cell>
          <cell r="AD165">
            <v>2</v>
          </cell>
          <cell r="AE165">
            <v>2</v>
          </cell>
          <cell r="AF165">
            <v>2</v>
          </cell>
          <cell r="AG165">
            <v>2</v>
          </cell>
          <cell r="AH165">
            <v>0</v>
          </cell>
          <cell r="AI165"/>
          <cell r="AJ165">
            <v>40</v>
          </cell>
          <cell r="AK165">
            <v>0</v>
          </cell>
          <cell r="AL165">
            <v>20</v>
          </cell>
          <cell r="AM165">
            <v>0</v>
          </cell>
          <cell r="AN165">
            <v>0</v>
          </cell>
          <cell r="AO165">
            <v>0</v>
          </cell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</row>
        <row r="166">
          <cell r="B166" t="str">
            <v>1329</v>
          </cell>
          <cell r="C166"/>
          <cell r="D166" t="str">
            <v>AM</v>
          </cell>
          <cell r="E166">
            <v>4</v>
          </cell>
          <cell r="F166">
            <v>4</v>
          </cell>
          <cell r="G166"/>
          <cell r="H166">
            <v>4</v>
          </cell>
          <cell r="I166">
            <v>4</v>
          </cell>
          <cell r="J166">
            <v>4</v>
          </cell>
          <cell r="K166">
            <v>4</v>
          </cell>
          <cell r="L166">
            <v>4</v>
          </cell>
          <cell r="M166" t="str">
            <v>4H</v>
          </cell>
          <cell r="N166"/>
          <cell r="O166">
            <v>4</v>
          </cell>
          <cell r="P166">
            <v>4</v>
          </cell>
          <cell r="Q166">
            <v>4</v>
          </cell>
          <cell r="R166">
            <v>4</v>
          </cell>
          <cell r="S166">
            <v>4</v>
          </cell>
          <cell r="T166">
            <v>4</v>
          </cell>
          <cell r="U166"/>
          <cell r="V166">
            <v>4</v>
          </cell>
          <cell r="W166">
            <v>4</v>
          </cell>
          <cell r="X166">
            <v>4</v>
          </cell>
          <cell r="Y166">
            <v>4</v>
          </cell>
          <cell r="Z166">
            <v>4</v>
          </cell>
          <cell r="AA166">
            <v>4</v>
          </cell>
          <cell r="AB166" t="str">
            <v>4S</v>
          </cell>
          <cell r="AC166">
            <v>4</v>
          </cell>
          <cell r="AD166">
            <v>4</v>
          </cell>
          <cell r="AE166">
            <v>4</v>
          </cell>
          <cell r="AF166">
            <v>4</v>
          </cell>
          <cell r="AG166">
            <v>4</v>
          </cell>
          <cell r="AH166">
            <v>4</v>
          </cell>
          <cell r="AI166"/>
          <cell r="AJ166">
            <v>25</v>
          </cell>
          <cell r="AK166"/>
          <cell r="AP166">
            <v>19</v>
          </cell>
          <cell r="AQ166">
            <v>26</v>
          </cell>
          <cell r="AR166">
            <v>0</v>
          </cell>
          <cell r="AS166">
            <v>8</v>
          </cell>
          <cell r="AT166">
            <v>8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26</v>
          </cell>
          <cell r="BA166">
            <v>0</v>
          </cell>
          <cell r="BB166">
            <v>38</v>
          </cell>
          <cell r="BC166">
            <v>0</v>
          </cell>
          <cell r="BD166">
            <v>0</v>
          </cell>
        </row>
        <row r="167">
          <cell r="B167"/>
          <cell r="C167" t="str">
            <v>ឡាញ ស្រីនាង</v>
          </cell>
          <cell r="D167" t="str">
            <v>PM</v>
          </cell>
          <cell r="E167">
            <v>4</v>
          </cell>
          <cell r="F167">
            <v>4</v>
          </cell>
          <cell r="G167"/>
          <cell r="H167">
            <v>4</v>
          </cell>
          <cell r="I167">
            <v>4</v>
          </cell>
          <cell r="J167">
            <v>4</v>
          </cell>
          <cell r="K167">
            <v>4</v>
          </cell>
          <cell r="L167">
            <v>4</v>
          </cell>
          <cell r="M167" t="str">
            <v>4H</v>
          </cell>
          <cell r="N167"/>
          <cell r="O167">
            <v>4</v>
          </cell>
          <cell r="P167">
            <v>4</v>
          </cell>
          <cell r="Q167">
            <v>4</v>
          </cell>
          <cell r="R167">
            <v>4</v>
          </cell>
          <cell r="S167">
            <v>4</v>
          </cell>
          <cell r="T167">
            <v>4</v>
          </cell>
          <cell r="U167"/>
          <cell r="V167">
            <v>4</v>
          </cell>
          <cell r="W167">
            <v>4</v>
          </cell>
          <cell r="X167">
            <v>4</v>
          </cell>
          <cell r="Y167">
            <v>4</v>
          </cell>
          <cell r="Z167">
            <v>4</v>
          </cell>
          <cell r="AA167">
            <v>4</v>
          </cell>
          <cell r="AB167" t="str">
            <v>4S</v>
          </cell>
          <cell r="AC167">
            <v>4</v>
          </cell>
          <cell r="AD167">
            <v>4</v>
          </cell>
          <cell r="AE167">
            <v>4</v>
          </cell>
          <cell r="AF167">
            <v>4</v>
          </cell>
          <cell r="AG167">
            <v>4</v>
          </cell>
          <cell r="AH167">
            <v>4</v>
          </cell>
          <cell r="AI167"/>
          <cell r="AJ167"/>
          <cell r="AK167"/>
          <cell r="AL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</row>
        <row r="168">
          <cell r="B168"/>
          <cell r="C168" t="str">
            <v>Lanh Sreyneang</v>
          </cell>
          <cell r="D168">
            <v>1.3</v>
          </cell>
          <cell r="E168">
            <v>0</v>
          </cell>
          <cell r="F168">
            <v>0</v>
          </cell>
          <cell r="G168"/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/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/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/>
          <cell r="AJ168">
            <v>0</v>
          </cell>
          <cell r="AK168"/>
          <cell r="AL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</row>
        <row r="169">
          <cell r="B169"/>
          <cell r="C169" t="str">
            <v xml:space="preserve">Long Table Printing </v>
          </cell>
          <cell r="D169">
            <v>1.5</v>
          </cell>
          <cell r="E169">
            <v>2</v>
          </cell>
          <cell r="F169">
            <v>0</v>
          </cell>
          <cell r="G169"/>
          <cell r="H169">
            <v>2</v>
          </cell>
          <cell r="I169">
            <v>2</v>
          </cell>
          <cell r="J169">
            <v>2</v>
          </cell>
          <cell r="K169">
            <v>2</v>
          </cell>
          <cell r="L169">
            <v>0</v>
          </cell>
          <cell r="M169">
            <v>0</v>
          </cell>
          <cell r="N169"/>
          <cell r="O169">
            <v>2</v>
          </cell>
          <cell r="P169">
            <v>2</v>
          </cell>
          <cell r="Q169">
            <v>2</v>
          </cell>
          <cell r="R169">
            <v>2</v>
          </cell>
          <cell r="S169">
            <v>2</v>
          </cell>
          <cell r="T169">
            <v>0</v>
          </cell>
          <cell r="U169"/>
          <cell r="V169">
            <v>2</v>
          </cell>
          <cell r="W169">
            <v>2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B169">
            <v>0</v>
          </cell>
          <cell r="AC169">
            <v>0</v>
          </cell>
          <cell r="AD169">
            <v>2</v>
          </cell>
          <cell r="AE169">
            <v>2</v>
          </cell>
          <cell r="AF169">
            <v>2</v>
          </cell>
          <cell r="AG169">
            <v>2</v>
          </cell>
          <cell r="AH169">
            <v>0</v>
          </cell>
          <cell r="AI169"/>
          <cell r="AJ169">
            <v>38</v>
          </cell>
          <cell r="AK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</row>
        <row r="170">
          <cell r="B170"/>
          <cell r="C170"/>
          <cell r="D170">
            <v>2</v>
          </cell>
          <cell r="E170">
            <v>0</v>
          </cell>
          <cell r="F170">
            <v>0</v>
          </cell>
          <cell r="G170"/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/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/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/>
          <cell r="AJ170">
            <v>0</v>
          </cell>
          <cell r="AK170">
            <v>0</v>
          </cell>
          <cell r="AL170">
            <v>19</v>
          </cell>
          <cell r="AM170">
            <v>0</v>
          </cell>
          <cell r="AN170">
            <v>0</v>
          </cell>
          <cell r="AO170">
            <v>0</v>
          </cell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</row>
        <row r="171">
          <cell r="B171" t="str">
            <v>1342</v>
          </cell>
          <cell r="C171"/>
          <cell r="D171" t="str">
            <v>AM</v>
          </cell>
          <cell r="E171" t="str">
            <v>4N</v>
          </cell>
          <cell r="F171" t="str">
            <v>4N</v>
          </cell>
          <cell r="G171"/>
          <cell r="H171" t="str">
            <v>4N</v>
          </cell>
          <cell r="I171" t="str">
            <v>4N</v>
          </cell>
          <cell r="J171" t="str">
            <v>4N</v>
          </cell>
          <cell r="K171" t="str">
            <v>4N</v>
          </cell>
          <cell r="L171" t="str">
            <v>4N</v>
          </cell>
          <cell r="M171"/>
          <cell r="N171"/>
          <cell r="O171" t="str">
            <v>4N</v>
          </cell>
          <cell r="P171" t="str">
            <v>4N</v>
          </cell>
          <cell r="Q171" t="str">
            <v>4N</v>
          </cell>
          <cell r="R171" t="str">
            <v>4N</v>
          </cell>
          <cell r="S171" t="str">
            <v>4N</v>
          </cell>
          <cell r="T171" t="str">
            <v>4N</v>
          </cell>
          <cell r="U171"/>
          <cell r="V171" t="str">
            <v>4N</v>
          </cell>
          <cell r="W171" t="str">
            <v>4N</v>
          </cell>
          <cell r="X171" t="str">
            <v>4N</v>
          </cell>
          <cell r="Y171" t="str">
            <v>4N</v>
          </cell>
          <cell r="Z171" t="str">
            <v>4N</v>
          </cell>
          <cell r="AA171" t="str">
            <v>4N</v>
          </cell>
          <cell r="AB171"/>
          <cell r="AC171" t="str">
            <v>4N</v>
          </cell>
          <cell r="AD171" t="str">
            <v>4N</v>
          </cell>
          <cell r="AE171" t="str">
            <v>4N</v>
          </cell>
          <cell r="AF171" t="str">
            <v>4N</v>
          </cell>
          <cell r="AG171" t="str">
            <v>4N</v>
          </cell>
          <cell r="AH171" t="str">
            <v>4N</v>
          </cell>
          <cell r="AI171"/>
          <cell r="AJ171">
            <v>25</v>
          </cell>
          <cell r="AK171"/>
          <cell r="AP171">
            <v>20</v>
          </cell>
          <cell r="AQ171">
            <v>26</v>
          </cell>
          <cell r="AR171">
            <v>25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26</v>
          </cell>
          <cell r="BA171">
            <v>90</v>
          </cell>
          <cell r="BB171">
            <v>0</v>
          </cell>
          <cell r="BC171">
            <v>40</v>
          </cell>
          <cell r="BD171">
            <v>0</v>
          </cell>
        </row>
        <row r="172">
          <cell r="B172"/>
          <cell r="C172" t="str">
            <v>ស៊ុន ចាន់ចាវ</v>
          </cell>
          <cell r="D172" t="str">
            <v>PM</v>
          </cell>
          <cell r="E172" t="str">
            <v>4N</v>
          </cell>
          <cell r="F172" t="str">
            <v>4N</v>
          </cell>
          <cell r="G172"/>
          <cell r="H172" t="str">
            <v>4N</v>
          </cell>
          <cell r="I172" t="str">
            <v>4N</v>
          </cell>
          <cell r="J172" t="str">
            <v>4N</v>
          </cell>
          <cell r="K172" t="str">
            <v>4N</v>
          </cell>
          <cell r="L172" t="str">
            <v>4N</v>
          </cell>
          <cell r="M172"/>
          <cell r="N172"/>
          <cell r="O172" t="str">
            <v>4N</v>
          </cell>
          <cell r="P172" t="str">
            <v>4N</v>
          </cell>
          <cell r="Q172" t="str">
            <v>4N</v>
          </cell>
          <cell r="R172" t="str">
            <v>4N</v>
          </cell>
          <cell r="S172" t="str">
            <v>4N</v>
          </cell>
          <cell r="T172" t="str">
            <v>4N</v>
          </cell>
          <cell r="U172"/>
          <cell r="V172" t="str">
            <v>4N</v>
          </cell>
          <cell r="W172" t="str">
            <v>4N</v>
          </cell>
          <cell r="X172" t="str">
            <v>4N</v>
          </cell>
          <cell r="Y172" t="str">
            <v>4N</v>
          </cell>
          <cell r="Z172" t="str">
            <v>4N</v>
          </cell>
          <cell r="AA172" t="str">
            <v>4N</v>
          </cell>
          <cell r="AB172"/>
          <cell r="AC172" t="str">
            <v>4N</v>
          </cell>
          <cell r="AD172" t="str">
            <v>4N</v>
          </cell>
          <cell r="AE172" t="str">
            <v>4N</v>
          </cell>
          <cell r="AF172" t="str">
            <v>4N</v>
          </cell>
          <cell r="AG172" t="str">
            <v>4N</v>
          </cell>
          <cell r="AH172" t="str">
            <v>4N</v>
          </cell>
          <cell r="AI172"/>
          <cell r="AJ172"/>
          <cell r="AK172"/>
          <cell r="AL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</row>
        <row r="173">
          <cell r="B173"/>
          <cell r="C173" t="str">
            <v>Sun Chanchav</v>
          </cell>
          <cell r="D173">
            <v>1.3</v>
          </cell>
          <cell r="E173">
            <v>4</v>
          </cell>
          <cell r="F173">
            <v>2</v>
          </cell>
          <cell r="G173"/>
          <cell r="H173">
            <v>4</v>
          </cell>
          <cell r="I173">
            <v>4</v>
          </cell>
          <cell r="J173">
            <v>4</v>
          </cell>
          <cell r="K173">
            <v>4</v>
          </cell>
          <cell r="L173">
            <v>2</v>
          </cell>
          <cell r="M173"/>
          <cell r="N173"/>
          <cell r="O173">
            <v>4</v>
          </cell>
          <cell r="P173">
            <v>4</v>
          </cell>
          <cell r="Q173">
            <v>4</v>
          </cell>
          <cell r="R173">
            <v>4</v>
          </cell>
          <cell r="S173">
            <v>4</v>
          </cell>
          <cell r="T173">
            <v>2</v>
          </cell>
          <cell r="U173"/>
          <cell r="V173">
            <v>4</v>
          </cell>
          <cell r="W173">
            <v>4</v>
          </cell>
          <cell r="X173">
            <v>4</v>
          </cell>
          <cell r="Y173">
            <v>4</v>
          </cell>
          <cell r="Z173">
            <v>4</v>
          </cell>
          <cell r="AA173">
            <v>2</v>
          </cell>
          <cell r="AB173"/>
          <cell r="AC173">
            <v>4</v>
          </cell>
          <cell r="AD173">
            <v>4</v>
          </cell>
          <cell r="AE173">
            <v>4</v>
          </cell>
          <cell r="AF173">
            <v>4</v>
          </cell>
          <cell r="AG173">
            <v>4</v>
          </cell>
          <cell r="AH173">
            <v>2</v>
          </cell>
          <cell r="AI173"/>
          <cell r="AJ173">
            <v>90</v>
          </cell>
          <cell r="AK173"/>
          <cell r="AL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</row>
        <row r="174">
          <cell r="B174"/>
          <cell r="C174" t="str">
            <v xml:space="preserve">Long Table Printing </v>
          </cell>
          <cell r="D174">
            <v>1.5</v>
          </cell>
          <cell r="E174">
            <v>0</v>
          </cell>
          <cell r="F174">
            <v>0</v>
          </cell>
          <cell r="G174"/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/>
          <cell r="N174"/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/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/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/>
          <cell r="AJ174">
            <v>0</v>
          </cell>
          <cell r="AK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</row>
        <row r="175">
          <cell r="B175"/>
          <cell r="C175"/>
          <cell r="D175">
            <v>2</v>
          </cell>
          <cell r="E175">
            <v>2</v>
          </cell>
          <cell r="F175">
            <v>0</v>
          </cell>
          <cell r="G175"/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0</v>
          </cell>
          <cell r="M175"/>
          <cell r="N175"/>
          <cell r="O175">
            <v>2</v>
          </cell>
          <cell r="P175">
            <v>2</v>
          </cell>
          <cell r="Q175">
            <v>2</v>
          </cell>
          <cell r="R175">
            <v>2</v>
          </cell>
          <cell r="S175">
            <v>2</v>
          </cell>
          <cell r="T175">
            <v>0</v>
          </cell>
          <cell r="U175"/>
          <cell r="V175">
            <v>2</v>
          </cell>
          <cell r="W175">
            <v>2</v>
          </cell>
          <cell r="X175">
            <v>2</v>
          </cell>
          <cell r="Y175">
            <v>2</v>
          </cell>
          <cell r="Z175">
            <v>2</v>
          </cell>
          <cell r="AA175">
            <v>0</v>
          </cell>
          <cell r="AB175"/>
          <cell r="AC175">
            <v>2</v>
          </cell>
          <cell r="AD175">
            <v>2</v>
          </cell>
          <cell r="AE175">
            <v>2</v>
          </cell>
          <cell r="AF175">
            <v>2</v>
          </cell>
          <cell r="AG175">
            <v>2</v>
          </cell>
          <cell r="AH175">
            <v>0</v>
          </cell>
          <cell r="AI175"/>
          <cell r="AJ175">
            <v>40</v>
          </cell>
          <cell r="AK175">
            <v>0</v>
          </cell>
          <cell r="AL175">
            <v>20</v>
          </cell>
          <cell r="AM175">
            <v>0</v>
          </cell>
          <cell r="AN175">
            <v>0</v>
          </cell>
          <cell r="AO175">
            <v>0</v>
          </cell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</row>
        <row r="176">
          <cell r="B176" t="str">
            <v>1359</v>
          </cell>
          <cell r="C176"/>
          <cell r="D176" t="str">
            <v>AM</v>
          </cell>
          <cell r="E176" t="str">
            <v>4N</v>
          </cell>
          <cell r="F176" t="str">
            <v>4N</v>
          </cell>
          <cell r="G176"/>
          <cell r="H176" t="str">
            <v>4N</v>
          </cell>
          <cell r="I176" t="str">
            <v>4N</v>
          </cell>
          <cell r="J176" t="str">
            <v>4N</v>
          </cell>
          <cell r="K176" t="str">
            <v>4N</v>
          </cell>
          <cell r="L176" t="str">
            <v>4N</v>
          </cell>
          <cell r="M176"/>
          <cell r="N176"/>
          <cell r="O176" t="str">
            <v>4N</v>
          </cell>
          <cell r="P176" t="str">
            <v>4N</v>
          </cell>
          <cell r="Q176" t="str">
            <v>4N</v>
          </cell>
          <cell r="R176" t="str">
            <v>4N</v>
          </cell>
          <cell r="S176" t="str">
            <v>4N</v>
          </cell>
          <cell r="T176" t="str">
            <v>4N</v>
          </cell>
          <cell r="U176"/>
          <cell r="V176" t="str">
            <v>4N</v>
          </cell>
          <cell r="W176" t="str">
            <v>4N</v>
          </cell>
          <cell r="X176" t="str">
            <v>4N</v>
          </cell>
          <cell r="Y176" t="str">
            <v>4N</v>
          </cell>
          <cell r="Z176" t="str">
            <v>4N</v>
          </cell>
          <cell r="AA176" t="str">
            <v>4N</v>
          </cell>
          <cell r="AB176"/>
          <cell r="AC176" t="str">
            <v>4N</v>
          </cell>
          <cell r="AD176" t="str">
            <v>4N</v>
          </cell>
          <cell r="AE176" t="str">
            <v>4N</v>
          </cell>
          <cell r="AF176" t="str">
            <v>4N</v>
          </cell>
          <cell r="AG176" t="str">
            <v>4N</v>
          </cell>
          <cell r="AH176" t="str">
            <v>AL</v>
          </cell>
          <cell r="AI176"/>
          <cell r="AJ176">
            <v>24</v>
          </cell>
          <cell r="AK176"/>
          <cell r="AP176">
            <v>19</v>
          </cell>
          <cell r="AQ176">
            <v>25</v>
          </cell>
          <cell r="AR176">
            <v>24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1</v>
          </cell>
          <cell r="AX176">
            <v>0</v>
          </cell>
          <cell r="AY176">
            <v>0</v>
          </cell>
          <cell r="AZ176">
            <v>26</v>
          </cell>
          <cell r="BA176">
            <v>88</v>
          </cell>
          <cell r="BB176">
            <v>0</v>
          </cell>
          <cell r="BC176">
            <v>38</v>
          </cell>
          <cell r="BD176">
            <v>1</v>
          </cell>
        </row>
        <row r="177">
          <cell r="B177"/>
          <cell r="C177" t="str">
            <v>សឿង សែ</v>
          </cell>
          <cell r="D177" t="str">
            <v>PM</v>
          </cell>
          <cell r="E177" t="str">
            <v>4N</v>
          </cell>
          <cell r="F177" t="str">
            <v>4N</v>
          </cell>
          <cell r="G177"/>
          <cell r="H177" t="str">
            <v>4N</v>
          </cell>
          <cell r="I177" t="str">
            <v>4N</v>
          </cell>
          <cell r="J177" t="str">
            <v>4N</v>
          </cell>
          <cell r="K177" t="str">
            <v>4N</v>
          </cell>
          <cell r="L177" t="str">
            <v>4N</v>
          </cell>
          <cell r="M177"/>
          <cell r="N177"/>
          <cell r="O177" t="str">
            <v>4N</v>
          </cell>
          <cell r="P177" t="str">
            <v>4N</v>
          </cell>
          <cell r="Q177" t="str">
            <v>4N</v>
          </cell>
          <cell r="R177" t="str">
            <v>4N</v>
          </cell>
          <cell r="S177" t="str">
            <v>4N</v>
          </cell>
          <cell r="T177" t="str">
            <v>4N</v>
          </cell>
          <cell r="U177"/>
          <cell r="V177" t="str">
            <v>4N</v>
          </cell>
          <cell r="W177" t="str">
            <v>4N</v>
          </cell>
          <cell r="X177" t="str">
            <v>4N</v>
          </cell>
          <cell r="Y177" t="str">
            <v>4N</v>
          </cell>
          <cell r="Z177" t="str">
            <v>4N</v>
          </cell>
          <cell r="AA177" t="str">
            <v>4N</v>
          </cell>
          <cell r="AB177"/>
          <cell r="AC177" t="str">
            <v>4N</v>
          </cell>
          <cell r="AD177" t="str">
            <v>4N</v>
          </cell>
          <cell r="AE177" t="str">
            <v>4N</v>
          </cell>
          <cell r="AF177" t="str">
            <v>4N</v>
          </cell>
          <cell r="AG177" t="str">
            <v>4N</v>
          </cell>
          <cell r="AH177" t="str">
            <v>AL</v>
          </cell>
          <cell r="AI177"/>
          <cell r="AJ177"/>
          <cell r="AK177"/>
          <cell r="AL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</row>
        <row r="178">
          <cell r="B178"/>
          <cell r="C178" t="str">
            <v>​Soeung Se</v>
          </cell>
          <cell r="D178">
            <v>1.3</v>
          </cell>
          <cell r="E178">
            <v>4</v>
          </cell>
          <cell r="F178">
            <v>2</v>
          </cell>
          <cell r="G178"/>
          <cell r="H178">
            <v>4</v>
          </cell>
          <cell r="I178">
            <v>4</v>
          </cell>
          <cell r="J178">
            <v>4</v>
          </cell>
          <cell r="K178">
            <v>4</v>
          </cell>
          <cell r="L178">
            <v>2</v>
          </cell>
          <cell r="M178"/>
          <cell r="N178"/>
          <cell r="O178">
            <v>4</v>
          </cell>
          <cell r="P178">
            <v>4</v>
          </cell>
          <cell r="Q178">
            <v>4</v>
          </cell>
          <cell r="R178">
            <v>4</v>
          </cell>
          <cell r="S178">
            <v>4</v>
          </cell>
          <cell r="T178">
            <v>2</v>
          </cell>
          <cell r="U178"/>
          <cell r="V178">
            <v>4</v>
          </cell>
          <cell r="W178">
            <v>4</v>
          </cell>
          <cell r="X178">
            <v>4</v>
          </cell>
          <cell r="Y178">
            <v>4</v>
          </cell>
          <cell r="Z178">
            <v>4</v>
          </cell>
          <cell r="AA178">
            <v>2</v>
          </cell>
          <cell r="AB178"/>
          <cell r="AC178">
            <v>4</v>
          </cell>
          <cell r="AD178">
            <v>4</v>
          </cell>
          <cell r="AE178">
            <v>4</v>
          </cell>
          <cell r="AF178">
            <v>4</v>
          </cell>
          <cell r="AG178">
            <v>4</v>
          </cell>
          <cell r="AH178">
            <v>0</v>
          </cell>
          <cell r="AI178"/>
          <cell r="AJ178">
            <v>88</v>
          </cell>
          <cell r="AK178"/>
          <cell r="AL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</row>
        <row r="179">
          <cell r="B179"/>
          <cell r="C179" t="str">
            <v xml:space="preserve">Long Table Printing </v>
          </cell>
          <cell r="D179">
            <v>1.5</v>
          </cell>
          <cell r="E179">
            <v>0</v>
          </cell>
          <cell r="F179">
            <v>0</v>
          </cell>
          <cell r="G179"/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/>
          <cell r="N179"/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/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/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/>
          <cell r="AJ179">
            <v>0</v>
          </cell>
          <cell r="AK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</row>
        <row r="180">
          <cell r="B180"/>
          <cell r="C180"/>
          <cell r="D180">
            <v>2</v>
          </cell>
          <cell r="E180">
            <v>2</v>
          </cell>
          <cell r="F180">
            <v>0</v>
          </cell>
          <cell r="G180"/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0</v>
          </cell>
          <cell r="M180"/>
          <cell r="N180"/>
          <cell r="O180">
            <v>2</v>
          </cell>
          <cell r="P180">
            <v>2</v>
          </cell>
          <cell r="Q180">
            <v>2</v>
          </cell>
          <cell r="R180">
            <v>2</v>
          </cell>
          <cell r="S180">
            <v>2</v>
          </cell>
          <cell r="T180">
            <v>0</v>
          </cell>
          <cell r="U180"/>
          <cell r="V180">
            <v>2</v>
          </cell>
          <cell r="W180">
            <v>2</v>
          </cell>
          <cell r="X180">
            <v>2</v>
          </cell>
          <cell r="Y180">
            <v>2</v>
          </cell>
          <cell r="Z180">
            <v>2</v>
          </cell>
          <cell r="AA180">
            <v>0</v>
          </cell>
          <cell r="AB180"/>
          <cell r="AC180">
            <v>2</v>
          </cell>
          <cell r="AD180">
            <v>2</v>
          </cell>
          <cell r="AE180">
            <v>2</v>
          </cell>
          <cell r="AF180">
            <v>2</v>
          </cell>
          <cell r="AG180">
            <v>0</v>
          </cell>
          <cell r="AH180">
            <v>0</v>
          </cell>
          <cell r="AI180"/>
          <cell r="AJ180">
            <v>38</v>
          </cell>
          <cell r="AK180">
            <v>0</v>
          </cell>
          <cell r="AL180">
            <v>19</v>
          </cell>
          <cell r="AM180">
            <v>0</v>
          </cell>
          <cell r="AN180">
            <v>0</v>
          </cell>
          <cell r="AO180">
            <v>0</v>
          </cell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</row>
        <row r="181">
          <cell r="B181" t="str">
            <v>1364</v>
          </cell>
          <cell r="C181"/>
          <cell r="D181" t="str">
            <v>AM</v>
          </cell>
          <cell r="E181">
            <v>4</v>
          </cell>
          <cell r="F181">
            <v>4</v>
          </cell>
          <cell r="G181"/>
          <cell r="H181">
            <v>4</v>
          </cell>
          <cell r="I181">
            <v>4</v>
          </cell>
          <cell r="J181" t="str">
            <v>A</v>
          </cell>
          <cell r="K181">
            <v>4</v>
          </cell>
          <cell r="L181">
            <v>4</v>
          </cell>
          <cell r="M181"/>
          <cell r="N181"/>
          <cell r="O181">
            <v>4</v>
          </cell>
          <cell r="P181">
            <v>4</v>
          </cell>
          <cell r="Q181">
            <v>4</v>
          </cell>
          <cell r="R181">
            <v>4</v>
          </cell>
          <cell r="S181">
            <v>4</v>
          </cell>
          <cell r="T181">
            <v>4</v>
          </cell>
          <cell r="U181"/>
          <cell r="V181">
            <v>4</v>
          </cell>
          <cell r="W181">
            <v>4</v>
          </cell>
          <cell r="X181">
            <v>4</v>
          </cell>
          <cell r="Y181">
            <v>4</v>
          </cell>
          <cell r="Z181">
            <v>4</v>
          </cell>
          <cell r="AA181">
            <v>4</v>
          </cell>
          <cell r="AB181" t="str">
            <v>4S</v>
          </cell>
          <cell r="AC181">
            <v>4</v>
          </cell>
          <cell r="AD181">
            <v>4</v>
          </cell>
          <cell r="AE181">
            <v>4</v>
          </cell>
          <cell r="AF181">
            <v>4</v>
          </cell>
          <cell r="AG181">
            <v>4</v>
          </cell>
          <cell r="AH181">
            <v>4</v>
          </cell>
          <cell r="AI181"/>
          <cell r="AJ181">
            <v>23.5</v>
          </cell>
          <cell r="AK181"/>
          <cell r="AP181">
            <v>16</v>
          </cell>
          <cell r="AQ181">
            <v>24.5</v>
          </cell>
          <cell r="AR181">
            <v>0</v>
          </cell>
          <cell r="AS181">
            <v>0</v>
          </cell>
          <cell r="AT181">
            <v>8</v>
          </cell>
          <cell r="AU181">
            <v>0</v>
          </cell>
          <cell r="AV181">
            <v>1.5</v>
          </cell>
          <cell r="AW181">
            <v>0</v>
          </cell>
          <cell r="AX181">
            <v>0</v>
          </cell>
          <cell r="AY181">
            <v>0</v>
          </cell>
          <cell r="AZ181">
            <v>24.5</v>
          </cell>
          <cell r="BA181">
            <v>0</v>
          </cell>
          <cell r="BB181">
            <v>32</v>
          </cell>
          <cell r="BC181">
            <v>0</v>
          </cell>
          <cell r="BD181">
            <v>0</v>
          </cell>
        </row>
        <row r="182">
          <cell r="B182"/>
          <cell r="C182" t="str">
            <v>ភាង ណារ៉ូ</v>
          </cell>
          <cell r="D182" t="str">
            <v>PM</v>
          </cell>
          <cell r="E182">
            <v>4</v>
          </cell>
          <cell r="F182">
            <v>4</v>
          </cell>
          <cell r="G182"/>
          <cell r="H182">
            <v>4</v>
          </cell>
          <cell r="I182">
            <v>4</v>
          </cell>
          <cell r="J182" t="str">
            <v>A</v>
          </cell>
          <cell r="K182">
            <v>4</v>
          </cell>
          <cell r="L182">
            <v>4</v>
          </cell>
          <cell r="M182"/>
          <cell r="N182"/>
          <cell r="O182">
            <v>4</v>
          </cell>
          <cell r="P182">
            <v>4</v>
          </cell>
          <cell r="Q182">
            <v>4</v>
          </cell>
          <cell r="R182">
            <v>4</v>
          </cell>
          <cell r="S182">
            <v>4</v>
          </cell>
          <cell r="T182">
            <v>4</v>
          </cell>
          <cell r="U182"/>
          <cell r="V182">
            <v>4</v>
          </cell>
          <cell r="W182">
            <v>4</v>
          </cell>
          <cell r="X182">
            <v>4</v>
          </cell>
          <cell r="Y182">
            <v>4</v>
          </cell>
          <cell r="Z182">
            <v>4</v>
          </cell>
          <cell r="AA182" t="str">
            <v>A</v>
          </cell>
          <cell r="AB182" t="str">
            <v>4S</v>
          </cell>
          <cell r="AC182">
            <v>4</v>
          </cell>
          <cell r="AD182">
            <v>4</v>
          </cell>
          <cell r="AE182">
            <v>4</v>
          </cell>
          <cell r="AF182">
            <v>4</v>
          </cell>
          <cell r="AG182">
            <v>4</v>
          </cell>
          <cell r="AH182">
            <v>4</v>
          </cell>
          <cell r="AI182"/>
          <cell r="AJ182"/>
          <cell r="AK182"/>
          <cell r="AL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</row>
        <row r="183">
          <cell r="B183"/>
          <cell r="C183" t="str">
            <v>Pheang Naro</v>
          </cell>
          <cell r="D183">
            <v>1.3</v>
          </cell>
          <cell r="E183">
            <v>0</v>
          </cell>
          <cell r="F183">
            <v>0</v>
          </cell>
          <cell r="G183"/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/>
          <cell r="N183"/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/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/>
          <cell r="AJ183">
            <v>0</v>
          </cell>
          <cell r="AK183"/>
          <cell r="AL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</row>
        <row r="184">
          <cell r="B184"/>
          <cell r="C184" t="str">
            <v xml:space="preserve">Long Table Printing </v>
          </cell>
          <cell r="D184">
            <v>1.5</v>
          </cell>
          <cell r="E184">
            <v>2</v>
          </cell>
          <cell r="F184">
            <v>0</v>
          </cell>
          <cell r="G184"/>
          <cell r="H184">
            <v>2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/>
          <cell r="N184"/>
          <cell r="O184">
            <v>2</v>
          </cell>
          <cell r="P184">
            <v>2</v>
          </cell>
          <cell r="Q184">
            <v>2</v>
          </cell>
          <cell r="R184">
            <v>2</v>
          </cell>
          <cell r="S184">
            <v>2</v>
          </cell>
          <cell r="T184">
            <v>0</v>
          </cell>
          <cell r="U184"/>
          <cell r="V184">
            <v>2</v>
          </cell>
          <cell r="W184">
            <v>2</v>
          </cell>
          <cell r="X184">
            <v>0</v>
          </cell>
          <cell r="Y184">
            <v>2</v>
          </cell>
          <cell r="Z184">
            <v>2</v>
          </cell>
          <cell r="AA184">
            <v>0</v>
          </cell>
          <cell r="AB184">
            <v>0</v>
          </cell>
          <cell r="AC184">
            <v>2</v>
          </cell>
          <cell r="AD184">
            <v>2</v>
          </cell>
          <cell r="AE184">
            <v>2</v>
          </cell>
          <cell r="AF184">
            <v>0</v>
          </cell>
          <cell r="AG184">
            <v>2</v>
          </cell>
          <cell r="AH184">
            <v>0</v>
          </cell>
          <cell r="AI184"/>
          <cell r="AJ184">
            <v>32</v>
          </cell>
          <cell r="AK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</row>
        <row r="185">
          <cell r="B185"/>
          <cell r="C185"/>
          <cell r="D185">
            <v>2</v>
          </cell>
          <cell r="E185">
            <v>0</v>
          </cell>
          <cell r="F185">
            <v>0</v>
          </cell>
          <cell r="G185"/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/>
          <cell r="N185"/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/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/>
          <cell r="AJ185">
            <v>0</v>
          </cell>
          <cell r="AK185">
            <v>0</v>
          </cell>
          <cell r="AL185">
            <v>16</v>
          </cell>
          <cell r="AM185">
            <v>0</v>
          </cell>
          <cell r="AN185">
            <v>0</v>
          </cell>
          <cell r="AO185">
            <v>0</v>
          </cell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</row>
        <row r="186">
          <cell r="B186" t="str">
            <v>1395</v>
          </cell>
          <cell r="C186"/>
          <cell r="D186" t="str">
            <v>AM</v>
          </cell>
          <cell r="E186">
            <v>4</v>
          </cell>
          <cell r="F186">
            <v>4</v>
          </cell>
          <cell r="G186"/>
          <cell r="H186">
            <v>4</v>
          </cell>
          <cell r="I186">
            <v>4</v>
          </cell>
          <cell r="J186">
            <v>4</v>
          </cell>
          <cell r="K186">
            <v>4</v>
          </cell>
          <cell r="L186">
            <v>4</v>
          </cell>
          <cell r="M186"/>
          <cell r="N186"/>
          <cell r="O186">
            <v>4</v>
          </cell>
          <cell r="P186" t="str">
            <v>A</v>
          </cell>
          <cell r="Q186">
            <v>4</v>
          </cell>
          <cell r="R186">
            <v>4</v>
          </cell>
          <cell r="S186">
            <v>4</v>
          </cell>
          <cell r="T186">
            <v>4</v>
          </cell>
          <cell r="U186"/>
          <cell r="V186">
            <v>4</v>
          </cell>
          <cell r="W186">
            <v>4</v>
          </cell>
          <cell r="X186">
            <v>4</v>
          </cell>
          <cell r="Y186">
            <v>4</v>
          </cell>
          <cell r="Z186">
            <v>4</v>
          </cell>
          <cell r="AA186">
            <v>4</v>
          </cell>
          <cell r="AB186" t="str">
            <v>4S</v>
          </cell>
          <cell r="AC186">
            <v>4</v>
          </cell>
          <cell r="AD186">
            <v>4</v>
          </cell>
          <cell r="AE186">
            <v>4</v>
          </cell>
          <cell r="AF186">
            <v>4</v>
          </cell>
          <cell r="AG186">
            <v>4</v>
          </cell>
          <cell r="AH186">
            <v>4</v>
          </cell>
          <cell r="AI186"/>
          <cell r="AJ186">
            <v>24</v>
          </cell>
          <cell r="AK186"/>
          <cell r="AP186">
            <v>19</v>
          </cell>
          <cell r="AQ186">
            <v>25</v>
          </cell>
          <cell r="AR186">
            <v>0</v>
          </cell>
          <cell r="AS186">
            <v>0</v>
          </cell>
          <cell r="AT186">
            <v>4</v>
          </cell>
          <cell r="AU186">
            <v>0</v>
          </cell>
          <cell r="AV186">
            <v>1</v>
          </cell>
          <cell r="AW186">
            <v>0</v>
          </cell>
          <cell r="AX186">
            <v>0</v>
          </cell>
          <cell r="AY186">
            <v>0</v>
          </cell>
          <cell r="AZ186">
            <v>25</v>
          </cell>
          <cell r="BA186">
            <v>0</v>
          </cell>
          <cell r="BB186">
            <v>38</v>
          </cell>
          <cell r="BC186">
            <v>0</v>
          </cell>
          <cell r="BD186">
            <v>0</v>
          </cell>
        </row>
        <row r="187">
          <cell r="B187"/>
          <cell r="C187" t="str">
            <v>ផន សុផល</v>
          </cell>
          <cell r="D187" t="str">
            <v>PM</v>
          </cell>
          <cell r="E187">
            <v>4</v>
          </cell>
          <cell r="F187">
            <v>4</v>
          </cell>
          <cell r="G187"/>
          <cell r="H187">
            <v>4</v>
          </cell>
          <cell r="I187">
            <v>4</v>
          </cell>
          <cell r="J187">
            <v>4</v>
          </cell>
          <cell r="K187">
            <v>4</v>
          </cell>
          <cell r="L187">
            <v>4</v>
          </cell>
          <cell r="M187"/>
          <cell r="N187"/>
          <cell r="O187">
            <v>4</v>
          </cell>
          <cell r="P187" t="str">
            <v>A</v>
          </cell>
          <cell r="Q187">
            <v>4</v>
          </cell>
          <cell r="R187">
            <v>4</v>
          </cell>
          <cell r="S187">
            <v>4</v>
          </cell>
          <cell r="T187">
            <v>4</v>
          </cell>
          <cell r="U187"/>
          <cell r="V187">
            <v>4</v>
          </cell>
          <cell r="W187">
            <v>4</v>
          </cell>
          <cell r="X187">
            <v>4</v>
          </cell>
          <cell r="Y187">
            <v>4</v>
          </cell>
          <cell r="Z187">
            <v>4</v>
          </cell>
          <cell r="AA187">
            <v>4</v>
          </cell>
          <cell r="AB187">
            <v>0</v>
          </cell>
          <cell r="AC187">
            <v>4</v>
          </cell>
          <cell r="AD187">
            <v>4</v>
          </cell>
          <cell r="AE187">
            <v>4</v>
          </cell>
          <cell r="AF187">
            <v>4</v>
          </cell>
          <cell r="AG187">
            <v>4</v>
          </cell>
          <cell r="AH187">
            <v>4</v>
          </cell>
          <cell r="AI187"/>
          <cell r="AJ187"/>
          <cell r="AK187"/>
          <cell r="AL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</row>
        <row r="188">
          <cell r="B188"/>
          <cell r="C188" t="str">
            <v>Phorn Sophal</v>
          </cell>
          <cell r="D188">
            <v>1.3</v>
          </cell>
          <cell r="E188">
            <v>0</v>
          </cell>
          <cell r="F188">
            <v>0</v>
          </cell>
          <cell r="G188"/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/>
          <cell r="N188"/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/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/>
          <cell r="AJ188">
            <v>0</v>
          </cell>
          <cell r="AK188"/>
          <cell r="AL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</row>
        <row r="189">
          <cell r="B189"/>
          <cell r="C189" t="str">
            <v xml:space="preserve">Long Table Printing </v>
          </cell>
          <cell r="D189">
            <v>1.5</v>
          </cell>
          <cell r="E189">
            <v>2</v>
          </cell>
          <cell r="F189">
            <v>0</v>
          </cell>
          <cell r="G189"/>
          <cell r="H189">
            <v>2</v>
          </cell>
          <cell r="I189">
            <v>2</v>
          </cell>
          <cell r="J189">
            <v>2</v>
          </cell>
          <cell r="K189">
            <v>2</v>
          </cell>
          <cell r="L189">
            <v>0</v>
          </cell>
          <cell r="M189"/>
          <cell r="N189"/>
          <cell r="O189">
            <v>2</v>
          </cell>
          <cell r="P189">
            <v>0</v>
          </cell>
          <cell r="Q189">
            <v>2</v>
          </cell>
          <cell r="R189">
            <v>2</v>
          </cell>
          <cell r="S189">
            <v>2</v>
          </cell>
          <cell r="T189">
            <v>0</v>
          </cell>
          <cell r="U189"/>
          <cell r="V189">
            <v>2</v>
          </cell>
          <cell r="W189">
            <v>2</v>
          </cell>
          <cell r="X189">
            <v>2</v>
          </cell>
          <cell r="Y189">
            <v>2</v>
          </cell>
          <cell r="Z189">
            <v>2</v>
          </cell>
          <cell r="AA189">
            <v>0</v>
          </cell>
          <cell r="AB189">
            <v>0</v>
          </cell>
          <cell r="AC189">
            <v>2</v>
          </cell>
          <cell r="AD189">
            <v>2</v>
          </cell>
          <cell r="AE189">
            <v>2</v>
          </cell>
          <cell r="AF189">
            <v>2</v>
          </cell>
          <cell r="AG189">
            <v>2</v>
          </cell>
          <cell r="AH189">
            <v>0</v>
          </cell>
          <cell r="AI189"/>
          <cell r="AJ189">
            <v>38</v>
          </cell>
          <cell r="AK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</row>
        <row r="190">
          <cell r="B190"/>
          <cell r="C190"/>
          <cell r="D190">
            <v>2</v>
          </cell>
          <cell r="E190">
            <v>0</v>
          </cell>
          <cell r="F190">
            <v>0</v>
          </cell>
          <cell r="G190"/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/>
          <cell r="N190"/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/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/>
          <cell r="AJ190">
            <v>0</v>
          </cell>
          <cell r="AK190">
            <v>0</v>
          </cell>
          <cell r="AL190">
            <v>19</v>
          </cell>
          <cell r="AM190">
            <v>0</v>
          </cell>
          <cell r="AN190">
            <v>0</v>
          </cell>
          <cell r="AO190">
            <v>0</v>
          </cell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</row>
        <row r="191">
          <cell r="B191" t="str">
            <v>1414</v>
          </cell>
          <cell r="C191"/>
          <cell r="D191" t="str">
            <v>AM</v>
          </cell>
          <cell r="E191">
            <v>4</v>
          </cell>
          <cell r="F191">
            <v>4</v>
          </cell>
          <cell r="G191"/>
          <cell r="H191">
            <v>4</v>
          </cell>
          <cell r="I191">
            <v>4</v>
          </cell>
          <cell r="J191">
            <v>4</v>
          </cell>
          <cell r="K191">
            <v>4</v>
          </cell>
          <cell r="L191">
            <v>4</v>
          </cell>
          <cell r="M191"/>
          <cell r="N191"/>
          <cell r="O191">
            <v>4</v>
          </cell>
          <cell r="P191">
            <v>4</v>
          </cell>
          <cell r="Q191">
            <v>4</v>
          </cell>
          <cell r="R191">
            <v>4</v>
          </cell>
          <cell r="S191">
            <v>4</v>
          </cell>
          <cell r="T191">
            <v>4</v>
          </cell>
          <cell r="U191"/>
          <cell r="V191">
            <v>4</v>
          </cell>
          <cell r="W191">
            <v>4</v>
          </cell>
          <cell r="X191">
            <v>4</v>
          </cell>
          <cell r="Y191">
            <v>4</v>
          </cell>
          <cell r="Z191">
            <v>4</v>
          </cell>
          <cell r="AA191">
            <v>4</v>
          </cell>
          <cell r="AB191"/>
          <cell r="AC191" t="str">
            <v>AL</v>
          </cell>
          <cell r="AD191">
            <v>4</v>
          </cell>
          <cell r="AE191">
            <v>4</v>
          </cell>
          <cell r="AF191">
            <v>4</v>
          </cell>
          <cell r="AG191">
            <v>4</v>
          </cell>
          <cell r="AH191">
            <v>4</v>
          </cell>
          <cell r="AI191"/>
          <cell r="AJ191">
            <v>24</v>
          </cell>
          <cell r="AK191"/>
          <cell r="AP191">
            <v>19</v>
          </cell>
          <cell r="AQ191">
            <v>25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1</v>
          </cell>
          <cell r="AX191">
            <v>0</v>
          </cell>
          <cell r="AY191">
            <v>0</v>
          </cell>
          <cell r="AZ191">
            <v>26</v>
          </cell>
          <cell r="BA191">
            <v>0</v>
          </cell>
          <cell r="BB191">
            <v>38</v>
          </cell>
          <cell r="BC191">
            <v>0</v>
          </cell>
          <cell r="BD191">
            <v>1</v>
          </cell>
        </row>
        <row r="192">
          <cell r="B192"/>
          <cell r="C192" t="str">
            <v>សួស កក្តដា</v>
          </cell>
          <cell r="D192" t="str">
            <v>PM</v>
          </cell>
          <cell r="E192">
            <v>4</v>
          </cell>
          <cell r="F192">
            <v>4</v>
          </cell>
          <cell r="G192"/>
          <cell r="H192">
            <v>4</v>
          </cell>
          <cell r="I192">
            <v>4</v>
          </cell>
          <cell r="J192">
            <v>4</v>
          </cell>
          <cell r="K192">
            <v>4</v>
          </cell>
          <cell r="L192">
            <v>4</v>
          </cell>
          <cell r="M192"/>
          <cell r="N192"/>
          <cell r="O192">
            <v>4</v>
          </cell>
          <cell r="P192">
            <v>4</v>
          </cell>
          <cell r="Q192">
            <v>4</v>
          </cell>
          <cell r="R192">
            <v>4</v>
          </cell>
          <cell r="S192">
            <v>4</v>
          </cell>
          <cell r="T192">
            <v>4</v>
          </cell>
          <cell r="U192"/>
          <cell r="V192">
            <v>4</v>
          </cell>
          <cell r="W192">
            <v>4</v>
          </cell>
          <cell r="X192">
            <v>4</v>
          </cell>
          <cell r="Y192">
            <v>4</v>
          </cell>
          <cell r="Z192">
            <v>4</v>
          </cell>
          <cell r="AA192">
            <v>4</v>
          </cell>
          <cell r="AB192"/>
          <cell r="AC192" t="str">
            <v>AL</v>
          </cell>
          <cell r="AD192">
            <v>4</v>
          </cell>
          <cell r="AE192">
            <v>4</v>
          </cell>
          <cell r="AF192">
            <v>4</v>
          </cell>
          <cell r="AG192">
            <v>4</v>
          </cell>
          <cell r="AH192">
            <v>4</v>
          </cell>
          <cell r="AI192"/>
          <cell r="AJ192"/>
          <cell r="AK192"/>
          <cell r="AL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</row>
        <row r="193">
          <cell r="B193"/>
          <cell r="C193" t="str">
            <v>Suos Kakada</v>
          </cell>
          <cell r="D193">
            <v>1.3</v>
          </cell>
          <cell r="E193">
            <v>0</v>
          </cell>
          <cell r="F193">
            <v>0</v>
          </cell>
          <cell r="G193"/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/>
          <cell r="N193"/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/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/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/>
          <cell r="AJ193">
            <v>0</v>
          </cell>
          <cell r="AK193"/>
          <cell r="AL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</row>
        <row r="194">
          <cell r="B194"/>
          <cell r="C194" t="str">
            <v xml:space="preserve">Long Table Printing </v>
          </cell>
          <cell r="D194">
            <v>1.5</v>
          </cell>
          <cell r="E194">
            <v>2</v>
          </cell>
          <cell r="F194">
            <v>0</v>
          </cell>
          <cell r="G194"/>
          <cell r="H194">
            <v>2</v>
          </cell>
          <cell r="I194">
            <v>2</v>
          </cell>
          <cell r="J194">
            <v>2</v>
          </cell>
          <cell r="K194">
            <v>2</v>
          </cell>
          <cell r="L194">
            <v>0</v>
          </cell>
          <cell r="M194"/>
          <cell r="N194"/>
          <cell r="O194">
            <v>2</v>
          </cell>
          <cell r="P194">
            <v>2</v>
          </cell>
          <cell r="Q194">
            <v>2</v>
          </cell>
          <cell r="R194">
            <v>2</v>
          </cell>
          <cell r="S194">
            <v>2</v>
          </cell>
          <cell r="T194">
            <v>0</v>
          </cell>
          <cell r="U194"/>
          <cell r="V194">
            <v>2</v>
          </cell>
          <cell r="W194">
            <v>2</v>
          </cell>
          <cell r="X194">
            <v>2</v>
          </cell>
          <cell r="Y194">
            <v>2</v>
          </cell>
          <cell r="Z194">
            <v>2</v>
          </cell>
          <cell r="AA194">
            <v>0</v>
          </cell>
          <cell r="AB194"/>
          <cell r="AC194">
            <v>0</v>
          </cell>
          <cell r="AD194">
            <v>2</v>
          </cell>
          <cell r="AE194">
            <v>2</v>
          </cell>
          <cell r="AF194">
            <v>2</v>
          </cell>
          <cell r="AG194">
            <v>2</v>
          </cell>
          <cell r="AH194">
            <v>0</v>
          </cell>
          <cell r="AI194"/>
          <cell r="AJ194">
            <v>38</v>
          </cell>
          <cell r="AK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</row>
        <row r="195">
          <cell r="B195"/>
          <cell r="C195"/>
          <cell r="D195">
            <v>2</v>
          </cell>
          <cell r="E195">
            <v>0</v>
          </cell>
          <cell r="F195">
            <v>0</v>
          </cell>
          <cell r="G195"/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/>
          <cell r="N195"/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/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/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/>
          <cell r="AJ195">
            <v>0</v>
          </cell>
          <cell r="AK195">
            <v>0</v>
          </cell>
          <cell r="AL195">
            <v>19</v>
          </cell>
          <cell r="AM195">
            <v>0</v>
          </cell>
          <cell r="AN195">
            <v>0</v>
          </cell>
          <cell r="AO195">
            <v>0</v>
          </cell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</row>
        <row r="196">
          <cell r="B196" t="str">
            <v>1485</v>
          </cell>
          <cell r="C196"/>
          <cell r="D196" t="str">
            <v>AM</v>
          </cell>
          <cell r="E196">
            <v>4</v>
          </cell>
          <cell r="F196">
            <v>4</v>
          </cell>
          <cell r="G196"/>
          <cell r="H196" t="str">
            <v>AL</v>
          </cell>
          <cell r="I196">
            <v>4</v>
          </cell>
          <cell r="J196">
            <v>4</v>
          </cell>
          <cell r="K196">
            <v>4</v>
          </cell>
          <cell r="L196">
            <v>4</v>
          </cell>
          <cell r="M196"/>
          <cell r="N196"/>
          <cell r="O196">
            <v>4</v>
          </cell>
          <cell r="P196">
            <v>4</v>
          </cell>
          <cell r="Q196">
            <v>4</v>
          </cell>
          <cell r="R196">
            <v>4</v>
          </cell>
          <cell r="S196" t="str">
            <v>AL</v>
          </cell>
          <cell r="T196" t="str">
            <v>AL</v>
          </cell>
          <cell r="U196"/>
          <cell r="V196">
            <v>4</v>
          </cell>
          <cell r="W196">
            <v>4</v>
          </cell>
          <cell r="X196">
            <v>4</v>
          </cell>
          <cell r="Y196">
            <v>4</v>
          </cell>
          <cell r="Z196">
            <v>4</v>
          </cell>
          <cell r="AA196">
            <v>4</v>
          </cell>
          <cell r="AB196" t="str">
            <v>4S</v>
          </cell>
          <cell r="AC196">
            <v>4</v>
          </cell>
          <cell r="AD196">
            <v>4</v>
          </cell>
          <cell r="AE196">
            <v>4</v>
          </cell>
          <cell r="AF196">
            <v>4</v>
          </cell>
          <cell r="AG196">
            <v>4</v>
          </cell>
          <cell r="AH196">
            <v>4</v>
          </cell>
          <cell r="AI196"/>
          <cell r="AJ196">
            <v>21.5</v>
          </cell>
          <cell r="AK196"/>
          <cell r="AP196">
            <v>15</v>
          </cell>
          <cell r="AQ196">
            <v>22.5</v>
          </cell>
          <cell r="AR196">
            <v>0</v>
          </cell>
          <cell r="AS196">
            <v>0</v>
          </cell>
          <cell r="AT196">
            <v>8</v>
          </cell>
          <cell r="AU196">
            <v>0</v>
          </cell>
          <cell r="AV196">
            <v>0.5</v>
          </cell>
          <cell r="AW196">
            <v>3</v>
          </cell>
          <cell r="AX196">
            <v>0</v>
          </cell>
          <cell r="AY196">
            <v>0</v>
          </cell>
          <cell r="AZ196">
            <v>25.5</v>
          </cell>
          <cell r="BA196">
            <v>0</v>
          </cell>
          <cell r="BB196">
            <v>30</v>
          </cell>
          <cell r="BC196">
            <v>0</v>
          </cell>
          <cell r="BD196">
            <v>3</v>
          </cell>
        </row>
        <row r="197">
          <cell r="B197"/>
          <cell r="C197" t="str">
            <v xml:space="preserve">គៀង ស្រីខួច </v>
          </cell>
          <cell r="D197" t="str">
            <v>PM</v>
          </cell>
          <cell r="E197">
            <v>4</v>
          </cell>
          <cell r="F197">
            <v>4</v>
          </cell>
          <cell r="G197"/>
          <cell r="H197">
            <v>4</v>
          </cell>
          <cell r="I197">
            <v>4</v>
          </cell>
          <cell r="J197">
            <v>4</v>
          </cell>
          <cell r="K197">
            <v>4</v>
          </cell>
          <cell r="L197">
            <v>4</v>
          </cell>
          <cell r="M197"/>
          <cell r="N197"/>
          <cell r="O197">
            <v>4</v>
          </cell>
          <cell r="P197">
            <v>4</v>
          </cell>
          <cell r="Q197">
            <v>4</v>
          </cell>
          <cell r="R197" t="str">
            <v>A</v>
          </cell>
          <cell r="S197" t="str">
            <v>AL</v>
          </cell>
          <cell r="T197" t="str">
            <v>AL</v>
          </cell>
          <cell r="U197"/>
          <cell r="V197">
            <v>4</v>
          </cell>
          <cell r="W197">
            <v>4</v>
          </cell>
          <cell r="X197">
            <v>4</v>
          </cell>
          <cell r="Y197">
            <v>4</v>
          </cell>
          <cell r="Z197">
            <v>4</v>
          </cell>
          <cell r="AA197">
            <v>4</v>
          </cell>
          <cell r="AB197" t="str">
            <v>4S</v>
          </cell>
          <cell r="AC197">
            <v>4</v>
          </cell>
          <cell r="AD197">
            <v>4</v>
          </cell>
          <cell r="AE197">
            <v>4</v>
          </cell>
          <cell r="AF197">
            <v>4</v>
          </cell>
          <cell r="AG197" t="str">
            <v>AL</v>
          </cell>
          <cell r="AH197">
            <v>4</v>
          </cell>
          <cell r="AI197"/>
          <cell r="AJ197"/>
          <cell r="AK197"/>
          <cell r="AL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</row>
        <row r="198">
          <cell r="B198"/>
          <cell r="C198" t="str">
            <v>Keang Sreykhuoch</v>
          </cell>
          <cell r="D198">
            <v>1.3</v>
          </cell>
          <cell r="E198">
            <v>0</v>
          </cell>
          <cell r="F198">
            <v>0</v>
          </cell>
          <cell r="G198"/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/>
          <cell r="N198"/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/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/>
          <cell r="AJ198">
            <v>0</v>
          </cell>
          <cell r="AK198"/>
          <cell r="AL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</row>
        <row r="199">
          <cell r="B199"/>
          <cell r="C199" t="str">
            <v>TPU Operator</v>
          </cell>
          <cell r="D199">
            <v>1.5</v>
          </cell>
          <cell r="E199">
            <v>2</v>
          </cell>
          <cell r="F199">
            <v>0</v>
          </cell>
          <cell r="G199"/>
          <cell r="H199">
            <v>2</v>
          </cell>
          <cell r="I199">
            <v>2</v>
          </cell>
          <cell r="J199">
            <v>2</v>
          </cell>
          <cell r="K199">
            <v>2</v>
          </cell>
          <cell r="L199">
            <v>0</v>
          </cell>
          <cell r="M199"/>
          <cell r="N199"/>
          <cell r="O199">
            <v>2</v>
          </cell>
          <cell r="P199">
            <v>0</v>
          </cell>
          <cell r="Q199">
            <v>2</v>
          </cell>
          <cell r="R199">
            <v>0</v>
          </cell>
          <cell r="S199">
            <v>0</v>
          </cell>
          <cell r="T199">
            <v>0</v>
          </cell>
          <cell r="U199"/>
          <cell r="V199">
            <v>2</v>
          </cell>
          <cell r="W199">
            <v>2</v>
          </cell>
          <cell r="X199">
            <v>2</v>
          </cell>
          <cell r="Y199">
            <v>0</v>
          </cell>
          <cell r="Z199">
            <v>2</v>
          </cell>
          <cell r="AA199">
            <v>0</v>
          </cell>
          <cell r="AB199">
            <v>0</v>
          </cell>
          <cell r="AC199">
            <v>2</v>
          </cell>
          <cell r="AD199">
            <v>2</v>
          </cell>
          <cell r="AE199">
            <v>2</v>
          </cell>
          <cell r="AF199">
            <v>2</v>
          </cell>
          <cell r="AG199">
            <v>0</v>
          </cell>
          <cell r="AH199">
            <v>0</v>
          </cell>
          <cell r="AI199"/>
          <cell r="AJ199">
            <v>30</v>
          </cell>
          <cell r="AK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</row>
        <row r="200">
          <cell r="B200"/>
          <cell r="C200"/>
          <cell r="D200">
            <v>2</v>
          </cell>
          <cell r="E200">
            <v>0</v>
          </cell>
          <cell r="F200">
            <v>0</v>
          </cell>
          <cell r="G200"/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/>
          <cell r="N200"/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/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/>
          <cell r="AJ200">
            <v>0</v>
          </cell>
          <cell r="AK200">
            <v>0</v>
          </cell>
          <cell r="AL200">
            <v>15</v>
          </cell>
          <cell r="AM200">
            <v>0</v>
          </cell>
          <cell r="AN200">
            <v>0</v>
          </cell>
          <cell r="AO200">
            <v>0</v>
          </cell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</row>
        <row r="201">
          <cell r="B201" t="str">
            <v>1486</v>
          </cell>
          <cell r="C201"/>
          <cell r="D201" t="str">
            <v>AM</v>
          </cell>
          <cell r="E201">
            <v>4</v>
          </cell>
          <cell r="F201">
            <v>4</v>
          </cell>
          <cell r="G201"/>
          <cell r="H201">
            <v>4</v>
          </cell>
          <cell r="I201">
            <v>4</v>
          </cell>
          <cell r="J201">
            <v>4</v>
          </cell>
          <cell r="K201">
            <v>4</v>
          </cell>
          <cell r="L201">
            <v>4</v>
          </cell>
          <cell r="M201" t="str">
            <v>4H</v>
          </cell>
          <cell r="N201"/>
          <cell r="O201">
            <v>4</v>
          </cell>
          <cell r="P201">
            <v>4</v>
          </cell>
          <cell r="Q201">
            <v>4</v>
          </cell>
          <cell r="R201">
            <v>4</v>
          </cell>
          <cell r="S201">
            <v>4</v>
          </cell>
          <cell r="T201">
            <v>4</v>
          </cell>
          <cell r="U201"/>
          <cell r="V201">
            <v>4</v>
          </cell>
          <cell r="W201">
            <v>4</v>
          </cell>
          <cell r="X201">
            <v>4</v>
          </cell>
          <cell r="Y201">
            <v>4</v>
          </cell>
          <cell r="Z201">
            <v>4</v>
          </cell>
          <cell r="AA201">
            <v>4</v>
          </cell>
          <cell r="AB201" t="str">
            <v>4S</v>
          </cell>
          <cell r="AC201">
            <v>4</v>
          </cell>
          <cell r="AD201">
            <v>4</v>
          </cell>
          <cell r="AE201">
            <v>4</v>
          </cell>
          <cell r="AF201">
            <v>4</v>
          </cell>
          <cell r="AG201">
            <v>4</v>
          </cell>
          <cell r="AH201">
            <v>4</v>
          </cell>
          <cell r="AI201"/>
          <cell r="AJ201">
            <v>25</v>
          </cell>
          <cell r="AK201"/>
          <cell r="AP201">
            <v>17</v>
          </cell>
          <cell r="AQ201">
            <v>26</v>
          </cell>
          <cell r="AR201">
            <v>0</v>
          </cell>
          <cell r="AS201">
            <v>8</v>
          </cell>
          <cell r="AT201">
            <v>8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26</v>
          </cell>
          <cell r="BA201">
            <v>0</v>
          </cell>
          <cell r="BB201">
            <v>34</v>
          </cell>
          <cell r="BC201">
            <v>0</v>
          </cell>
          <cell r="BD201">
            <v>0</v>
          </cell>
        </row>
        <row r="202">
          <cell r="B202"/>
          <cell r="C202" t="str">
            <v xml:space="preserve">គីម មករា </v>
          </cell>
          <cell r="D202" t="str">
            <v>PM</v>
          </cell>
          <cell r="E202">
            <v>4</v>
          </cell>
          <cell r="F202">
            <v>4</v>
          </cell>
          <cell r="G202"/>
          <cell r="H202">
            <v>4</v>
          </cell>
          <cell r="I202">
            <v>4</v>
          </cell>
          <cell r="J202">
            <v>4</v>
          </cell>
          <cell r="K202">
            <v>4</v>
          </cell>
          <cell r="L202">
            <v>4</v>
          </cell>
          <cell r="M202" t="str">
            <v>4H</v>
          </cell>
          <cell r="N202"/>
          <cell r="O202">
            <v>4</v>
          </cell>
          <cell r="P202">
            <v>4</v>
          </cell>
          <cell r="Q202">
            <v>4</v>
          </cell>
          <cell r="R202">
            <v>4</v>
          </cell>
          <cell r="S202">
            <v>4</v>
          </cell>
          <cell r="T202">
            <v>4</v>
          </cell>
          <cell r="U202"/>
          <cell r="V202">
            <v>4</v>
          </cell>
          <cell r="W202">
            <v>4</v>
          </cell>
          <cell r="X202">
            <v>4</v>
          </cell>
          <cell r="Y202">
            <v>4</v>
          </cell>
          <cell r="Z202">
            <v>4</v>
          </cell>
          <cell r="AA202">
            <v>4</v>
          </cell>
          <cell r="AB202" t="str">
            <v>4S</v>
          </cell>
          <cell r="AC202">
            <v>4</v>
          </cell>
          <cell r="AD202">
            <v>4</v>
          </cell>
          <cell r="AE202">
            <v>4</v>
          </cell>
          <cell r="AF202">
            <v>4</v>
          </cell>
          <cell r="AG202">
            <v>4</v>
          </cell>
          <cell r="AH202">
            <v>4</v>
          </cell>
          <cell r="AI202"/>
          <cell r="AJ202"/>
          <cell r="AK202"/>
          <cell r="AL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</row>
        <row r="203">
          <cell r="B203"/>
          <cell r="C203" t="str">
            <v>Kim Makara</v>
          </cell>
          <cell r="D203">
            <v>1.3</v>
          </cell>
          <cell r="E203">
            <v>0</v>
          </cell>
          <cell r="F203">
            <v>0</v>
          </cell>
          <cell r="G203"/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/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/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/>
          <cell r="AJ203">
            <v>0</v>
          </cell>
          <cell r="AK203"/>
          <cell r="AL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</row>
        <row r="204">
          <cell r="B204"/>
          <cell r="C204" t="str">
            <v>TPU Operator</v>
          </cell>
          <cell r="D204">
            <v>1.5</v>
          </cell>
          <cell r="E204">
            <v>2</v>
          </cell>
          <cell r="F204">
            <v>0</v>
          </cell>
          <cell r="G204"/>
          <cell r="H204">
            <v>0</v>
          </cell>
          <cell r="I204">
            <v>0</v>
          </cell>
          <cell r="J204">
            <v>2</v>
          </cell>
          <cell r="K204">
            <v>2</v>
          </cell>
          <cell r="L204">
            <v>0</v>
          </cell>
          <cell r="M204">
            <v>0</v>
          </cell>
          <cell r="N204"/>
          <cell r="O204">
            <v>2</v>
          </cell>
          <cell r="P204">
            <v>2</v>
          </cell>
          <cell r="Q204">
            <v>2</v>
          </cell>
          <cell r="R204">
            <v>2</v>
          </cell>
          <cell r="S204">
            <v>2</v>
          </cell>
          <cell r="T204">
            <v>0</v>
          </cell>
          <cell r="U204"/>
          <cell r="V204">
            <v>2</v>
          </cell>
          <cell r="W204">
            <v>2</v>
          </cell>
          <cell r="X204">
            <v>2</v>
          </cell>
          <cell r="Y204">
            <v>2</v>
          </cell>
          <cell r="Z204">
            <v>0</v>
          </cell>
          <cell r="AA204">
            <v>0</v>
          </cell>
          <cell r="AB204">
            <v>0</v>
          </cell>
          <cell r="AC204">
            <v>2</v>
          </cell>
          <cell r="AD204">
            <v>2</v>
          </cell>
          <cell r="AE204">
            <v>2</v>
          </cell>
          <cell r="AF204">
            <v>2</v>
          </cell>
          <cell r="AG204">
            <v>2</v>
          </cell>
          <cell r="AH204">
            <v>0</v>
          </cell>
          <cell r="AI204"/>
          <cell r="AJ204">
            <v>34</v>
          </cell>
          <cell r="AK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</row>
        <row r="205">
          <cell r="B205"/>
          <cell r="C205"/>
          <cell r="D205">
            <v>2</v>
          </cell>
          <cell r="E205">
            <v>0</v>
          </cell>
          <cell r="F205">
            <v>0</v>
          </cell>
          <cell r="G205"/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/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/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/>
          <cell r="AJ205">
            <v>0</v>
          </cell>
          <cell r="AK205">
            <v>0</v>
          </cell>
          <cell r="AL205">
            <v>17</v>
          </cell>
          <cell r="AM205">
            <v>0</v>
          </cell>
          <cell r="AN205">
            <v>0</v>
          </cell>
          <cell r="AO205">
            <v>0</v>
          </cell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</row>
        <row r="206">
          <cell r="B206" t="str">
            <v>1488</v>
          </cell>
          <cell r="C206"/>
          <cell r="D206" t="str">
            <v>AM</v>
          </cell>
          <cell r="E206">
            <v>4</v>
          </cell>
          <cell r="F206">
            <v>4</v>
          </cell>
          <cell r="G206"/>
          <cell r="H206">
            <v>4</v>
          </cell>
          <cell r="I206">
            <v>4</v>
          </cell>
          <cell r="J206" t="str">
            <v>AL</v>
          </cell>
          <cell r="K206">
            <v>4</v>
          </cell>
          <cell r="L206">
            <v>4</v>
          </cell>
          <cell r="M206"/>
          <cell r="N206"/>
          <cell r="O206">
            <v>4</v>
          </cell>
          <cell r="P206">
            <v>4</v>
          </cell>
          <cell r="Q206">
            <v>4</v>
          </cell>
          <cell r="R206">
            <v>4</v>
          </cell>
          <cell r="S206">
            <v>4</v>
          </cell>
          <cell r="T206">
            <v>4</v>
          </cell>
          <cell r="U206"/>
          <cell r="V206">
            <v>4</v>
          </cell>
          <cell r="W206">
            <v>4</v>
          </cell>
          <cell r="X206">
            <v>4</v>
          </cell>
          <cell r="Y206">
            <v>4</v>
          </cell>
          <cell r="Z206">
            <v>4</v>
          </cell>
          <cell r="AA206">
            <v>4</v>
          </cell>
          <cell r="AB206" t="str">
            <v>4S</v>
          </cell>
          <cell r="AC206">
            <v>4</v>
          </cell>
          <cell r="AD206">
            <v>4</v>
          </cell>
          <cell r="AE206">
            <v>4</v>
          </cell>
          <cell r="AF206">
            <v>4</v>
          </cell>
          <cell r="AG206">
            <v>4</v>
          </cell>
          <cell r="AH206">
            <v>4</v>
          </cell>
          <cell r="AI206"/>
          <cell r="AJ206">
            <v>24</v>
          </cell>
          <cell r="AK206"/>
          <cell r="AP206">
            <v>14</v>
          </cell>
          <cell r="AQ206">
            <v>25</v>
          </cell>
          <cell r="AR206">
            <v>0</v>
          </cell>
          <cell r="AS206">
            <v>0</v>
          </cell>
          <cell r="AT206">
            <v>8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26</v>
          </cell>
          <cell r="BA206">
            <v>0</v>
          </cell>
          <cell r="BB206">
            <v>28</v>
          </cell>
          <cell r="BC206">
            <v>0</v>
          </cell>
          <cell r="BD206">
            <v>1</v>
          </cell>
        </row>
        <row r="207">
          <cell r="B207"/>
          <cell r="C207" t="str">
            <v xml:space="preserve">ដួង ស្មាក់ </v>
          </cell>
          <cell r="D207" t="str">
            <v>PM</v>
          </cell>
          <cell r="E207">
            <v>4</v>
          </cell>
          <cell r="F207">
            <v>4</v>
          </cell>
          <cell r="G207"/>
          <cell r="H207">
            <v>4</v>
          </cell>
          <cell r="I207">
            <v>4</v>
          </cell>
          <cell r="J207" t="str">
            <v>AL</v>
          </cell>
          <cell r="K207">
            <v>4</v>
          </cell>
          <cell r="L207">
            <v>4</v>
          </cell>
          <cell r="M207"/>
          <cell r="N207"/>
          <cell r="O207">
            <v>4</v>
          </cell>
          <cell r="P207">
            <v>4</v>
          </cell>
          <cell r="Q207">
            <v>4</v>
          </cell>
          <cell r="R207">
            <v>4</v>
          </cell>
          <cell r="S207">
            <v>4</v>
          </cell>
          <cell r="T207">
            <v>4</v>
          </cell>
          <cell r="U207"/>
          <cell r="V207">
            <v>4</v>
          </cell>
          <cell r="W207">
            <v>4</v>
          </cell>
          <cell r="X207">
            <v>4</v>
          </cell>
          <cell r="Y207">
            <v>4</v>
          </cell>
          <cell r="Z207">
            <v>4</v>
          </cell>
          <cell r="AA207">
            <v>4</v>
          </cell>
          <cell r="AB207" t="str">
            <v>4S</v>
          </cell>
          <cell r="AC207">
            <v>4</v>
          </cell>
          <cell r="AD207">
            <v>4</v>
          </cell>
          <cell r="AE207">
            <v>4</v>
          </cell>
          <cell r="AF207">
            <v>4</v>
          </cell>
          <cell r="AG207">
            <v>4</v>
          </cell>
          <cell r="AH207">
            <v>4</v>
          </cell>
          <cell r="AI207"/>
          <cell r="AJ207"/>
          <cell r="AK207"/>
          <cell r="AL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</row>
        <row r="208">
          <cell r="B208"/>
          <cell r="C208" t="str">
            <v>Suong Smak</v>
          </cell>
          <cell r="D208">
            <v>1.3</v>
          </cell>
          <cell r="E208">
            <v>0</v>
          </cell>
          <cell r="F208">
            <v>0</v>
          </cell>
          <cell r="G208"/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/>
          <cell r="N208"/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/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/>
          <cell r="AJ208">
            <v>0</v>
          </cell>
          <cell r="AK208"/>
          <cell r="AL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</row>
        <row r="209">
          <cell r="B209"/>
          <cell r="C209" t="str">
            <v>High Frequency "PIC"</v>
          </cell>
          <cell r="D209">
            <v>1.5</v>
          </cell>
          <cell r="E209">
            <v>2</v>
          </cell>
          <cell r="F209">
            <v>0</v>
          </cell>
          <cell r="G209"/>
          <cell r="H209">
            <v>2</v>
          </cell>
          <cell r="I209">
            <v>0</v>
          </cell>
          <cell r="J209">
            <v>0</v>
          </cell>
          <cell r="K209">
            <v>2</v>
          </cell>
          <cell r="L209">
            <v>0</v>
          </cell>
          <cell r="M209"/>
          <cell r="N209"/>
          <cell r="O209">
            <v>2</v>
          </cell>
          <cell r="P209">
            <v>2</v>
          </cell>
          <cell r="Q209">
            <v>0</v>
          </cell>
          <cell r="R209">
            <v>2</v>
          </cell>
          <cell r="S209">
            <v>0</v>
          </cell>
          <cell r="T209">
            <v>0</v>
          </cell>
          <cell r="U209"/>
          <cell r="V209">
            <v>0</v>
          </cell>
          <cell r="W209">
            <v>2</v>
          </cell>
          <cell r="X209">
            <v>2</v>
          </cell>
          <cell r="Y209">
            <v>2</v>
          </cell>
          <cell r="Z209">
            <v>2</v>
          </cell>
          <cell r="AA209">
            <v>0</v>
          </cell>
          <cell r="AB209">
            <v>0</v>
          </cell>
          <cell r="AC209">
            <v>0</v>
          </cell>
          <cell r="AD209">
            <v>2</v>
          </cell>
          <cell r="AE209">
            <v>2</v>
          </cell>
          <cell r="AF209">
            <v>2</v>
          </cell>
          <cell r="AG209">
            <v>2</v>
          </cell>
          <cell r="AH209">
            <v>0</v>
          </cell>
          <cell r="AI209"/>
          <cell r="AJ209">
            <v>28</v>
          </cell>
          <cell r="AK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</row>
        <row r="210">
          <cell r="B210"/>
          <cell r="C210"/>
          <cell r="D210">
            <v>2</v>
          </cell>
          <cell r="E210">
            <v>0</v>
          </cell>
          <cell r="F210">
            <v>0</v>
          </cell>
          <cell r="G210"/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/>
          <cell r="N210"/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/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/>
          <cell r="AJ210">
            <v>0</v>
          </cell>
          <cell r="AK210">
            <v>0</v>
          </cell>
          <cell r="AL210">
            <v>14</v>
          </cell>
          <cell r="AM210">
            <v>0</v>
          </cell>
          <cell r="AN210">
            <v>0</v>
          </cell>
          <cell r="AO210">
            <v>0</v>
          </cell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</row>
        <row r="211">
          <cell r="B211" t="str">
            <v>1491</v>
          </cell>
          <cell r="C211"/>
          <cell r="D211" t="str">
            <v>AM</v>
          </cell>
          <cell r="E211">
            <v>4</v>
          </cell>
          <cell r="F211">
            <v>4</v>
          </cell>
          <cell r="G211"/>
          <cell r="H211">
            <v>4</v>
          </cell>
          <cell r="I211">
            <v>4</v>
          </cell>
          <cell r="J211">
            <v>4</v>
          </cell>
          <cell r="K211">
            <v>4</v>
          </cell>
          <cell r="L211">
            <v>4</v>
          </cell>
          <cell r="M211"/>
          <cell r="N211"/>
          <cell r="O211">
            <v>4</v>
          </cell>
          <cell r="P211">
            <v>4</v>
          </cell>
          <cell r="Q211">
            <v>4</v>
          </cell>
          <cell r="R211">
            <v>4</v>
          </cell>
          <cell r="S211">
            <v>4</v>
          </cell>
          <cell r="T211">
            <v>4</v>
          </cell>
          <cell r="U211"/>
          <cell r="V211" t="str">
            <v>AL</v>
          </cell>
          <cell r="W211">
            <v>4</v>
          </cell>
          <cell r="X211">
            <v>4</v>
          </cell>
          <cell r="Y211">
            <v>4</v>
          </cell>
          <cell r="Z211">
            <v>4</v>
          </cell>
          <cell r="AA211">
            <v>4</v>
          </cell>
          <cell r="AB211"/>
          <cell r="AC211">
            <v>4</v>
          </cell>
          <cell r="AD211">
            <v>4</v>
          </cell>
          <cell r="AE211">
            <v>4</v>
          </cell>
          <cell r="AF211">
            <v>4</v>
          </cell>
          <cell r="AG211">
            <v>4</v>
          </cell>
          <cell r="AH211">
            <v>4</v>
          </cell>
          <cell r="AI211"/>
          <cell r="AJ211">
            <v>24.5</v>
          </cell>
          <cell r="AK211"/>
          <cell r="AP211">
            <v>16</v>
          </cell>
          <cell r="AQ211">
            <v>25.5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0.5</v>
          </cell>
          <cell r="AX211">
            <v>0</v>
          </cell>
          <cell r="AY211">
            <v>0</v>
          </cell>
          <cell r="AZ211">
            <v>26</v>
          </cell>
          <cell r="BA211">
            <v>0</v>
          </cell>
          <cell r="BB211">
            <v>32</v>
          </cell>
          <cell r="BC211">
            <v>0</v>
          </cell>
          <cell r="BD211">
            <v>0.5</v>
          </cell>
        </row>
        <row r="212">
          <cell r="B212"/>
          <cell r="C212" t="str">
            <v xml:space="preserve">សៅ ពិសាល </v>
          </cell>
          <cell r="D212" t="str">
            <v>PM</v>
          </cell>
          <cell r="E212">
            <v>4</v>
          </cell>
          <cell r="F212">
            <v>4</v>
          </cell>
          <cell r="G212"/>
          <cell r="H212">
            <v>4</v>
          </cell>
          <cell r="I212">
            <v>4</v>
          </cell>
          <cell r="J212">
            <v>4</v>
          </cell>
          <cell r="K212">
            <v>4</v>
          </cell>
          <cell r="L212">
            <v>4</v>
          </cell>
          <cell r="M212"/>
          <cell r="N212"/>
          <cell r="O212">
            <v>4</v>
          </cell>
          <cell r="P212">
            <v>4</v>
          </cell>
          <cell r="Q212">
            <v>4</v>
          </cell>
          <cell r="R212">
            <v>4</v>
          </cell>
          <cell r="S212">
            <v>4</v>
          </cell>
          <cell r="T212">
            <v>4</v>
          </cell>
          <cell r="U212"/>
          <cell r="V212">
            <v>4</v>
          </cell>
          <cell r="W212">
            <v>4</v>
          </cell>
          <cell r="X212">
            <v>4</v>
          </cell>
          <cell r="Y212">
            <v>4</v>
          </cell>
          <cell r="Z212">
            <v>4</v>
          </cell>
          <cell r="AA212">
            <v>4</v>
          </cell>
          <cell r="AB212"/>
          <cell r="AC212">
            <v>4</v>
          </cell>
          <cell r="AD212">
            <v>4</v>
          </cell>
          <cell r="AE212">
            <v>4</v>
          </cell>
          <cell r="AF212">
            <v>4</v>
          </cell>
          <cell r="AG212">
            <v>4</v>
          </cell>
          <cell r="AH212">
            <v>4</v>
          </cell>
          <cell r="AI212"/>
          <cell r="AJ212"/>
          <cell r="AK212"/>
          <cell r="AL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</row>
        <row r="213">
          <cell r="B213"/>
          <cell r="C213" t="str">
            <v>Sao Pisal</v>
          </cell>
          <cell r="D213">
            <v>1.3</v>
          </cell>
          <cell r="E213">
            <v>0</v>
          </cell>
          <cell r="F213">
            <v>0</v>
          </cell>
          <cell r="G213"/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/>
          <cell r="N213"/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/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/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/>
          <cell r="AJ213">
            <v>0</v>
          </cell>
          <cell r="AK213"/>
          <cell r="AL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</row>
        <row r="214">
          <cell r="B214"/>
          <cell r="C214" t="str">
            <v>High Frequency "PIC"</v>
          </cell>
          <cell r="D214">
            <v>1.5</v>
          </cell>
          <cell r="E214">
            <v>2</v>
          </cell>
          <cell r="F214">
            <v>0</v>
          </cell>
          <cell r="G214"/>
          <cell r="H214">
            <v>2</v>
          </cell>
          <cell r="I214">
            <v>2</v>
          </cell>
          <cell r="J214">
            <v>2</v>
          </cell>
          <cell r="K214">
            <v>2</v>
          </cell>
          <cell r="L214">
            <v>0</v>
          </cell>
          <cell r="M214"/>
          <cell r="N214"/>
          <cell r="O214">
            <v>2</v>
          </cell>
          <cell r="P214">
            <v>2</v>
          </cell>
          <cell r="Q214">
            <v>2</v>
          </cell>
          <cell r="R214">
            <v>0</v>
          </cell>
          <cell r="S214">
            <v>0</v>
          </cell>
          <cell r="T214">
            <v>0</v>
          </cell>
          <cell r="U214"/>
          <cell r="V214">
            <v>0</v>
          </cell>
          <cell r="W214">
            <v>2</v>
          </cell>
          <cell r="X214">
            <v>2</v>
          </cell>
          <cell r="Y214">
            <v>2</v>
          </cell>
          <cell r="Z214">
            <v>2</v>
          </cell>
          <cell r="AA214">
            <v>0</v>
          </cell>
          <cell r="AB214"/>
          <cell r="AC214">
            <v>0</v>
          </cell>
          <cell r="AD214">
            <v>2</v>
          </cell>
          <cell r="AE214">
            <v>2</v>
          </cell>
          <cell r="AF214">
            <v>2</v>
          </cell>
          <cell r="AG214">
            <v>2</v>
          </cell>
          <cell r="AH214">
            <v>0</v>
          </cell>
          <cell r="AI214"/>
          <cell r="AJ214">
            <v>32</v>
          </cell>
          <cell r="AK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</row>
        <row r="215">
          <cell r="B215"/>
          <cell r="C215"/>
          <cell r="D215">
            <v>2</v>
          </cell>
          <cell r="E215">
            <v>0</v>
          </cell>
          <cell r="F215">
            <v>0</v>
          </cell>
          <cell r="G215"/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/>
          <cell r="N215"/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/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/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/>
          <cell r="AJ215">
            <v>0</v>
          </cell>
          <cell r="AK215">
            <v>0</v>
          </cell>
          <cell r="AL215">
            <v>16</v>
          </cell>
          <cell r="AM215">
            <v>0</v>
          </cell>
          <cell r="AN215">
            <v>0</v>
          </cell>
          <cell r="AO215">
            <v>0</v>
          </cell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</row>
        <row r="216">
          <cell r="B216" t="str">
            <v>1492</v>
          </cell>
          <cell r="C216"/>
          <cell r="D216" t="str">
            <v>AM</v>
          </cell>
          <cell r="E216">
            <v>4</v>
          </cell>
          <cell r="F216">
            <v>4</v>
          </cell>
          <cell r="G216"/>
          <cell r="H216">
            <v>4</v>
          </cell>
          <cell r="I216">
            <v>4</v>
          </cell>
          <cell r="J216">
            <v>4</v>
          </cell>
          <cell r="K216">
            <v>4</v>
          </cell>
          <cell r="L216">
            <v>4</v>
          </cell>
          <cell r="M216" t="str">
            <v>4H</v>
          </cell>
          <cell r="N216"/>
          <cell r="O216">
            <v>4</v>
          </cell>
          <cell r="P216">
            <v>4</v>
          </cell>
          <cell r="Q216">
            <v>4</v>
          </cell>
          <cell r="R216">
            <v>4</v>
          </cell>
          <cell r="S216">
            <v>4</v>
          </cell>
          <cell r="T216">
            <v>4</v>
          </cell>
          <cell r="U216"/>
          <cell r="V216">
            <v>4</v>
          </cell>
          <cell r="W216">
            <v>4</v>
          </cell>
          <cell r="X216">
            <v>4</v>
          </cell>
          <cell r="Y216">
            <v>4</v>
          </cell>
          <cell r="Z216">
            <v>4</v>
          </cell>
          <cell r="AA216" t="str">
            <v>AL</v>
          </cell>
          <cell r="AB216"/>
          <cell r="AC216">
            <v>4</v>
          </cell>
          <cell r="AD216">
            <v>4</v>
          </cell>
          <cell r="AE216">
            <v>4</v>
          </cell>
          <cell r="AF216">
            <v>4</v>
          </cell>
          <cell r="AG216">
            <v>4</v>
          </cell>
          <cell r="AH216">
            <v>4</v>
          </cell>
          <cell r="AI216"/>
          <cell r="AJ216">
            <v>24</v>
          </cell>
          <cell r="AK216"/>
          <cell r="AP216">
            <v>19</v>
          </cell>
          <cell r="AQ216">
            <v>25</v>
          </cell>
          <cell r="AR216">
            <v>0</v>
          </cell>
          <cell r="AS216">
            <v>8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26</v>
          </cell>
          <cell r="BA216">
            <v>0</v>
          </cell>
          <cell r="BB216">
            <v>38</v>
          </cell>
          <cell r="BC216">
            <v>0</v>
          </cell>
          <cell r="BD216">
            <v>1</v>
          </cell>
        </row>
        <row r="217">
          <cell r="B217"/>
          <cell r="C217" t="str">
            <v xml:space="preserve">ស៊ីន ស៊ាន់ </v>
          </cell>
          <cell r="D217" t="str">
            <v>PM</v>
          </cell>
          <cell r="E217">
            <v>4</v>
          </cell>
          <cell r="F217">
            <v>4</v>
          </cell>
          <cell r="G217"/>
          <cell r="H217">
            <v>4</v>
          </cell>
          <cell r="I217">
            <v>4</v>
          </cell>
          <cell r="J217">
            <v>4</v>
          </cell>
          <cell r="K217">
            <v>4</v>
          </cell>
          <cell r="L217">
            <v>4</v>
          </cell>
          <cell r="M217" t="str">
            <v>4H</v>
          </cell>
          <cell r="N217"/>
          <cell r="O217">
            <v>4</v>
          </cell>
          <cell r="P217">
            <v>4</v>
          </cell>
          <cell r="Q217">
            <v>4</v>
          </cell>
          <cell r="R217">
            <v>4</v>
          </cell>
          <cell r="S217">
            <v>4</v>
          </cell>
          <cell r="T217">
            <v>4</v>
          </cell>
          <cell r="U217"/>
          <cell r="V217">
            <v>4</v>
          </cell>
          <cell r="W217">
            <v>4</v>
          </cell>
          <cell r="X217">
            <v>4</v>
          </cell>
          <cell r="Y217">
            <v>4</v>
          </cell>
          <cell r="Z217">
            <v>4</v>
          </cell>
          <cell r="AA217" t="str">
            <v>AL</v>
          </cell>
          <cell r="AB217"/>
          <cell r="AC217">
            <v>4</v>
          </cell>
          <cell r="AD217">
            <v>4</v>
          </cell>
          <cell r="AE217">
            <v>4</v>
          </cell>
          <cell r="AF217">
            <v>4</v>
          </cell>
          <cell r="AG217">
            <v>4</v>
          </cell>
          <cell r="AH217">
            <v>4</v>
          </cell>
          <cell r="AI217"/>
          <cell r="AJ217"/>
          <cell r="AK217"/>
          <cell r="AL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</row>
        <row r="218">
          <cell r="B218"/>
          <cell r="C218" t="str">
            <v>Sin Sorn</v>
          </cell>
          <cell r="D218">
            <v>1.3</v>
          </cell>
          <cell r="E218">
            <v>0</v>
          </cell>
          <cell r="F218">
            <v>0</v>
          </cell>
          <cell r="G218"/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/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/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/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/>
          <cell r="AJ218">
            <v>0</v>
          </cell>
          <cell r="AK218"/>
          <cell r="AL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</row>
        <row r="219">
          <cell r="B219"/>
          <cell r="C219" t="str">
            <v>Long Table Printing</v>
          </cell>
          <cell r="D219">
            <v>1.5</v>
          </cell>
          <cell r="E219">
            <v>2</v>
          </cell>
          <cell r="F219">
            <v>0</v>
          </cell>
          <cell r="G219"/>
          <cell r="H219">
            <v>2</v>
          </cell>
          <cell r="I219">
            <v>2</v>
          </cell>
          <cell r="J219">
            <v>2</v>
          </cell>
          <cell r="K219">
            <v>2</v>
          </cell>
          <cell r="L219">
            <v>0</v>
          </cell>
          <cell r="M219">
            <v>0</v>
          </cell>
          <cell r="N219"/>
          <cell r="O219">
            <v>2</v>
          </cell>
          <cell r="P219">
            <v>2</v>
          </cell>
          <cell r="Q219">
            <v>2</v>
          </cell>
          <cell r="R219">
            <v>2</v>
          </cell>
          <cell r="S219">
            <v>2</v>
          </cell>
          <cell r="T219">
            <v>0</v>
          </cell>
          <cell r="U219"/>
          <cell r="V219">
            <v>2</v>
          </cell>
          <cell r="W219">
            <v>2</v>
          </cell>
          <cell r="X219">
            <v>2</v>
          </cell>
          <cell r="Y219">
            <v>2</v>
          </cell>
          <cell r="Z219">
            <v>0</v>
          </cell>
          <cell r="AA219">
            <v>0</v>
          </cell>
          <cell r="AB219"/>
          <cell r="AC219">
            <v>2</v>
          </cell>
          <cell r="AD219">
            <v>2</v>
          </cell>
          <cell r="AE219">
            <v>2</v>
          </cell>
          <cell r="AF219">
            <v>2</v>
          </cell>
          <cell r="AG219">
            <v>2</v>
          </cell>
          <cell r="AH219">
            <v>0</v>
          </cell>
          <cell r="AI219"/>
          <cell r="AJ219">
            <v>38</v>
          </cell>
          <cell r="AK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</row>
        <row r="220">
          <cell r="B220"/>
          <cell r="C220"/>
          <cell r="D220">
            <v>2</v>
          </cell>
          <cell r="E220">
            <v>0</v>
          </cell>
          <cell r="F220">
            <v>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/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/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/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/>
          <cell r="AJ220">
            <v>0</v>
          </cell>
          <cell r="AK220">
            <v>0</v>
          </cell>
          <cell r="AL220">
            <v>19</v>
          </cell>
          <cell r="AM220">
            <v>0</v>
          </cell>
          <cell r="AN220">
            <v>0</v>
          </cell>
          <cell r="AO220">
            <v>0</v>
          </cell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</row>
        <row r="221">
          <cell r="B221" t="str">
            <v>1493</v>
          </cell>
          <cell r="C221"/>
          <cell r="D221" t="str">
            <v>AM</v>
          </cell>
          <cell r="E221">
            <v>4</v>
          </cell>
          <cell r="F221">
            <v>4</v>
          </cell>
          <cell r="G221"/>
          <cell r="H221">
            <v>4</v>
          </cell>
          <cell r="I221">
            <v>4</v>
          </cell>
          <cell r="J221">
            <v>4</v>
          </cell>
          <cell r="K221">
            <v>4</v>
          </cell>
          <cell r="L221">
            <v>4</v>
          </cell>
          <cell r="M221" t="str">
            <v>4H</v>
          </cell>
          <cell r="N221"/>
          <cell r="O221">
            <v>4</v>
          </cell>
          <cell r="P221">
            <v>4</v>
          </cell>
          <cell r="Q221">
            <v>4</v>
          </cell>
          <cell r="R221">
            <v>4</v>
          </cell>
          <cell r="S221">
            <v>4</v>
          </cell>
          <cell r="T221">
            <v>4</v>
          </cell>
          <cell r="U221"/>
          <cell r="V221">
            <v>4</v>
          </cell>
          <cell r="W221">
            <v>4</v>
          </cell>
          <cell r="X221">
            <v>4</v>
          </cell>
          <cell r="Y221">
            <v>4</v>
          </cell>
          <cell r="Z221">
            <v>4</v>
          </cell>
          <cell r="AA221">
            <v>4</v>
          </cell>
          <cell r="AB221" t="str">
            <v>4S</v>
          </cell>
          <cell r="AC221">
            <v>4</v>
          </cell>
          <cell r="AD221">
            <v>4</v>
          </cell>
          <cell r="AE221">
            <v>4</v>
          </cell>
          <cell r="AF221">
            <v>4</v>
          </cell>
          <cell r="AG221">
            <v>4</v>
          </cell>
          <cell r="AH221">
            <v>4</v>
          </cell>
          <cell r="AI221"/>
          <cell r="AJ221">
            <v>25</v>
          </cell>
          <cell r="AK221"/>
          <cell r="AP221">
            <v>20</v>
          </cell>
          <cell r="AQ221">
            <v>26</v>
          </cell>
          <cell r="AR221">
            <v>0</v>
          </cell>
          <cell r="AS221">
            <v>8</v>
          </cell>
          <cell r="AT221">
            <v>8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26</v>
          </cell>
          <cell r="BA221">
            <v>0</v>
          </cell>
          <cell r="BB221">
            <v>40</v>
          </cell>
          <cell r="BC221">
            <v>0</v>
          </cell>
          <cell r="BD221">
            <v>0</v>
          </cell>
        </row>
        <row r="222">
          <cell r="B222"/>
          <cell r="C222" t="str">
            <v xml:space="preserve">ម៉ៅ ភាព </v>
          </cell>
          <cell r="D222" t="str">
            <v>PM</v>
          </cell>
          <cell r="E222">
            <v>4</v>
          </cell>
          <cell r="F222">
            <v>4</v>
          </cell>
          <cell r="G222"/>
          <cell r="H222">
            <v>4</v>
          </cell>
          <cell r="I222">
            <v>4</v>
          </cell>
          <cell r="J222">
            <v>4</v>
          </cell>
          <cell r="K222">
            <v>4</v>
          </cell>
          <cell r="L222">
            <v>4</v>
          </cell>
          <cell r="M222" t="str">
            <v>4H</v>
          </cell>
          <cell r="N222"/>
          <cell r="O222">
            <v>4</v>
          </cell>
          <cell r="P222">
            <v>4</v>
          </cell>
          <cell r="Q222">
            <v>4</v>
          </cell>
          <cell r="R222">
            <v>4</v>
          </cell>
          <cell r="S222">
            <v>4</v>
          </cell>
          <cell r="T222">
            <v>4</v>
          </cell>
          <cell r="U222"/>
          <cell r="V222">
            <v>4</v>
          </cell>
          <cell r="W222">
            <v>4</v>
          </cell>
          <cell r="X222">
            <v>4</v>
          </cell>
          <cell r="Y222">
            <v>4</v>
          </cell>
          <cell r="Z222">
            <v>4</v>
          </cell>
          <cell r="AA222">
            <v>4</v>
          </cell>
          <cell r="AB222" t="str">
            <v>4S</v>
          </cell>
          <cell r="AC222">
            <v>4</v>
          </cell>
          <cell r="AD222">
            <v>4</v>
          </cell>
          <cell r="AE222">
            <v>4</v>
          </cell>
          <cell r="AF222">
            <v>4</v>
          </cell>
          <cell r="AG222">
            <v>4</v>
          </cell>
          <cell r="AH222">
            <v>4</v>
          </cell>
          <cell r="AI222"/>
          <cell r="AJ222"/>
          <cell r="AK222"/>
          <cell r="AL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</row>
        <row r="223">
          <cell r="B223"/>
          <cell r="C223" t="str">
            <v>Mao Pheap</v>
          </cell>
          <cell r="D223">
            <v>1.3</v>
          </cell>
          <cell r="E223">
            <v>0</v>
          </cell>
          <cell r="F223">
            <v>0</v>
          </cell>
          <cell r="G223"/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/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/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/>
          <cell r="AJ223">
            <v>0</v>
          </cell>
          <cell r="AK223"/>
          <cell r="AL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</row>
        <row r="224">
          <cell r="B224"/>
          <cell r="C224" t="str">
            <v>Long Table Printing</v>
          </cell>
          <cell r="D224">
            <v>1.5</v>
          </cell>
          <cell r="E224">
            <v>2</v>
          </cell>
          <cell r="F224">
            <v>0</v>
          </cell>
          <cell r="G224"/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0</v>
          </cell>
          <cell r="M224">
            <v>0</v>
          </cell>
          <cell r="N224"/>
          <cell r="O224">
            <v>2</v>
          </cell>
          <cell r="P224">
            <v>2</v>
          </cell>
          <cell r="Q224">
            <v>2</v>
          </cell>
          <cell r="R224">
            <v>2</v>
          </cell>
          <cell r="S224">
            <v>2</v>
          </cell>
          <cell r="T224">
            <v>0</v>
          </cell>
          <cell r="U224"/>
          <cell r="V224">
            <v>2</v>
          </cell>
          <cell r="W224">
            <v>2</v>
          </cell>
          <cell r="X224">
            <v>2</v>
          </cell>
          <cell r="Y224">
            <v>2</v>
          </cell>
          <cell r="Z224">
            <v>2</v>
          </cell>
          <cell r="AA224">
            <v>0</v>
          </cell>
          <cell r="AB224">
            <v>0</v>
          </cell>
          <cell r="AC224">
            <v>2</v>
          </cell>
          <cell r="AD224">
            <v>2</v>
          </cell>
          <cell r="AE224">
            <v>2</v>
          </cell>
          <cell r="AF224">
            <v>2</v>
          </cell>
          <cell r="AG224">
            <v>2</v>
          </cell>
          <cell r="AH224">
            <v>0</v>
          </cell>
          <cell r="AI224"/>
          <cell r="AJ224">
            <v>40</v>
          </cell>
          <cell r="AK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</row>
        <row r="225">
          <cell r="B225"/>
          <cell r="C225"/>
          <cell r="D225">
            <v>2</v>
          </cell>
          <cell r="E225">
            <v>0</v>
          </cell>
          <cell r="F225">
            <v>0</v>
          </cell>
          <cell r="G225"/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/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/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/>
          <cell r="AJ225">
            <v>0</v>
          </cell>
          <cell r="AK225">
            <v>0</v>
          </cell>
          <cell r="AL225">
            <v>20</v>
          </cell>
          <cell r="AM225">
            <v>0</v>
          </cell>
          <cell r="AN225">
            <v>0</v>
          </cell>
          <cell r="AO225">
            <v>0</v>
          </cell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</row>
        <row r="226">
          <cell r="B226" t="str">
            <v>1494</v>
          </cell>
          <cell r="C226"/>
          <cell r="D226" t="str">
            <v>AM</v>
          </cell>
          <cell r="E226">
            <v>4</v>
          </cell>
          <cell r="F226">
            <v>4</v>
          </cell>
          <cell r="G226"/>
          <cell r="H226">
            <v>4</v>
          </cell>
          <cell r="I226">
            <v>4</v>
          </cell>
          <cell r="J226">
            <v>4</v>
          </cell>
          <cell r="K226">
            <v>4</v>
          </cell>
          <cell r="L226">
            <v>4</v>
          </cell>
          <cell r="M226" t="str">
            <v>4H</v>
          </cell>
          <cell r="N226"/>
          <cell r="O226">
            <v>4</v>
          </cell>
          <cell r="P226">
            <v>4</v>
          </cell>
          <cell r="Q226">
            <v>4</v>
          </cell>
          <cell r="R226">
            <v>4</v>
          </cell>
          <cell r="S226">
            <v>4</v>
          </cell>
          <cell r="T226">
            <v>4</v>
          </cell>
          <cell r="U226"/>
          <cell r="V226">
            <v>4</v>
          </cell>
          <cell r="W226">
            <v>4</v>
          </cell>
          <cell r="X226">
            <v>4</v>
          </cell>
          <cell r="Y226">
            <v>4</v>
          </cell>
          <cell r="Z226">
            <v>4</v>
          </cell>
          <cell r="AA226">
            <v>4</v>
          </cell>
          <cell r="AB226" t="str">
            <v>4S</v>
          </cell>
          <cell r="AC226">
            <v>4</v>
          </cell>
          <cell r="AD226">
            <v>4</v>
          </cell>
          <cell r="AE226">
            <v>4</v>
          </cell>
          <cell r="AF226">
            <v>4</v>
          </cell>
          <cell r="AG226">
            <v>4</v>
          </cell>
          <cell r="AH226">
            <v>4</v>
          </cell>
          <cell r="AI226"/>
          <cell r="AJ226">
            <v>25</v>
          </cell>
          <cell r="AK226"/>
          <cell r="AP226">
            <v>20</v>
          </cell>
          <cell r="AQ226">
            <v>26</v>
          </cell>
          <cell r="AR226">
            <v>0</v>
          </cell>
          <cell r="AS226">
            <v>8</v>
          </cell>
          <cell r="AT226">
            <v>8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26</v>
          </cell>
          <cell r="BA226">
            <v>0</v>
          </cell>
          <cell r="BB226">
            <v>40</v>
          </cell>
          <cell r="BC226">
            <v>0</v>
          </cell>
          <cell r="BD226">
            <v>0</v>
          </cell>
        </row>
        <row r="227">
          <cell r="B227"/>
          <cell r="C227" t="str">
            <v xml:space="preserve">ឃី កុសល់ </v>
          </cell>
          <cell r="D227" t="str">
            <v>PM</v>
          </cell>
          <cell r="E227">
            <v>4</v>
          </cell>
          <cell r="F227">
            <v>4</v>
          </cell>
          <cell r="G227"/>
          <cell r="H227">
            <v>4</v>
          </cell>
          <cell r="I227">
            <v>4</v>
          </cell>
          <cell r="J227">
            <v>4</v>
          </cell>
          <cell r="K227">
            <v>4</v>
          </cell>
          <cell r="L227">
            <v>4</v>
          </cell>
          <cell r="M227" t="str">
            <v>4H</v>
          </cell>
          <cell r="N227"/>
          <cell r="O227">
            <v>4</v>
          </cell>
          <cell r="P227">
            <v>4</v>
          </cell>
          <cell r="Q227">
            <v>4</v>
          </cell>
          <cell r="R227">
            <v>4</v>
          </cell>
          <cell r="S227">
            <v>4</v>
          </cell>
          <cell r="T227">
            <v>4</v>
          </cell>
          <cell r="U227"/>
          <cell r="V227">
            <v>4</v>
          </cell>
          <cell r="W227">
            <v>4</v>
          </cell>
          <cell r="X227">
            <v>4</v>
          </cell>
          <cell r="Y227">
            <v>4</v>
          </cell>
          <cell r="Z227">
            <v>4</v>
          </cell>
          <cell r="AA227">
            <v>4</v>
          </cell>
          <cell r="AB227" t="str">
            <v>4S</v>
          </cell>
          <cell r="AC227">
            <v>4</v>
          </cell>
          <cell r="AD227">
            <v>4</v>
          </cell>
          <cell r="AE227">
            <v>4</v>
          </cell>
          <cell r="AF227">
            <v>4</v>
          </cell>
          <cell r="AG227">
            <v>4</v>
          </cell>
          <cell r="AH227">
            <v>4</v>
          </cell>
          <cell r="AI227"/>
          <cell r="AJ227"/>
          <cell r="AK227"/>
          <cell r="AL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</row>
        <row r="228">
          <cell r="B228"/>
          <cell r="C228" t="str">
            <v>Khy Kosal</v>
          </cell>
          <cell r="D228">
            <v>1.3</v>
          </cell>
          <cell r="E228">
            <v>0</v>
          </cell>
          <cell r="F228">
            <v>0</v>
          </cell>
          <cell r="G228"/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/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/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/>
          <cell r="AJ228">
            <v>0</v>
          </cell>
          <cell r="AK228"/>
          <cell r="AL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</row>
        <row r="229">
          <cell r="B229"/>
          <cell r="C229" t="str">
            <v>Long Table Printing</v>
          </cell>
          <cell r="D229">
            <v>1.5</v>
          </cell>
          <cell r="E229">
            <v>2</v>
          </cell>
          <cell r="F229">
            <v>0</v>
          </cell>
          <cell r="G229"/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0</v>
          </cell>
          <cell r="M229">
            <v>0</v>
          </cell>
          <cell r="N229"/>
          <cell r="O229">
            <v>2</v>
          </cell>
          <cell r="P229">
            <v>2</v>
          </cell>
          <cell r="Q229">
            <v>2</v>
          </cell>
          <cell r="R229">
            <v>2</v>
          </cell>
          <cell r="S229">
            <v>2</v>
          </cell>
          <cell r="T229">
            <v>0</v>
          </cell>
          <cell r="U229"/>
          <cell r="V229">
            <v>2</v>
          </cell>
          <cell r="W229">
            <v>2</v>
          </cell>
          <cell r="X229">
            <v>2</v>
          </cell>
          <cell r="Y229">
            <v>2</v>
          </cell>
          <cell r="Z229">
            <v>2</v>
          </cell>
          <cell r="AA229">
            <v>0</v>
          </cell>
          <cell r="AB229">
            <v>0</v>
          </cell>
          <cell r="AC229">
            <v>2</v>
          </cell>
          <cell r="AD229">
            <v>2</v>
          </cell>
          <cell r="AE229">
            <v>2</v>
          </cell>
          <cell r="AF229">
            <v>2</v>
          </cell>
          <cell r="AG229">
            <v>2</v>
          </cell>
          <cell r="AH229">
            <v>0</v>
          </cell>
          <cell r="AI229"/>
          <cell r="AJ229">
            <v>40</v>
          </cell>
          <cell r="AK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</row>
        <row r="230">
          <cell r="B230"/>
          <cell r="C230"/>
          <cell r="D230">
            <v>2</v>
          </cell>
          <cell r="E230">
            <v>0</v>
          </cell>
          <cell r="F230">
            <v>0</v>
          </cell>
          <cell r="G230"/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/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/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/>
          <cell r="AJ230">
            <v>0</v>
          </cell>
          <cell r="AK230">
            <v>0</v>
          </cell>
          <cell r="AL230">
            <v>20</v>
          </cell>
          <cell r="AM230">
            <v>0</v>
          </cell>
          <cell r="AN230">
            <v>0</v>
          </cell>
          <cell r="AO230">
            <v>0</v>
          </cell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</row>
        <row r="231">
          <cell r="B231" t="str">
            <v>1495</v>
          </cell>
          <cell r="C231"/>
          <cell r="D231" t="str">
            <v>AM</v>
          </cell>
          <cell r="E231">
            <v>4</v>
          </cell>
          <cell r="F231">
            <v>4</v>
          </cell>
          <cell r="G231"/>
          <cell r="H231">
            <v>4</v>
          </cell>
          <cell r="I231">
            <v>4</v>
          </cell>
          <cell r="J231">
            <v>4</v>
          </cell>
          <cell r="K231">
            <v>4</v>
          </cell>
          <cell r="L231">
            <v>4</v>
          </cell>
          <cell r="M231" t="str">
            <v>4H</v>
          </cell>
          <cell r="N231"/>
          <cell r="O231">
            <v>4</v>
          </cell>
          <cell r="P231">
            <v>4</v>
          </cell>
          <cell r="Q231">
            <v>4</v>
          </cell>
          <cell r="R231">
            <v>4</v>
          </cell>
          <cell r="S231">
            <v>4</v>
          </cell>
          <cell r="T231">
            <v>4</v>
          </cell>
          <cell r="U231"/>
          <cell r="V231">
            <v>4</v>
          </cell>
          <cell r="W231">
            <v>4</v>
          </cell>
          <cell r="X231">
            <v>4</v>
          </cell>
          <cell r="Y231">
            <v>4</v>
          </cell>
          <cell r="Z231">
            <v>4</v>
          </cell>
          <cell r="AA231">
            <v>4</v>
          </cell>
          <cell r="AB231" t="str">
            <v>4S</v>
          </cell>
          <cell r="AC231">
            <v>4</v>
          </cell>
          <cell r="AD231">
            <v>4</v>
          </cell>
          <cell r="AE231">
            <v>4</v>
          </cell>
          <cell r="AF231">
            <v>4</v>
          </cell>
          <cell r="AG231">
            <v>4</v>
          </cell>
          <cell r="AH231">
            <v>4</v>
          </cell>
          <cell r="AI231"/>
          <cell r="AJ231">
            <v>25</v>
          </cell>
          <cell r="AK231"/>
          <cell r="AP231">
            <v>19</v>
          </cell>
          <cell r="AQ231">
            <v>26</v>
          </cell>
          <cell r="AR231">
            <v>0</v>
          </cell>
          <cell r="AS231">
            <v>8</v>
          </cell>
          <cell r="AT231">
            <v>8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26</v>
          </cell>
          <cell r="BA231">
            <v>0</v>
          </cell>
          <cell r="BB231">
            <v>38</v>
          </cell>
          <cell r="BC231">
            <v>0</v>
          </cell>
          <cell r="BD231">
            <v>0</v>
          </cell>
        </row>
        <row r="232">
          <cell r="B232"/>
          <cell r="C232" t="str">
            <v xml:space="preserve">ឥ សុខកាន </v>
          </cell>
          <cell r="D232" t="str">
            <v>PM</v>
          </cell>
          <cell r="E232">
            <v>4</v>
          </cell>
          <cell r="F232">
            <v>4</v>
          </cell>
          <cell r="G232"/>
          <cell r="H232">
            <v>4</v>
          </cell>
          <cell r="I232">
            <v>4</v>
          </cell>
          <cell r="J232">
            <v>4</v>
          </cell>
          <cell r="K232">
            <v>4</v>
          </cell>
          <cell r="L232">
            <v>4</v>
          </cell>
          <cell r="M232" t="str">
            <v>4H</v>
          </cell>
          <cell r="N232"/>
          <cell r="O232">
            <v>4</v>
          </cell>
          <cell r="P232">
            <v>4</v>
          </cell>
          <cell r="Q232">
            <v>4</v>
          </cell>
          <cell r="R232">
            <v>4</v>
          </cell>
          <cell r="S232">
            <v>4</v>
          </cell>
          <cell r="T232">
            <v>4</v>
          </cell>
          <cell r="U232"/>
          <cell r="V232">
            <v>4</v>
          </cell>
          <cell r="W232">
            <v>4</v>
          </cell>
          <cell r="X232">
            <v>4</v>
          </cell>
          <cell r="Y232">
            <v>4</v>
          </cell>
          <cell r="Z232">
            <v>4</v>
          </cell>
          <cell r="AA232">
            <v>4</v>
          </cell>
          <cell r="AB232" t="str">
            <v>4S</v>
          </cell>
          <cell r="AC232">
            <v>4</v>
          </cell>
          <cell r="AD232">
            <v>4</v>
          </cell>
          <cell r="AE232">
            <v>4</v>
          </cell>
          <cell r="AF232">
            <v>4</v>
          </cell>
          <cell r="AG232">
            <v>4</v>
          </cell>
          <cell r="AH232">
            <v>4</v>
          </cell>
          <cell r="AI232"/>
          <cell r="AJ232"/>
          <cell r="AK232"/>
          <cell r="AL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</row>
        <row r="233">
          <cell r="B233"/>
          <cell r="C233" t="str">
            <v>Ey Sokan</v>
          </cell>
          <cell r="D233">
            <v>1.3</v>
          </cell>
          <cell r="E233">
            <v>0</v>
          </cell>
          <cell r="F233">
            <v>0</v>
          </cell>
          <cell r="G233"/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/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/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/>
          <cell r="AJ233">
            <v>0</v>
          </cell>
          <cell r="AK233"/>
          <cell r="AL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</row>
        <row r="234">
          <cell r="B234"/>
          <cell r="C234" t="str">
            <v>Long Table Printing</v>
          </cell>
          <cell r="D234">
            <v>1.5</v>
          </cell>
          <cell r="E234">
            <v>0</v>
          </cell>
          <cell r="F234">
            <v>0</v>
          </cell>
          <cell r="G234"/>
          <cell r="H234">
            <v>2</v>
          </cell>
          <cell r="I234">
            <v>2</v>
          </cell>
          <cell r="J234">
            <v>2</v>
          </cell>
          <cell r="K234">
            <v>2</v>
          </cell>
          <cell r="L234">
            <v>0</v>
          </cell>
          <cell r="M234">
            <v>0</v>
          </cell>
          <cell r="N234"/>
          <cell r="O234">
            <v>2</v>
          </cell>
          <cell r="P234">
            <v>2</v>
          </cell>
          <cell r="Q234">
            <v>2</v>
          </cell>
          <cell r="R234">
            <v>2</v>
          </cell>
          <cell r="S234">
            <v>2</v>
          </cell>
          <cell r="T234">
            <v>0</v>
          </cell>
          <cell r="U234"/>
          <cell r="V234">
            <v>2</v>
          </cell>
          <cell r="W234">
            <v>2</v>
          </cell>
          <cell r="X234">
            <v>2</v>
          </cell>
          <cell r="Y234">
            <v>2</v>
          </cell>
          <cell r="Z234">
            <v>2</v>
          </cell>
          <cell r="AA234">
            <v>0</v>
          </cell>
          <cell r="AB234">
            <v>0</v>
          </cell>
          <cell r="AC234">
            <v>2</v>
          </cell>
          <cell r="AD234">
            <v>2</v>
          </cell>
          <cell r="AE234">
            <v>2</v>
          </cell>
          <cell r="AF234">
            <v>2</v>
          </cell>
          <cell r="AG234">
            <v>2</v>
          </cell>
          <cell r="AH234">
            <v>0</v>
          </cell>
          <cell r="AI234"/>
          <cell r="AJ234">
            <v>38</v>
          </cell>
          <cell r="AK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</row>
        <row r="235">
          <cell r="B235"/>
          <cell r="C235"/>
          <cell r="D235">
            <v>2</v>
          </cell>
          <cell r="E235">
            <v>0</v>
          </cell>
          <cell r="F235">
            <v>0</v>
          </cell>
          <cell r="G235"/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/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/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/>
          <cell r="AJ235">
            <v>0</v>
          </cell>
          <cell r="AK235">
            <v>0</v>
          </cell>
          <cell r="AL235">
            <v>19</v>
          </cell>
          <cell r="AM235">
            <v>0</v>
          </cell>
          <cell r="AN235">
            <v>0</v>
          </cell>
          <cell r="AO235">
            <v>0</v>
          </cell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</row>
        <row r="236">
          <cell r="B236" t="str">
            <v>1498</v>
          </cell>
          <cell r="C236"/>
          <cell r="D236" t="str">
            <v>AM</v>
          </cell>
          <cell r="E236">
            <v>4</v>
          </cell>
          <cell r="F236">
            <v>4</v>
          </cell>
          <cell r="G236"/>
          <cell r="H236">
            <v>4</v>
          </cell>
          <cell r="I236">
            <v>4</v>
          </cell>
          <cell r="J236">
            <v>4</v>
          </cell>
          <cell r="K236">
            <v>4</v>
          </cell>
          <cell r="L236">
            <v>4</v>
          </cell>
          <cell r="M236" t="str">
            <v>4H</v>
          </cell>
          <cell r="N236"/>
          <cell r="O236">
            <v>4</v>
          </cell>
          <cell r="P236">
            <v>4</v>
          </cell>
          <cell r="Q236">
            <v>4</v>
          </cell>
          <cell r="R236">
            <v>4</v>
          </cell>
          <cell r="S236">
            <v>4</v>
          </cell>
          <cell r="T236">
            <v>4</v>
          </cell>
          <cell r="U236"/>
          <cell r="V236">
            <v>4</v>
          </cell>
          <cell r="W236">
            <v>4</v>
          </cell>
          <cell r="X236">
            <v>4</v>
          </cell>
          <cell r="Y236">
            <v>4</v>
          </cell>
          <cell r="Z236">
            <v>4</v>
          </cell>
          <cell r="AA236">
            <v>4</v>
          </cell>
          <cell r="AB236" t="str">
            <v>4S</v>
          </cell>
          <cell r="AC236">
            <v>4</v>
          </cell>
          <cell r="AD236">
            <v>4</v>
          </cell>
          <cell r="AE236">
            <v>4</v>
          </cell>
          <cell r="AF236" t="str">
            <v>A</v>
          </cell>
          <cell r="AG236">
            <v>4</v>
          </cell>
          <cell r="AH236">
            <v>4</v>
          </cell>
          <cell r="AI236"/>
          <cell r="AJ236">
            <v>23</v>
          </cell>
          <cell r="AK236"/>
          <cell r="AP236">
            <v>13</v>
          </cell>
          <cell r="AQ236">
            <v>24</v>
          </cell>
          <cell r="AR236">
            <v>0</v>
          </cell>
          <cell r="AS236">
            <v>8</v>
          </cell>
          <cell r="AT236">
            <v>8</v>
          </cell>
          <cell r="AU236">
            <v>0</v>
          </cell>
          <cell r="AV236">
            <v>1.5</v>
          </cell>
          <cell r="AW236">
            <v>0.5</v>
          </cell>
          <cell r="AX236">
            <v>0</v>
          </cell>
          <cell r="AY236">
            <v>0</v>
          </cell>
          <cell r="AZ236">
            <v>24.5</v>
          </cell>
          <cell r="BA236">
            <v>0</v>
          </cell>
          <cell r="BB236">
            <v>26</v>
          </cell>
          <cell r="BC236">
            <v>0</v>
          </cell>
          <cell r="BD236">
            <v>0.5</v>
          </cell>
        </row>
        <row r="237">
          <cell r="B237"/>
          <cell r="C237" t="str">
            <v>ជ វុទ្ធី</v>
          </cell>
          <cell r="D237" t="str">
            <v>PM</v>
          </cell>
          <cell r="E237">
            <v>4</v>
          </cell>
          <cell r="F237">
            <v>4</v>
          </cell>
          <cell r="G237"/>
          <cell r="H237">
            <v>4</v>
          </cell>
          <cell r="I237">
            <v>4</v>
          </cell>
          <cell r="J237">
            <v>4</v>
          </cell>
          <cell r="K237">
            <v>4</v>
          </cell>
          <cell r="L237">
            <v>4</v>
          </cell>
          <cell r="M237" t="str">
            <v>4H</v>
          </cell>
          <cell r="N237"/>
          <cell r="O237">
            <v>4</v>
          </cell>
          <cell r="P237" t="str">
            <v>AL</v>
          </cell>
          <cell r="Q237">
            <v>4</v>
          </cell>
          <cell r="R237">
            <v>4</v>
          </cell>
          <cell r="S237">
            <v>4</v>
          </cell>
          <cell r="T237">
            <v>4</v>
          </cell>
          <cell r="U237"/>
          <cell r="V237">
            <v>4</v>
          </cell>
          <cell r="W237">
            <v>4</v>
          </cell>
          <cell r="X237">
            <v>4</v>
          </cell>
          <cell r="Y237">
            <v>4</v>
          </cell>
          <cell r="Z237">
            <v>4</v>
          </cell>
          <cell r="AA237">
            <v>4</v>
          </cell>
          <cell r="AB237" t="str">
            <v>4S</v>
          </cell>
          <cell r="AC237">
            <v>4</v>
          </cell>
          <cell r="AD237">
            <v>4</v>
          </cell>
          <cell r="AE237" t="str">
            <v>A</v>
          </cell>
          <cell r="AF237" t="str">
            <v>A</v>
          </cell>
          <cell r="AG237">
            <v>4</v>
          </cell>
          <cell r="AH237">
            <v>4</v>
          </cell>
          <cell r="AI237"/>
          <cell r="AJ237"/>
          <cell r="AK237"/>
          <cell r="AL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</row>
        <row r="238">
          <cell r="B238"/>
          <cell r="C238" t="str">
            <v>Chor Vuthy</v>
          </cell>
          <cell r="D238">
            <v>1.3</v>
          </cell>
          <cell r="E238">
            <v>0</v>
          </cell>
          <cell r="F238">
            <v>0</v>
          </cell>
          <cell r="G238"/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/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/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/>
          <cell r="AJ238">
            <v>0</v>
          </cell>
          <cell r="AK238"/>
          <cell r="AL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</row>
        <row r="239">
          <cell r="B239"/>
          <cell r="C239" t="str">
            <v>High Frequency "PIC"</v>
          </cell>
          <cell r="D239">
            <v>1.5</v>
          </cell>
          <cell r="E239">
            <v>2</v>
          </cell>
          <cell r="F239">
            <v>0</v>
          </cell>
          <cell r="G239"/>
          <cell r="H239">
            <v>2</v>
          </cell>
          <cell r="I239">
            <v>2</v>
          </cell>
          <cell r="J239">
            <v>0</v>
          </cell>
          <cell r="K239">
            <v>2</v>
          </cell>
          <cell r="L239">
            <v>0</v>
          </cell>
          <cell r="M239">
            <v>0</v>
          </cell>
          <cell r="N239"/>
          <cell r="O239">
            <v>2</v>
          </cell>
          <cell r="P239">
            <v>0</v>
          </cell>
          <cell r="Q239">
            <v>0</v>
          </cell>
          <cell r="R239">
            <v>2</v>
          </cell>
          <cell r="S239">
            <v>2</v>
          </cell>
          <cell r="T239">
            <v>0</v>
          </cell>
          <cell r="U239"/>
          <cell r="V239">
            <v>2</v>
          </cell>
          <cell r="W239">
            <v>2</v>
          </cell>
          <cell r="X239">
            <v>2</v>
          </cell>
          <cell r="Y239">
            <v>0</v>
          </cell>
          <cell r="Z239">
            <v>2</v>
          </cell>
          <cell r="AA239">
            <v>0</v>
          </cell>
          <cell r="AB239">
            <v>0</v>
          </cell>
          <cell r="AC239">
            <v>0</v>
          </cell>
          <cell r="AD239">
            <v>2</v>
          </cell>
          <cell r="AE239">
            <v>0</v>
          </cell>
          <cell r="AF239">
            <v>0</v>
          </cell>
          <cell r="AG239">
            <v>2</v>
          </cell>
          <cell r="AH239">
            <v>0</v>
          </cell>
          <cell r="AI239"/>
          <cell r="AJ239">
            <v>26</v>
          </cell>
          <cell r="AK239"/>
          <cell r="AP239"/>
          <cell r="AQ239"/>
          <cell r="AR239"/>
          <cell r="AS239"/>
          <cell r="AT239"/>
          <cell r="AU239"/>
          <cell r="AV239"/>
          <cell r="AW239"/>
          <cell r="AX239"/>
          <cell r="AY239"/>
          <cell r="AZ239"/>
          <cell r="BA239"/>
          <cell r="BB239"/>
          <cell r="BC239"/>
          <cell r="BD239"/>
        </row>
        <row r="240">
          <cell r="B240"/>
          <cell r="C240"/>
          <cell r="D240">
            <v>2</v>
          </cell>
          <cell r="E240">
            <v>0</v>
          </cell>
          <cell r="F240">
            <v>0</v>
          </cell>
          <cell r="G240"/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/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/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/>
          <cell r="AJ240">
            <v>0</v>
          </cell>
          <cell r="AK240">
            <v>0</v>
          </cell>
          <cell r="AL240">
            <v>13</v>
          </cell>
          <cell r="AM240">
            <v>0</v>
          </cell>
          <cell r="AN240">
            <v>0</v>
          </cell>
          <cell r="AO240">
            <v>0</v>
          </cell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</row>
        <row r="241">
          <cell r="B241" t="str">
            <v>1499</v>
          </cell>
          <cell r="C241"/>
          <cell r="D241" t="str">
            <v>AM</v>
          </cell>
          <cell r="E241" t="str">
            <v>4N</v>
          </cell>
          <cell r="F241" t="str">
            <v>4N</v>
          </cell>
          <cell r="G241"/>
          <cell r="H241" t="str">
            <v>4N</v>
          </cell>
          <cell r="I241" t="str">
            <v>4N</v>
          </cell>
          <cell r="J241" t="str">
            <v>4N</v>
          </cell>
          <cell r="K241" t="str">
            <v>4N</v>
          </cell>
          <cell r="L241" t="str">
            <v>A</v>
          </cell>
          <cell r="M241"/>
          <cell r="N241"/>
          <cell r="O241" t="str">
            <v>4N</v>
          </cell>
          <cell r="P241" t="str">
            <v>4N</v>
          </cell>
          <cell r="Q241" t="str">
            <v>4N</v>
          </cell>
          <cell r="R241" t="str">
            <v>4N</v>
          </cell>
          <cell r="S241" t="str">
            <v>4N</v>
          </cell>
          <cell r="T241" t="str">
            <v>4N</v>
          </cell>
          <cell r="U241"/>
          <cell r="V241" t="str">
            <v>4N</v>
          </cell>
          <cell r="W241" t="str">
            <v>4N</v>
          </cell>
          <cell r="X241" t="str">
            <v>4N</v>
          </cell>
          <cell r="Y241" t="str">
            <v>4N</v>
          </cell>
          <cell r="Z241" t="str">
            <v>4N</v>
          </cell>
          <cell r="AA241" t="str">
            <v>4N</v>
          </cell>
          <cell r="AB241"/>
          <cell r="AC241" t="str">
            <v>4N</v>
          </cell>
          <cell r="AD241" t="str">
            <v>4N</v>
          </cell>
          <cell r="AE241" t="str">
            <v>4N</v>
          </cell>
          <cell r="AF241" t="str">
            <v>4N</v>
          </cell>
          <cell r="AG241" t="str">
            <v>4N</v>
          </cell>
          <cell r="AH241" t="str">
            <v>4N</v>
          </cell>
          <cell r="AI241"/>
          <cell r="AJ241">
            <v>24</v>
          </cell>
          <cell r="AK241"/>
          <cell r="AP241">
            <v>20</v>
          </cell>
          <cell r="AQ241">
            <v>25</v>
          </cell>
          <cell r="AR241">
            <v>24</v>
          </cell>
          <cell r="AS241">
            <v>0</v>
          </cell>
          <cell r="AT241">
            <v>0</v>
          </cell>
          <cell r="AU241">
            <v>0</v>
          </cell>
          <cell r="AV241">
            <v>1</v>
          </cell>
          <cell r="AW241">
            <v>0</v>
          </cell>
          <cell r="AX241">
            <v>0</v>
          </cell>
          <cell r="AY241">
            <v>0</v>
          </cell>
          <cell r="AZ241">
            <v>25</v>
          </cell>
          <cell r="BA241">
            <v>88</v>
          </cell>
          <cell r="BB241">
            <v>0</v>
          </cell>
          <cell r="BC241">
            <v>40</v>
          </cell>
          <cell r="BD241">
            <v>0</v>
          </cell>
        </row>
        <row r="242">
          <cell r="B242"/>
          <cell r="C242" t="str">
            <v xml:space="preserve">ប៉ា សុជាតិ </v>
          </cell>
          <cell r="D242" t="str">
            <v>PM</v>
          </cell>
          <cell r="E242" t="str">
            <v>4N</v>
          </cell>
          <cell r="F242" t="str">
            <v>4N</v>
          </cell>
          <cell r="G242"/>
          <cell r="H242" t="str">
            <v>4N</v>
          </cell>
          <cell r="I242" t="str">
            <v>4N</v>
          </cell>
          <cell r="J242" t="str">
            <v>4N</v>
          </cell>
          <cell r="K242" t="str">
            <v>4N</v>
          </cell>
          <cell r="L242" t="str">
            <v>A</v>
          </cell>
          <cell r="M242"/>
          <cell r="N242"/>
          <cell r="O242" t="str">
            <v>4N</v>
          </cell>
          <cell r="P242" t="str">
            <v>4N</v>
          </cell>
          <cell r="Q242" t="str">
            <v>4N</v>
          </cell>
          <cell r="R242" t="str">
            <v>4N</v>
          </cell>
          <cell r="S242" t="str">
            <v>4N</v>
          </cell>
          <cell r="T242" t="str">
            <v>4N</v>
          </cell>
          <cell r="U242"/>
          <cell r="V242" t="str">
            <v>4N</v>
          </cell>
          <cell r="W242" t="str">
            <v>4N</v>
          </cell>
          <cell r="X242" t="str">
            <v>4N</v>
          </cell>
          <cell r="Y242" t="str">
            <v>4N</v>
          </cell>
          <cell r="Z242" t="str">
            <v>4N</v>
          </cell>
          <cell r="AA242" t="str">
            <v>4N</v>
          </cell>
          <cell r="AB242"/>
          <cell r="AC242" t="str">
            <v>4N</v>
          </cell>
          <cell r="AD242" t="str">
            <v>4N</v>
          </cell>
          <cell r="AE242" t="str">
            <v>4N</v>
          </cell>
          <cell r="AF242" t="str">
            <v>4N</v>
          </cell>
          <cell r="AG242" t="str">
            <v>4N</v>
          </cell>
          <cell r="AH242" t="str">
            <v>4N</v>
          </cell>
          <cell r="AI242"/>
          <cell r="AJ242"/>
          <cell r="AK242"/>
          <cell r="AL242"/>
          <cell r="AP242"/>
          <cell r="AQ242"/>
          <cell r="AR242"/>
          <cell r="AS242"/>
          <cell r="AT242"/>
          <cell r="AU242"/>
          <cell r="AV242"/>
          <cell r="AW242"/>
          <cell r="AX242"/>
          <cell r="AY242"/>
          <cell r="AZ242"/>
          <cell r="BA242"/>
          <cell r="BB242"/>
          <cell r="BC242"/>
          <cell r="BD242"/>
        </row>
        <row r="243">
          <cell r="B243"/>
          <cell r="C243" t="str">
            <v>Pa Socheat</v>
          </cell>
          <cell r="D243">
            <v>1.3</v>
          </cell>
          <cell r="E243">
            <v>4</v>
          </cell>
          <cell r="F243">
            <v>2</v>
          </cell>
          <cell r="G243"/>
          <cell r="H243">
            <v>4</v>
          </cell>
          <cell r="I243">
            <v>4</v>
          </cell>
          <cell r="J243">
            <v>4</v>
          </cell>
          <cell r="K243">
            <v>4</v>
          </cell>
          <cell r="L243">
            <v>0</v>
          </cell>
          <cell r="M243"/>
          <cell r="N243"/>
          <cell r="O243">
            <v>4</v>
          </cell>
          <cell r="P243">
            <v>4</v>
          </cell>
          <cell r="Q243">
            <v>4</v>
          </cell>
          <cell r="R243">
            <v>4</v>
          </cell>
          <cell r="S243">
            <v>4</v>
          </cell>
          <cell r="T243">
            <v>2</v>
          </cell>
          <cell r="U243"/>
          <cell r="V243">
            <v>4</v>
          </cell>
          <cell r="W243">
            <v>4</v>
          </cell>
          <cell r="X243">
            <v>4</v>
          </cell>
          <cell r="Y243">
            <v>4</v>
          </cell>
          <cell r="Z243">
            <v>4</v>
          </cell>
          <cell r="AA243">
            <v>2</v>
          </cell>
          <cell r="AB243"/>
          <cell r="AC243">
            <v>4</v>
          </cell>
          <cell r="AD243">
            <v>4</v>
          </cell>
          <cell r="AE243">
            <v>4</v>
          </cell>
          <cell r="AF243">
            <v>4</v>
          </cell>
          <cell r="AG243">
            <v>4</v>
          </cell>
          <cell r="AH243">
            <v>2</v>
          </cell>
          <cell r="AI243"/>
          <cell r="AJ243">
            <v>88</v>
          </cell>
          <cell r="AK243"/>
          <cell r="AL243"/>
          <cell r="AP243"/>
          <cell r="AQ243"/>
          <cell r="AR243"/>
          <cell r="AS243"/>
          <cell r="AT243"/>
          <cell r="AU243"/>
          <cell r="AV243"/>
          <cell r="AW243"/>
          <cell r="AX243"/>
          <cell r="AY243"/>
          <cell r="AZ243"/>
          <cell r="BA243"/>
          <cell r="BB243"/>
          <cell r="BC243"/>
          <cell r="BD243"/>
        </row>
        <row r="244">
          <cell r="B244"/>
          <cell r="C244" t="str">
            <v>High Frequency "PIC"</v>
          </cell>
          <cell r="D244">
            <v>1.5</v>
          </cell>
          <cell r="E244">
            <v>0</v>
          </cell>
          <cell r="F244">
            <v>0</v>
          </cell>
          <cell r="G244"/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/>
          <cell r="N244"/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/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/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/>
          <cell r="AJ244">
            <v>0</v>
          </cell>
          <cell r="AK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D244"/>
        </row>
        <row r="245">
          <cell r="B245"/>
          <cell r="C245"/>
          <cell r="D245">
            <v>2</v>
          </cell>
          <cell r="E245">
            <v>2</v>
          </cell>
          <cell r="F245">
            <v>0</v>
          </cell>
          <cell r="G245"/>
          <cell r="H245">
            <v>2</v>
          </cell>
          <cell r="I245">
            <v>2</v>
          </cell>
          <cell r="J245">
            <v>2</v>
          </cell>
          <cell r="K245">
            <v>2</v>
          </cell>
          <cell r="L245">
            <v>0</v>
          </cell>
          <cell r="M245"/>
          <cell r="N245"/>
          <cell r="O245">
            <v>2</v>
          </cell>
          <cell r="P245">
            <v>2</v>
          </cell>
          <cell r="Q245">
            <v>0</v>
          </cell>
          <cell r="R245">
            <v>2</v>
          </cell>
          <cell r="S245">
            <v>2</v>
          </cell>
          <cell r="T245">
            <v>0</v>
          </cell>
          <cell r="U245"/>
          <cell r="V245">
            <v>2</v>
          </cell>
          <cell r="W245">
            <v>2</v>
          </cell>
          <cell r="X245">
            <v>2</v>
          </cell>
          <cell r="Y245">
            <v>2</v>
          </cell>
          <cell r="Z245">
            <v>2</v>
          </cell>
          <cell r="AA245">
            <v>2</v>
          </cell>
          <cell r="AB245"/>
          <cell r="AC245">
            <v>2</v>
          </cell>
          <cell r="AD245">
            <v>2</v>
          </cell>
          <cell r="AE245">
            <v>2</v>
          </cell>
          <cell r="AF245">
            <v>2</v>
          </cell>
          <cell r="AG245">
            <v>2</v>
          </cell>
          <cell r="AH245">
            <v>0</v>
          </cell>
          <cell r="AI245"/>
          <cell r="AJ245">
            <v>40</v>
          </cell>
          <cell r="AK245">
            <v>0</v>
          </cell>
          <cell r="AL245">
            <v>20</v>
          </cell>
          <cell r="AM245">
            <v>0</v>
          </cell>
          <cell r="AN245">
            <v>0</v>
          </cell>
          <cell r="AO245">
            <v>0</v>
          </cell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D245"/>
        </row>
        <row r="246">
          <cell r="B246" t="str">
            <v>1502</v>
          </cell>
          <cell r="C246"/>
          <cell r="D246" t="str">
            <v>AM</v>
          </cell>
          <cell r="E246">
            <v>4</v>
          </cell>
          <cell r="F246">
            <v>4</v>
          </cell>
          <cell r="G246"/>
          <cell r="H246">
            <v>4</v>
          </cell>
          <cell r="I246">
            <v>4</v>
          </cell>
          <cell r="J246">
            <v>4</v>
          </cell>
          <cell r="K246">
            <v>4</v>
          </cell>
          <cell r="L246">
            <v>4</v>
          </cell>
          <cell r="M246"/>
          <cell r="N246"/>
          <cell r="O246">
            <v>4</v>
          </cell>
          <cell r="P246">
            <v>4</v>
          </cell>
          <cell r="Q246">
            <v>4</v>
          </cell>
          <cell r="R246">
            <v>4</v>
          </cell>
          <cell r="S246">
            <v>4</v>
          </cell>
          <cell r="T246">
            <v>4</v>
          </cell>
          <cell r="U246"/>
          <cell r="V246">
            <v>4</v>
          </cell>
          <cell r="W246">
            <v>4</v>
          </cell>
          <cell r="X246">
            <v>4</v>
          </cell>
          <cell r="Y246">
            <v>4</v>
          </cell>
          <cell r="Z246">
            <v>4</v>
          </cell>
          <cell r="AA246">
            <v>4</v>
          </cell>
          <cell r="AB246" t="str">
            <v>4S</v>
          </cell>
          <cell r="AC246">
            <v>4</v>
          </cell>
          <cell r="AD246">
            <v>4</v>
          </cell>
          <cell r="AE246">
            <v>4</v>
          </cell>
          <cell r="AF246">
            <v>4</v>
          </cell>
          <cell r="AG246">
            <v>4</v>
          </cell>
          <cell r="AH246">
            <v>4</v>
          </cell>
          <cell r="AI246"/>
          <cell r="AJ246">
            <v>25</v>
          </cell>
          <cell r="AK246"/>
          <cell r="AP246">
            <v>17</v>
          </cell>
          <cell r="AQ246">
            <v>26</v>
          </cell>
          <cell r="AR246">
            <v>0</v>
          </cell>
          <cell r="AS246">
            <v>0</v>
          </cell>
          <cell r="AT246">
            <v>8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26</v>
          </cell>
          <cell r="BA246">
            <v>0</v>
          </cell>
          <cell r="BB246">
            <v>34</v>
          </cell>
          <cell r="BC246">
            <v>0</v>
          </cell>
          <cell r="BD246">
            <v>0</v>
          </cell>
        </row>
        <row r="247">
          <cell r="B247"/>
          <cell r="C247" t="str">
            <v xml:space="preserve">យឹម ទី </v>
          </cell>
          <cell r="D247" t="str">
            <v>PM</v>
          </cell>
          <cell r="E247">
            <v>4</v>
          </cell>
          <cell r="F247">
            <v>4</v>
          </cell>
          <cell r="G247"/>
          <cell r="H247">
            <v>4</v>
          </cell>
          <cell r="I247">
            <v>4</v>
          </cell>
          <cell r="J247">
            <v>4</v>
          </cell>
          <cell r="K247">
            <v>4</v>
          </cell>
          <cell r="L247">
            <v>4</v>
          </cell>
          <cell r="M247"/>
          <cell r="N247"/>
          <cell r="O247">
            <v>4</v>
          </cell>
          <cell r="P247">
            <v>4</v>
          </cell>
          <cell r="Q247">
            <v>4</v>
          </cell>
          <cell r="R247">
            <v>4</v>
          </cell>
          <cell r="S247">
            <v>4</v>
          </cell>
          <cell r="T247">
            <v>4</v>
          </cell>
          <cell r="U247"/>
          <cell r="V247">
            <v>4</v>
          </cell>
          <cell r="W247">
            <v>4</v>
          </cell>
          <cell r="X247">
            <v>4</v>
          </cell>
          <cell r="Y247">
            <v>4</v>
          </cell>
          <cell r="Z247">
            <v>4</v>
          </cell>
          <cell r="AA247">
            <v>4</v>
          </cell>
          <cell r="AB247" t="str">
            <v>4S</v>
          </cell>
          <cell r="AC247">
            <v>4</v>
          </cell>
          <cell r="AD247">
            <v>4</v>
          </cell>
          <cell r="AE247">
            <v>4</v>
          </cell>
          <cell r="AF247">
            <v>4</v>
          </cell>
          <cell r="AG247">
            <v>4</v>
          </cell>
          <cell r="AH247">
            <v>4</v>
          </cell>
          <cell r="AI247"/>
          <cell r="AJ247"/>
          <cell r="AK247"/>
          <cell r="AL247"/>
          <cell r="AP247"/>
          <cell r="AQ247"/>
          <cell r="AR247"/>
          <cell r="AS247"/>
          <cell r="AT247"/>
          <cell r="AU247"/>
          <cell r="AV247"/>
          <cell r="AW247"/>
          <cell r="AX247"/>
          <cell r="AY247"/>
          <cell r="AZ247"/>
          <cell r="BA247"/>
          <cell r="BB247"/>
          <cell r="BC247"/>
          <cell r="BD247"/>
        </row>
        <row r="248">
          <cell r="B248"/>
          <cell r="C248" t="str">
            <v>Yoem Ty</v>
          </cell>
          <cell r="D248">
            <v>1.3</v>
          </cell>
          <cell r="E248">
            <v>0</v>
          </cell>
          <cell r="F248">
            <v>0</v>
          </cell>
          <cell r="G248"/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/>
          <cell r="N248"/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/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/>
          <cell r="AJ248">
            <v>0</v>
          </cell>
          <cell r="AK248"/>
          <cell r="AL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</row>
        <row r="249">
          <cell r="B249"/>
          <cell r="C249" t="str">
            <v>High Frequency "PIC"</v>
          </cell>
          <cell r="D249">
            <v>1.5</v>
          </cell>
          <cell r="E249">
            <v>2</v>
          </cell>
          <cell r="F249">
            <v>0</v>
          </cell>
          <cell r="G249"/>
          <cell r="H249">
            <v>0</v>
          </cell>
          <cell r="I249">
            <v>2</v>
          </cell>
          <cell r="J249">
            <v>2</v>
          </cell>
          <cell r="K249">
            <v>2</v>
          </cell>
          <cell r="L249">
            <v>0</v>
          </cell>
          <cell r="M249"/>
          <cell r="N249"/>
          <cell r="O249">
            <v>2</v>
          </cell>
          <cell r="P249">
            <v>2</v>
          </cell>
          <cell r="Q249">
            <v>2</v>
          </cell>
          <cell r="R249">
            <v>2</v>
          </cell>
          <cell r="S249">
            <v>2</v>
          </cell>
          <cell r="T249">
            <v>0</v>
          </cell>
          <cell r="U249"/>
          <cell r="V249">
            <v>2</v>
          </cell>
          <cell r="W249">
            <v>0</v>
          </cell>
          <cell r="X249">
            <v>2</v>
          </cell>
          <cell r="Y249">
            <v>2</v>
          </cell>
          <cell r="Z249">
            <v>2</v>
          </cell>
          <cell r="AA249">
            <v>0</v>
          </cell>
          <cell r="AB249">
            <v>0</v>
          </cell>
          <cell r="AC249">
            <v>2</v>
          </cell>
          <cell r="AD249">
            <v>2</v>
          </cell>
          <cell r="AE249">
            <v>0</v>
          </cell>
          <cell r="AF249">
            <v>2</v>
          </cell>
          <cell r="AG249">
            <v>2</v>
          </cell>
          <cell r="AH249">
            <v>0</v>
          </cell>
          <cell r="AI249"/>
          <cell r="AJ249">
            <v>34</v>
          </cell>
          <cell r="AK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</row>
        <row r="250">
          <cell r="B250"/>
          <cell r="C250"/>
          <cell r="D250">
            <v>2</v>
          </cell>
          <cell r="E250">
            <v>0</v>
          </cell>
          <cell r="F250">
            <v>0</v>
          </cell>
          <cell r="G250"/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/>
          <cell r="N250"/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/>
          <cell r="AJ250">
            <v>0</v>
          </cell>
          <cell r="AK250">
            <v>0</v>
          </cell>
          <cell r="AL250">
            <v>17</v>
          </cell>
          <cell r="AM250">
            <v>0</v>
          </cell>
          <cell r="AN250">
            <v>0</v>
          </cell>
          <cell r="AO250">
            <v>0</v>
          </cell>
          <cell r="AP250"/>
          <cell r="AQ250"/>
          <cell r="AR250"/>
          <cell r="AS250"/>
          <cell r="AT250"/>
          <cell r="AU250"/>
          <cell r="AV250"/>
          <cell r="AW250"/>
          <cell r="AX250"/>
          <cell r="AY250"/>
          <cell r="AZ250"/>
          <cell r="BA250"/>
          <cell r="BB250"/>
          <cell r="BC250"/>
          <cell r="BD250"/>
        </row>
        <row r="251">
          <cell r="B251" t="str">
            <v>1503</v>
          </cell>
          <cell r="C251"/>
          <cell r="D251" t="str">
            <v>AM</v>
          </cell>
          <cell r="E251">
            <v>4</v>
          </cell>
          <cell r="F251">
            <v>4</v>
          </cell>
          <cell r="G251"/>
          <cell r="H251">
            <v>4</v>
          </cell>
          <cell r="I251">
            <v>4</v>
          </cell>
          <cell r="J251">
            <v>4</v>
          </cell>
          <cell r="K251">
            <v>4</v>
          </cell>
          <cell r="L251">
            <v>4</v>
          </cell>
          <cell r="M251" t="str">
            <v>4H</v>
          </cell>
          <cell r="N251"/>
          <cell r="O251">
            <v>4</v>
          </cell>
          <cell r="P251">
            <v>4</v>
          </cell>
          <cell r="Q251">
            <v>4</v>
          </cell>
          <cell r="R251">
            <v>4</v>
          </cell>
          <cell r="S251">
            <v>4</v>
          </cell>
          <cell r="T251">
            <v>4</v>
          </cell>
          <cell r="U251"/>
          <cell r="V251">
            <v>4</v>
          </cell>
          <cell r="W251">
            <v>4</v>
          </cell>
          <cell r="X251">
            <v>4</v>
          </cell>
          <cell r="Y251">
            <v>4</v>
          </cell>
          <cell r="Z251">
            <v>4</v>
          </cell>
          <cell r="AA251">
            <v>4</v>
          </cell>
          <cell r="AB251" t="str">
            <v>4S</v>
          </cell>
          <cell r="AC251">
            <v>4</v>
          </cell>
          <cell r="AD251">
            <v>4</v>
          </cell>
          <cell r="AE251">
            <v>4</v>
          </cell>
          <cell r="AF251">
            <v>4</v>
          </cell>
          <cell r="AG251">
            <v>4</v>
          </cell>
          <cell r="AH251">
            <v>4</v>
          </cell>
          <cell r="AI251"/>
          <cell r="AJ251">
            <v>25</v>
          </cell>
          <cell r="AK251"/>
          <cell r="AP251">
            <v>19</v>
          </cell>
          <cell r="AQ251">
            <v>26</v>
          </cell>
          <cell r="AR251">
            <v>0</v>
          </cell>
          <cell r="AS251">
            <v>8</v>
          </cell>
          <cell r="AT251">
            <v>8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26</v>
          </cell>
          <cell r="BA251">
            <v>0</v>
          </cell>
          <cell r="BB251">
            <v>38</v>
          </cell>
          <cell r="BC251">
            <v>0</v>
          </cell>
          <cell r="BD251">
            <v>0</v>
          </cell>
        </row>
        <row r="252">
          <cell r="B252"/>
          <cell r="C252" t="str">
            <v xml:space="preserve">ហៀប វេហា </v>
          </cell>
          <cell r="D252" t="str">
            <v>PM</v>
          </cell>
          <cell r="E252">
            <v>4</v>
          </cell>
          <cell r="F252">
            <v>4</v>
          </cell>
          <cell r="G252"/>
          <cell r="H252">
            <v>4</v>
          </cell>
          <cell r="I252">
            <v>4</v>
          </cell>
          <cell r="J252">
            <v>4</v>
          </cell>
          <cell r="K252">
            <v>4</v>
          </cell>
          <cell r="L252">
            <v>4</v>
          </cell>
          <cell r="M252" t="str">
            <v>4H</v>
          </cell>
          <cell r="N252"/>
          <cell r="O252">
            <v>4</v>
          </cell>
          <cell r="P252">
            <v>4</v>
          </cell>
          <cell r="Q252">
            <v>4</v>
          </cell>
          <cell r="R252">
            <v>4</v>
          </cell>
          <cell r="S252">
            <v>4</v>
          </cell>
          <cell r="T252">
            <v>4</v>
          </cell>
          <cell r="U252"/>
          <cell r="V252">
            <v>4</v>
          </cell>
          <cell r="W252">
            <v>4</v>
          </cell>
          <cell r="X252">
            <v>4</v>
          </cell>
          <cell r="Y252">
            <v>4</v>
          </cell>
          <cell r="Z252">
            <v>4</v>
          </cell>
          <cell r="AA252">
            <v>4</v>
          </cell>
          <cell r="AB252" t="str">
            <v>4S</v>
          </cell>
          <cell r="AC252">
            <v>4</v>
          </cell>
          <cell r="AD252">
            <v>4</v>
          </cell>
          <cell r="AE252">
            <v>4</v>
          </cell>
          <cell r="AF252">
            <v>4</v>
          </cell>
          <cell r="AG252">
            <v>4</v>
          </cell>
          <cell r="AH252">
            <v>4</v>
          </cell>
          <cell r="AI252"/>
          <cell r="AJ252"/>
          <cell r="AK252"/>
          <cell r="AL252"/>
          <cell r="AP252"/>
          <cell r="AQ252"/>
          <cell r="AR252"/>
          <cell r="AS252"/>
          <cell r="AT252"/>
          <cell r="AU252"/>
          <cell r="AV252"/>
          <cell r="AW252"/>
          <cell r="AX252"/>
          <cell r="AY252"/>
          <cell r="AZ252"/>
          <cell r="BA252"/>
          <cell r="BB252"/>
          <cell r="BC252"/>
          <cell r="BD252"/>
        </row>
        <row r="253">
          <cell r="B253"/>
          <cell r="C253" t="str">
            <v>Heab Veha</v>
          </cell>
          <cell r="D253">
            <v>1.3</v>
          </cell>
          <cell r="E253">
            <v>0</v>
          </cell>
          <cell r="F253">
            <v>0</v>
          </cell>
          <cell r="G253"/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/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/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/>
          <cell r="AJ253">
            <v>0</v>
          </cell>
          <cell r="AK253"/>
          <cell r="AL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D253"/>
        </row>
        <row r="254">
          <cell r="B254"/>
          <cell r="C254" t="str">
            <v>High Frequency "PIC"</v>
          </cell>
          <cell r="D254">
            <v>1.5</v>
          </cell>
          <cell r="E254">
            <v>2</v>
          </cell>
          <cell r="F254">
            <v>0</v>
          </cell>
          <cell r="G254"/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0</v>
          </cell>
          <cell r="M254">
            <v>0</v>
          </cell>
          <cell r="N254"/>
          <cell r="O254">
            <v>2</v>
          </cell>
          <cell r="P254">
            <v>2</v>
          </cell>
          <cell r="Q254">
            <v>2</v>
          </cell>
          <cell r="R254">
            <v>2</v>
          </cell>
          <cell r="S254">
            <v>2</v>
          </cell>
          <cell r="T254">
            <v>0</v>
          </cell>
          <cell r="U254"/>
          <cell r="V254">
            <v>2</v>
          </cell>
          <cell r="W254">
            <v>2</v>
          </cell>
          <cell r="X254">
            <v>2</v>
          </cell>
          <cell r="Y254">
            <v>2</v>
          </cell>
          <cell r="Z254">
            <v>2</v>
          </cell>
          <cell r="AA254">
            <v>0</v>
          </cell>
          <cell r="AB254">
            <v>0</v>
          </cell>
          <cell r="AC254">
            <v>2</v>
          </cell>
          <cell r="AD254">
            <v>2</v>
          </cell>
          <cell r="AE254">
            <v>2</v>
          </cell>
          <cell r="AF254">
            <v>2</v>
          </cell>
          <cell r="AG254">
            <v>0</v>
          </cell>
          <cell r="AH254">
            <v>0</v>
          </cell>
          <cell r="AI254"/>
          <cell r="AJ254">
            <v>38</v>
          </cell>
          <cell r="AK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</row>
        <row r="255">
          <cell r="B255"/>
          <cell r="C255"/>
          <cell r="D255">
            <v>2</v>
          </cell>
          <cell r="E255">
            <v>0</v>
          </cell>
          <cell r="F255">
            <v>0</v>
          </cell>
          <cell r="G255"/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/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/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/>
          <cell r="AJ255">
            <v>0</v>
          </cell>
          <cell r="AK255">
            <v>0</v>
          </cell>
          <cell r="AL255">
            <v>19</v>
          </cell>
          <cell r="AM255">
            <v>0</v>
          </cell>
          <cell r="AN255">
            <v>0</v>
          </cell>
          <cell r="AO255">
            <v>0</v>
          </cell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</row>
        <row r="256">
          <cell r="B256" t="str">
            <v>1504</v>
          </cell>
          <cell r="C256"/>
          <cell r="D256" t="str">
            <v>AM</v>
          </cell>
          <cell r="E256" t="str">
            <v>4N</v>
          </cell>
          <cell r="F256" t="str">
            <v>4N</v>
          </cell>
          <cell r="G256"/>
          <cell r="H256" t="str">
            <v>4N</v>
          </cell>
          <cell r="I256" t="str">
            <v>4N</v>
          </cell>
          <cell r="J256" t="str">
            <v>4N</v>
          </cell>
          <cell r="K256" t="str">
            <v>4N</v>
          </cell>
          <cell r="L256" t="str">
            <v>4N</v>
          </cell>
          <cell r="M256"/>
          <cell r="N256"/>
          <cell r="O256" t="str">
            <v>4N</v>
          </cell>
          <cell r="P256" t="str">
            <v>4N</v>
          </cell>
          <cell r="Q256" t="str">
            <v>4N</v>
          </cell>
          <cell r="R256" t="str">
            <v>4N</v>
          </cell>
          <cell r="S256" t="str">
            <v>4N</v>
          </cell>
          <cell r="T256" t="str">
            <v>4N</v>
          </cell>
          <cell r="U256"/>
          <cell r="V256" t="str">
            <v>4N</v>
          </cell>
          <cell r="W256" t="str">
            <v>4N</v>
          </cell>
          <cell r="X256" t="str">
            <v>4N</v>
          </cell>
          <cell r="Y256" t="str">
            <v>A</v>
          </cell>
          <cell r="Z256" t="str">
            <v>4N</v>
          </cell>
          <cell r="AA256" t="str">
            <v>4N</v>
          </cell>
          <cell r="AB256"/>
          <cell r="AC256" t="str">
            <v>4N</v>
          </cell>
          <cell r="AD256" t="str">
            <v>4N</v>
          </cell>
          <cell r="AE256" t="str">
            <v>4N</v>
          </cell>
          <cell r="AF256" t="str">
            <v>4N</v>
          </cell>
          <cell r="AG256" t="str">
            <v>4N</v>
          </cell>
          <cell r="AH256" t="str">
            <v>4N</v>
          </cell>
          <cell r="AI256"/>
          <cell r="AJ256">
            <v>23.5</v>
          </cell>
          <cell r="AK256"/>
          <cell r="AP256">
            <v>18</v>
          </cell>
          <cell r="AQ256">
            <v>24.5</v>
          </cell>
          <cell r="AR256">
            <v>23.5</v>
          </cell>
          <cell r="AS256">
            <v>0</v>
          </cell>
          <cell r="AT256">
            <v>0</v>
          </cell>
          <cell r="AU256">
            <v>0</v>
          </cell>
          <cell r="AV256">
            <v>1.5</v>
          </cell>
          <cell r="AW256">
            <v>0</v>
          </cell>
          <cell r="AX256">
            <v>0</v>
          </cell>
          <cell r="AY256">
            <v>0</v>
          </cell>
          <cell r="AZ256">
            <v>24.5</v>
          </cell>
          <cell r="BA256">
            <v>82</v>
          </cell>
          <cell r="BB256">
            <v>0</v>
          </cell>
          <cell r="BC256">
            <v>36</v>
          </cell>
          <cell r="BD256">
            <v>0</v>
          </cell>
        </row>
        <row r="257">
          <cell r="B257"/>
          <cell r="C257" t="str">
            <v xml:space="preserve">យ៉ុង ឧសភា </v>
          </cell>
          <cell r="D257" t="str">
            <v>PM</v>
          </cell>
          <cell r="E257" t="str">
            <v>4N</v>
          </cell>
          <cell r="F257" t="str">
            <v>4N</v>
          </cell>
          <cell r="G257"/>
          <cell r="H257" t="str">
            <v>4N</v>
          </cell>
          <cell r="I257" t="str">
            <v>4N</v>
          </cell>
          <cell r="J257" t="str">
            <v>4N</v>
          </cell>
          <cell r="K257" t="str">
            <v>4N</v>
          </cell>
          <cell r="L257" t="str">
            <v>4N</v>
          </cell>
          <cell r="M257"/>
          <cell r="N257"/>
          <cell r="O257" t="str">
            <v>4N</v>
          </cell>
          <cell r="P257" t="str">
            <v>4N</v>
          </cell>
          <cell r="Q257" t="str">
            <v>4N</v>
          </cell>
          <cell r="R257" t="str">
            <v>4N</v>
          </cell>
          <cell r="S257" t="str">
            <v>4N</v>
          </cell>
          <cell r="T257" t="str">
            <v>4N</v>
          </cell>
          <cell r="U257"/>
          <cell r="V257" t="str">
            <v>4N</v>
          </cell>
          <cell r="W257" t="str">
            <v>4N</v>
          </cell>
          <cell r="X257" t="str">
            <v>4N</v>
          </cell>
          <cell r="Y257" t="str">
            <v>A</v>
          </cell>
          <cell r="Z257" t="str">
            <v>4N</v>
          </cell>
          <cell r="AA257" t="str">
            <v>4N</v>
          </cell>
          <cell r="AB257"/>
          <cell r="AC257" t="str">
            <v>A</v>
          </cell>
          <cell r="AD257" t="str">
            <v>4N</v>
          </cell>
          <cell r="AE257" t="str">
            <v>4N</v>
          </cell>
          <cell r="AF257" t="str">
            <v>4N</v>
          </cell>
          <cell r="AG257" t="str">
            <v>4N</v>
          </cell>
          <cell r="AH257" t="str">
            <v>4N</v>
          </cell>
          <cell r="AI257"/>
          <cell r="AJ257"/>
          <cell r="AK257"/>
          <cell r="AL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</row>
        <row r="258">
          <cell r="B258"/>
          <cell r="C258" t="str">
            <v>Yong Uksophea</v>
          </cell>
          <cell r="D258">
            <v>1.3</v>
          </cell>
          <cell r="E258">
            <v>4</v>
          </cell>
          <cell r="F258">
            <v>2</v>
          </cell>
          <cell r="G258"/>
          <cell r="H258">
            <v>4</v>
          </cell>
          <cell r="I258">
            <v>4</v>
          </cell>
          <cell r="J258">
            <v>4</v>
          </cell>
          <cell r="K258">
            <v>4</v>
          </cell>
          <cell r="L258">
            <v>2</v>
          </cell>
          <cell r="M258"/>
          <cell r="N258"/>
          <cell r="O258">
            <v>4</v>
          </cell>
          <cell r="P258">
            <v>4</v>
          </cell>
          <cell r="Q258">
            <v>4</v>
          </cell>
          <cell r="R258">
            <v>4</v>
          </cell>
          <cell r="S258">
            <v>4</v>
          </cell>
          <cell r="T258">
            <v>2</v>
          </cell>
          <cell r="U258"/>
          <cell r="V258">
            <v>4</v>
          </cell>
          <cell r="W258">
            <v>4</v>
          </cell>
          <cell r="X258">
            <v>4</v>
          </cell>
          <cell r="Y258">
            <v>0</v>
          </cell>
          <cell r="Z258">
            <v>4</v>
          </cell>
          <cell r="AA258">
            <v>2</v>
          </cell>
          <cell r="AB258"/>
          <cell r="AC258">
            <v>0</v>
          </cell>
          <cell r="AD258">
            <v>4</v>
          </cell>
          <cell r="AE258">
            <v>4</v>
          </cell>
          <cell r="AF258">
            <v>4</v>
          </cell>
          <cell r="AG258">
            <v>4</v>
          </cell>
          <cell r="AH258">
            <v>2</v>
          </cell>
          <cell r="AI258"/>
          <cell r="AJ258">
            <v>82</v>
          </cell>
          <cell r="AK258"/>
          <cell r="AL258"/>
          <cell r="AP258"/>
          <cell r="AQ258"/>
          <cell r="AR258"/>
          <cell r="AS258"/>
          <cell r="AT258"/>
          <cell r="AU258"/>
          <cell r="AV258"/>
          <cell r="AW258"/>
          <cell r="AX258"/>
          <cell r="AY258"/>
          <cell r="AZ258"/>
          <cell r="BA258"/>
          <cell r="BB258"/>
          <cell r="BC258"/>
          <cell r="BD258"/>
        </row>
        <row r="259">
          <cell r="B259"/>
          <cell r="C259" t="str">
            <v>High Frequency "PIC"</v>
          </cell>
          <cell r="D259">
            <v>1.5</v>
          </cell>
          <cell r="E259">
            <v>0</v>
          </cell>
          <cell r="F259">
            <v>0</v>
          </cell>
          <cell r="G259"/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/>
          <cell r="N259"/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/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/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/>
          <cell r="AJ259">
            <v>0</v>
          </cell>
          <cell r="AK259"/>
          <cell r="AP259"/>
          <cell r="AQ259"/>
          <cell r="AR259"/>
          <cell r="AS259"/>
          <cell r="AT259"/>
          <cell r="AU259"/>
          <cell r="AV259"/>
          <cell r="AW259"/>
          <cell r="AX259"/>
          <cell r="AY259"/>
          <cell r="AZ259"/>
          <cell r="BA259"/>
          <cell r="BB259"/>
          <cell r="BC259"/>
          <cell r="BD259"/>
        </row>
        <row r="260">
          <cell r="B260"/>
          <cell r="C260"/>
          <cell r="D260">
            <v>2</v>
          </cell>
          <cell r="E260">
            <v>2</v>
          </cell>
          <cell r="F260">
            <v>0</v>
          </cell>
          <cell r="G260"/>
          <cell r="H260">
            <v>2</v>
          </cell>
          <cell r="I260">
            <v>2</v>
          </cell>
          <cell r="J260">
            <v>2</v>
          </cell>
          <cell r="K260">
            <v>2</v>
          </cell>
          <cell r="L260">
            <v>0</v>
          </cell>
          <cell r="M260"/>
          <cell r="N260"/>
          <cell r="O260">
            <v>2</v>
          </cell>
          <cell r="P260">
            <v>2</v>
          </cell>
          <cell r="Q260">
            <v>0</v>
          </cell>
          <cell r="R260">
            <v>2</v>
          </cell>
          <cell r="S260">
            <v>2</v>
          </cell>
          <cell r="T260">
            <v>0</v>
          </cell>
          <cell r="U260"/>
          <cell r="V260">
            <v>2</v>
          </cell>
          <cell r="W260">
            <v>2</v>
          </cell>
          <cell r="X260">
            <v>2</v>
          </cell>
          <cell r="Y260">
            <v>0</v>
          </cell>
          <cell r="Z260">
            <v>2</v>
          </cell>
          <cell r="AA260">
            <v>2</v>
          </cell>
          <cell r="AB260"/>
          <cell r="AC260">
            <v>0</v>
          </cell>
          <cell r="AD260">
            <v>2</v>
          </cell>
          <cell r="AE260">
            <v>2</v>
          </cell>
          <cell r="AF260">
            <v>2</v>
          </cell>
          <cell r="AG260">
            <v>2</v>
          </cell>
          <cell r="AH260">
            <v>0</v>
          </cell>
          <cell r="AI260"/>
          <cell r="AJ260">
            <v>36</v>
          </cell>
          <cell r="AK260">
            <v>0</v>
          </cell>
          <cell r="AL260">
            <v>18</v>
          </cell>
          <cell r="AM260">
            <v>0</v>
          </cell>
          <cell r="AN260">
            <v>0</v>
          </cell>
          <cell r="AO260">
            <v>0</v>
          </cell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</row>
        <row r="261">
          <cell r="B261" t="str">
            <v>1505</v>
          </cell>
          <cell r="C261"/>
          <cell r="D261" t="str">
            <v>AM</v>
          </cell>
          <cell r="E261" t="str">
            <v>4N</v>
          </cell>
          <cell r="F261" t="str">
            <v>4N</v>
          </cell>
          <cell r="G261"/>
          <cell r="H261" t="str">
            <v>4N</v>
          </cell>
          <cell r="I261" t="str">
            <v>4N</v>
          </cell>
          <cell r="J261" t="str">
            <v>4N</v>
          </cell>
          <cell r="K261" t="str">
            <v>4N</v>
          </cell>
          <cell r="L261" t="str">
            <v>4N</v>
          </cell>
          <cell r="M261"/>
          <cell r="N261"/>
          <cell r="O261" t="str">
            <v>4N</v>
          </cell>
          <cell r="P261" t="str">
            <v>4N</v>
          </cell>
          <cell r="Q261" t="str">
            <v>4N</v>
          </cell>
          <cell r="R261" t="str">
            <v>4N</v>
          </cell>
          <cell r="S261" t="str">
            <v>4N</v>
          </cell>
          <cell r="T261" t="str">
            <v>4N</v>
          </cell>
          <cell r="U261"/>
          <cell r="V261" t="str">
            <v>4N</v>
          </cell>
          <cell r="W261" t="str">
            <v>4N</v>
          </cell>
          <cell r="X261" t="str">
            <v>4N</v>
          </cell>
          <cell r="Y261" t="str">
            <v>4N</v>
          </cell>
          <cell r="Z261" t="str">
            <v>4N</v>
          </cell>
          <cell r="AA261" t="str">
            <v>4N</v>
          </cell>
          <cell r="AB261"/>
          <cell r="AC261" t="str">
            <v>4N</v>
          </cell>
          <cell r="AD261" t="str">
            <v>4N</v>
          </cell>
          <cell r="AE261" t="str">
            <v>4N</v>
          </cell>
          <cell r="AF261" t="str">
            <v>4N</v>
          </cell>
          <cell r="AG261" t="str">
            <v>4N</v>
          </cell>
          <cell r="AH261" t="str">
            <v>4N</v>
          </cell>
          <cell r="AI261"/>
          <cell r="AJ261">
            <v>24.5</v>
          </cell>
          <cell r="AK261"/>
          <cell r="AP261">
            <v>19</v>
          </cell>
          <cell r="AQ261">
            <v>25.5</v>
          </cell>
          <cell r="AR261">
            <v>24.5</v>
          </cell>
          <cell r="AS261">
            <v>0</v>
          </cell>
          <cell r="AT261">
            <v>0</v>
          </cell>
          <cell r="AU261">
            <v>0</v>
          </cell>
          <cell r="AV261">
            <v>0.5</v>
          </cell>
          <cell r="AW261">
            <v>0</v>
          </cell>
          <cell r="AX261">
            <v>0</v>
          </cell>
          <cell r="AY261">
            <v>0</v>
          </cell>
          <cell r="AZ261">
            <v>25.5</v>
          </cell>
          <cell r="BA261">
            <v>86</v>
          </cell>
          <cell r="BB261">
            <v>0</v>
          </cell>
          <cell r="BC261">
            <v>38</v>
          </cell>
          <cell r="BD261">
            <v>0</v>
          </cell>
        </row>
        <row r="262">
          <cell r="B262"/>
          <cell r="C262" t="str">
            <v xml:space="preserve">ប៉ូច លិ </v>
          </cell>
          <cell r="D262" t="str">
            <v>PM</v>
          </cell>
          <cell r="E262" t="str">
            <v>4N</v>
          </cell>
          <cell r="F262" t="str">
            <v>4N</v>
          </cell>
          <cell r="G262"/>
          <cell r="H262" t="str">
            <v>4N</v>
          </cell>
          <cell r="I262" t="str">
            <v>4N</v>
          </cell>
          <cell r="J262" t="str">
            <v>4N</v>
          </cell>
          <cell r="K262" t="str">
            <v>4N</v>
          </cell>
          <cell r="L262" t="str">
            <v>4N</v>
          </cell>
          <cell r="M262"/>
          <cell r="N262"/>
          <cell r="O262" t="str">
            <v>4N</v>
          </cell>
          <cell r="P262" t="str">
            <v>4N</v>
          </cell>
          <cell r="Q262" t="str">
            <v>4N</v>
          </cell>
          <cell r="R262" t="str">
            <v>4N</v>
          </cell>
          <cell r="S262" t="str">
            <v>4N</v>
          </cell>
          <cell r="T262" t="str">
            <v>4N</v>
          </cell>
          <cell r="U262"/>
          <cell r="V262" t="str">
            <v>4N</v>
          </cell>
          <cell r="W262" t="str">
            <v>4N</v>
          </cell>
          <cell r="X262" t="str">
            <v>4N</v>
          </cell>
          <cell r="Y262" t="str">
            <v>4N</v>
          </cell>
          <cell r="Z262" t="str">
            <v>A</v>
          </cell>
          <cell r="AA262" t="str">
            <v>4N</v>
          </cell>
          <cell r="AB262"/>
          <cell r="AC262" t="str">
            <v>4N</v>
          </cell>
          <cell r="AD262" t="str">
            <v>4N</v>
          </cell>
          <cell r="AE262" t="str">
            <v>4N</v>
          </cell>
          <cell r="AF262" t="str">
            <v>4N</v>
          </cell>
          <cell r="AG262" t="str">
            <v>4N</v>
          </cell>
          <cell r="AH262" t="str">
            <v>4N</v>
          </cell>
          <cell r="AI262"/>
          <cell r="AJ262"/>
          <cell r="AK262"/>
          <cell r="AL262"/>
          <cell r="AP262"/>
          <cell r="AQ262"/>
          <cell r="AR262"/>
          <cell r="AS262"/>
          <cell r="AT262"/>
          <cell r="AU262"/>
          <cell r="AV262"/>
          <cell r="AW262"/>
          <cell r="AX262"/>
          <cell r="AY262"/>
          <cell r="AZ262"/>
          <cell r="BA262"/>
          <cell r="BB262"/>
          <cell r="BC262"/>
          <cell r="BD262"/>
        </row>
        <row r="263">
          <cell r="B263"/>
          <cell r="C263" t="str">
            <v>Phoch Li</v>
          </cell>
          <cell r="D263">
            <v>1.3</v>
          </cell>
          <cell r="E263">
            <v>4</v>
          </cell>
          <cell r="F263">
            <v>2</v>
          </cell>
          <cell r="G263"/>
          <cell r="H263">
            <v>4</v>
          </cell>
          <cell r="I263">
            <v>4</v>
          </cell>
          <cell r="J263">
            <v>4</v>
          </cell>
          <cell r="K263">
            <v>4</v>
          </cell>
          <cell r="L263">
            <v>2</v>
          </cell>
          <cell r="M263"/>
          <cell r="N263"/>
          <cell r="O263">
            <v>4</v>
          </cell>
          <cell r="P263">
            <v>4</v>
          </cell>
          <cell r="Q263">
            <v>4</v>
          </cell>
          <cell r="R263">
            <v>4</v>
          </cell>
          <cell r="S263">
            <v>4</v>
          </cell>
          <cell r="T263">
            <v>2</v>
          </cell>
          <cell r="U263"/>
          <cell r="V263">
            <v>4</v>
          </cell>
          <cell r="W263">
            <v>4</v>
          </cell>
          <cell r="X263">
            <v>4</v>
          </cell>
          <cell r="Y263">
            <v>4</v>
          </cell>
          <cell r="Z263">
            <v>0</v>
          </cell>
          <cell r="AA263">
            <v>2</v>
          </cell>
          <cell r="AB263"/>
          <cell r="AC263">
            <v>4</v>
          </cell>
          <cell r="AD263">
            <v>4</v>
          </cell>
          <cell r="AE263">
            <v>4</v>
          </cell>
          <cell r="AF263">
            <v>4</v>
          </cell>
          <cell r="AG263">
            <v>4</v>
          </cell>
          <cell r="AH263">
            <v>2</v>
          </cell>
          <cell r="AI263"/>
          <cell r="AJ263">
            <v>86</v>
          </cell>
          <cell r="AK263"/>
          <cell r="AL263"/>
          <cell r="AP263"/>
          <cell r="AQ263"/>
          <cell r="AR263"/>
          <cell r="AS263"/>
          <cell r="AT263"/>
          <cell r="AU263"/>
          <cell r="AV263"/>
          <cell r="AW263"/>
          <cell r="AX263"/>
          <cell r="AY263"/>
          <cell r="AZ263"/>
          <cell r="BA263"/>
          <cell r="BB263"/>
          <cell r="BC263"/>
          <cell r="BD263"/>
        </row>
        <row r="264">
          <cell r="B264"/>
          <cell r="C264" t="str">
            <v>High Frequency "PIC"</v>
          </cell>
          <cell r="D264">
            <v>1.5</v>
          </cell>
          <cell r="E264">
            <v>0</v>
          </cell>
          <cell r="F264">
            <v>0</v>
          </cell>
          <cell r="G264"/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/>
          <cell r="N264"/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/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/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/>
          <cell r="AJ264">
            <v>0</v>
          </cell>
          <cell r="AK264"/>
          <cell r="AP264"/>
          <cell r="AQ264"/>
          <cell r="AR264"/>
          <cell r="AS264"/>
          <cell r="AT264"/>
          <cell r="AU264"/>
          <cell r="AV264"/>
          <cell r="AW264"/>
          <cell r="AX264"/>
          <cell r="AY264"/>
          <cell r="AZ264"/>
          <cell r="BA264"/>
          <cell r="BB264"/>
          <cell r="BC264"/>
          <cell r="BD264"/>
        </row>
        <row r="265">
          <cell r="B265"/>
          <cell r="C265"/>
          <cell r="D265">
            <v>2</v>
          </cell>
          <cell r="E265">
            <v>2</v>
          </cell>
          <cell r="F265">
            <v>0</v>
          </cell>
          <cell r="G265"/>
          <cell r="H265">
            <v>2</v>
          </cell>
          <cell r="I265">
            <v>2</v>
          </cell>
          <cell r="J265">
            <v>2</v>
          </cell>
          <cell r="K265">
            <v>2</v>
          </cell>
          <cell r="L265">
            <v>0</v>
          </cell>
          <cell r="M265"/>
          <cell r="N265"/>
          <cell r="O265">
            <v>2</v>
          </cell>
          <cell r="P265">
            <v>2</v>
          </cell>
          <cell r="Q265">
            <v>0</v>
          </cell>
          <cell r="R265">
            <v>2</v>
          </cell>
          <cell r="S265">
            <v>2</v>
          </cell>
          <cell r="T265">
            <v>0</v>
          </cell>
          <cell r="U265"/>
          <cell r="V265">
            <v>2</v>
          </cell>
          <cell r="W265">
            <v>2</v>
          </cell>
          <cell r="X265">
            <v>2</v>
          </cell>
          <cell r="Y265">
            <v>2</v>
          </cell>
          <cell r="Z265">
            <v>0</v>
          </cell>
          <cell r="AA265">
            <v>2</v>
          </cell>
          <cell r="AB265"/>
          <cell r="AC265">
            <v>2</v>
          </cell>
          <cell r="AD265">
            <v>2</v>
          </cell>
          <cell r="AE265">
            <v>2</v>
          </cell>
          <cell r="AF265">
            <v>2</v>
          </cell>
          <cell r="AG265">
            <v>2</v>
          </cell>
          <cell r="AH265">
            <v>0</v>
          </cell>
          <cell r="AI265"/>
          <cell r="AJ265">
            <v>38</v>
          </cell>
          <cell r="AK265">
            <v>0</v>
          </cell>
          <cell r="AL265">
            <v>19</v>
          </cell>
          <cell r="AM265">
            <v>0</v>
          </cell>
          <cell r="AN265">
            <v>0</v>
          </cell>
          <cell r="AO265">
            <v>0</v>
          </cell>
          <cell r="AP265"/>
          <cell r="AQ265"/>
          <cell r="AR265"/>
          <cell r="AS265"/>
          <cell r="AT265"/>
          <cell r="AU265"/>
          <cell r="AV265"/>
          <cell r="AW265"/>
          <cell r="AX265"/>
          <cell r="AY265"/>
          <cell r="AZ265"/>
          <cell r="BA265"/>
          <cell r="BB265"/>
          <cell r="BC265"/>
          <cell r="BD265"/>
        </row>
        <row r="266">
          <cell r="B266" t="str">
            <v>1506</v>
          </cell>
          <cell r="C266"/>
          <cell r="D266" t="str">
            <v>AM</v>
          </cell>
          <cell r="E266">
            <v>4</v>
          </cell>
          <cell r="F266">
            <v>4</v>
          </cell>
          <cell r="G266"/>
          <cell r="H266">
            <v>4</v>
          </cell>
          <cell r="I266">
            <v>4</v>
          </cell>
          <cell r="J266">
            <v>4</v>
          </cell>
          <cell r="K266">
            <v>4</v>
          </cell>
          <cell r="L266">
            <v>4</v>
          </cell>
          <cell r="M266" t="str">
            <v>4H</v>
          </cell>
          <cell r="N266"/>
          <cell r="O266">
            <v>4</v>
          </cell>
          <cell r="P266">
            <v>4</v>
          </cell>
          <cell r="Q266">
            <v>4</v>
          </cell>
          <cell r="R266">
            <v>4</v>
          </cell>
          <cell r="S266">
            <v>4</v>
          </cell>
          <cell r="T266">
            <v>4</v>
          </cell>
          <cell r="U266"/>
          <cell r="V266">
            <v>4</v>
          </cell>
          <cell r="W266">
            <v>4</v>
          </cell>
          <cell r="X266">
            <v>4</v>
          </cell>
          <cell r="Y266">
            <v>4</v>
          </cell>
          <cell r="Z266">
            <v>4</v>
          </cell>
          <cell r="AA266">
            <v>4</v>
          </cell>
          <cell r="AB266" t="str">
            <v>4S</v>
          </cell>
          <cell r="AC266">
            <v>4</v>
          </cell>
          <cell r="AD266">
            <v>4</v>
          </cell>
          <cell r="AE266">
            <v>4</v>
          </cell>
          <cell r="AF266">
            <v>4</v>
          </cell>
          <cell r="AG266">
            <v>4</v>
          </cell>
          <cell r="AH266">
            <v>4</v>
          </cell>
          <cell r="AI266"/>
          <cell r="AJ266">
            <v>25</v>
          </cell>
          <cell r="AK266"/>
          <cell r="AP266">
            <v>19</v>
          </cell>
          <cell r="AQ266">
            <v>26</v>
          </cell>
          <cell r="AR266">
            <v>0</v>
          </cell>
          <cell r="AS266">
            <v>8</v>
          </cell>
          <cell r="AT266">
            <v>8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26</v>
          </cell>
          <cell r="BA266">
            <v>0</v>
          </cell>
          <cell r="BB266">
            <v>38</v>
          </cell>
          <cell r="BC266">
            <v>0</v>
          </cell>
          <cell r="BD266">
            <v>0</v>
          </cell>
        </row>
        <row r="267">
          <cell r="B267"/>
          <cell r="C267" t="str">
            <v xml:space="preserve">យន់ នីត </v>
          </cell>
          <cell r="D267" t="str">
            <v>PM</v>
          </cell>
          <cell r="E267">
            <v>4</v>
          </cell>
          <cell r="F267">
            <v>4</v>
          </cell>
          <cell r="G267"/>
          <cell r="H267">
            <v>4</v>
          </cell>
          <cell r="I267">
            <v>4</v>
          </cell>
          <cell r="J267">
            <v>4</v>
          </cell>
          <cell r="K267">
            <v>4</v>
          </cell>
          <cell r="L267">
            <v>4</v>
          </cell>
          <cell r="M267" t="str">
            <v>4H</v>
          </cell>
          <cell r="N267"/>
          <cell r="O267">
            <v>4</v>
          </cell>
          <cell r="P267">
            <v>4</v>
          </cell>
          <cell r="Q267">
            <v>4</v>
          </cell>
          <cell r="R267">
            <v>4</v>
          </cell>
          <cell r="S267">
            <v>4</v>
          </cell>
          <cell r="T267">
            <v>4</v>
          </cell>
          <cell r="U267"/>
          <cell r="V267">
            <v>4</v>
          </cell>
          <cell r="W267">
            <v>4</v>
          </cell>
          <cell r="X267">
            <v>4</v>
          </cell>
          <cell r="Y267">
            <v>4</v>
          </cell>
          <cell r="Z267">
            <v>4</v>
          </cell>
          <cell r="AA267">
            <v>4</v>
          </cell>
          <cell r="AB267" t="str">
            <v>4S</v>
          </cell>
          <cell r="AC267">
            <v>4</v>
          </cell>
          <cell r="AD267">
            <v>4</v>
          </cell>
          <cell r="AE267">
            <v>4</v>
          </cell>
          <cell r="AF267">
            <v>4</v>
          </cell>
          <cell r="AG267">
            <v>4</v>
          </cell>
          <cell r="AH267">
            <v>4</v>
          </cell>
          <cell r="AI267"/>
          <cell r="AJ267"/>
          <cell r="AK267"/>
          <cell r="AL267"/>
          <cell r="AP267"/>
          <cell r="AQ267"/>
          <cell r="AR267"/>
          <cell r="AS267"/>
          <cell r="AT267"/>
          <cell r="AU267"/>
          <cell r="AV267"/>
          <cell r="AW267"/>
          <cell r="AX267"/>
          <cell r="AY267"/>
          <cell r="AZ267"/>
          <cell r="BA267"/>
          <cell r="BB267"/>
          <cell r="BC267"/>
          <cell r="BD267"/>
        </row>
        <row r="268">
          <cell r="B268"/>
          <cell r="C268" t="str">
            <v>Yun Nit</v>
          </cell>
          <cell r="D268">
            <v>1.3</v>
          </cell>
          <cell r="E268">
            <v>0</v>
          </cell>
          <cell r="F268">
            <v>0</v>
          </cell>
          <cell r="G268"/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/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/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/>
          <cell r="AJ268">
            <v>0</v>
          </cell>
          <cell r="AK268"/>
          <cell r="AL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</row>
        <row r="269">
          <cell r="B269"/>
          <cell r="C269" t="str">
            <v>High Frequency "PIC"</v>
          </cell>
          <cell r="D269">
            <v>1.5</v>
          </cell>
          <cell r="E269">
            <v>2</v>
          </cell>
          <cell r="F269">
            <v>0</v>
          </cell>
          <cell r="G269"/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0</v>
          </cell>
          <cell r="M269">
            <v>0</v>
          </cell>
          <cell r="N269"/>
          <cell r="O269">
            <v>2</v>
          </cell>
          <cell r="P269">
            <v>2</v>
          </cell>
          <cell r="Q269">
            <v>2</v>
          </cell>
          <cell r="R269">
            <v>2</v>
          </cell>
          <cell r="S269">
            <v>2</v>
          </cell>
          <cell r="T269">
            <v>0</v>
          </cell>
          <cell r="U269"/>
          <cell r="V269">
            <v>0</v>
          </cell>
          <cell r="W269">
            <v>2</v>
          </cell>
          <cell r="X269">
            <v>2</v>
          </cell>
          <cell r="Y269">
            <v>2</v>
          </cell>
          <cell r="Z269">
            <v>2</v>
          </cell>
          <cell r="AA269">
            <v>0</v>
          </cell>
          <cell r="AB269">
            <v>0</v>
          </cell>
          <cell r="AC269">
            <v>2</v>
          </cell>
          <cell r="AD269">
            <v>2</v>
          </cell>
          <cell r="AE269">
            <v>2</v>
          </cell>
          <cell r="AF269">
            <v>2</v>
          </cell>
          <cell r="AG269">
            <v>2</v>
          </cell>
          <cell r="AH269">
            <v>0</v>
          </cell>
          <cell r="AI269"/>
          <cell r="AJ269">
            <v>38</v>
          </cell>
          <cell r="AK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/>
          <cell r="BB269"/>
          <cell r="BC269"/>
          <cell r="BD269"/>
        </row>
        <row r="270">
          <cell r="B270"/>
          <cell r="C270"/>
          <cell r="D270">
            <v>2</v>
          </cell>
          <cell r="E270">
            <v>0</v>
          </cell>
          <cell r="F270">
            <v>0</v>
          </cell>
          <cell r="G270"/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/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/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/>
          <cell r="AJ270">
            <v>0</v>
          </cell>
          <cell r="AK270">
            <v>0</v>
          </cell>
          <cell r="AL270">
            <v>19</v>
          </cell>
          <cell r="AM270">
            <v>0</v>
          </cell>
          <cell r="AN270">
            <v>0</v>
          </cell>
          <cell r="AO270">
            <v>0</v>
          </cell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</row>
        <row r="271">
          <cell r="B271" t="str">
            <v>1507</v>
          </cell>
          <cell r="C271"/>
          <cell r="D271" t="str">
            <v>AM</v>
          </cell>
          <cell r="E271" t="str">
            <v>4N</v>
          </cell>
          <cell r="F271" t="str">
            <v>4N</v>
          </cell>
          <cell r="G271"/>
          <cell r="H271" t="str">
            <v>4N</v>
          </cell>
          <cell r="I271" t="str">
            <v>4N</v>
          </cell>
          <cell r="J271" t="str">
            <v>4N</v>
          </cell>
          <cell r="K271" t="str">
            <v>4N</v>
          </cell>
          <cell r="L271" t="str">
            <v>4N</v>
          </cell>
          <cell r="M271"/>
          <cell r="N271"/>
          <cell r="O271" t="str">
            <v>4N</v>
          </cell>
          <cell r="P271" t="str">
            <v>4N</v>
          </cell>
          <cell r="Q271" t="str">
            <v>4N</v>
          </cell>
          <cell r="R271" t="str">
            <v>4N</v>
          </cell>
          <cell r="S271" t="str">
            <v>4N</v>
          </cell>
          <cell r="T271" t="str">
            <v>4N</v>
          </cell>
          <cell r="U271"/>
          <cell r="V271" t="str">
            <v>4N</v>
          </cell>
          <cell r="W271" t="str">
            <v>4N</v>
          </cell>
          <cell r="X271" t="str">
            <v>4N</v>
          </cell>
          <cell r="Y271" t="str">
            <v>4N</v>
          </cell>
          <cell r="Z271" t="str">
            <v>4N</v>
          </cell>
          <cell r="AA271" t="str">
            <v>4N</v>
          </cell>
          <cell r="AB271"/>
          <cell r="AC271" t="str">
            <v>4N</v>
          </cell>
          <cell r="AD271" t="str">
            <v>4N</v>
          </cell>
          <cell r="AE271" t="str">
            <v>4N</v>
          </cell>
          <cell r="AF271" t="str">
            <v>4N</v>
          </cell>
          <cell r="AG271" t="str">
            <v>4N</v>
          </cell>
          <cell r="AH271" t="str">
            <v>4N</v>
          </cell>
          <cell r="AI271"/>
          <cell r="AJ271">
            <v>25</v>
          </cell>
          <cell r="AK271"/>
          <cell r="AP271">
            <v>20</v>
          </cell>
          <cell r="AQ271">
            <v>26</v>
          </cell>
          <cell r="AR271">
            <v>25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26</v>
          </cell>
          <cell r="BA271">
            <v>90</v>
          </cell>
          <cell r="BB271">
            <v>0</v>
          </cell>
          <cell r="BC271">
            <v>40</v>
          </cell>
          <cell r="BD271">
            <v>0</v>
          </cell>
        </row>
        <row r="272">
          <cell r="B272"/>
          <cell r="C272" t="str">
            <v xml:space="preserve">សាន ស៊្រាង </v>
          </cell>
          <cell r="D272" t="str">
            <v>PM</v>
          </cell>
          <cell r="E272" t="str">
            <v>4N</v>
          </cell>
          <cell r="F272" t="str">
            <v>4N</v>
          </cell>
          <cell r="G272"/>
          <cell r="H272" t="str">
            <v>4N</v>
          </cell>
          <cell r="I272" t="str">
            <v>4N</v>
          </cell>
          <cell r="J272" t="str">
            <v>4N</v>
          </cell>
          <cell r="K272" t="str">
            <v>4N</v>
          </cell>
          <cell r="L272" t="str">
            <v>4N</v>
          </cell>
          <cell r="M272"/>
          <cell r="N272"/>
          <cell r="O272" t="str">
            <v>4N</v>
          </cell>
          <cell r="P272" t="str">
            <v>4N</v>
          </cell>
          <cell r="Q272" t="str">
            <v>4N</v>
          </cell>
          <cell r="R272" t="str">
            <v>4N</v>
          </cell>
          <cell r="S272" t="str">
            <v>4N</v>
          </cell>
          <cell r="T272" t="str">
            <v>4N</v>
          </cell>
          <cell r="U272"/>
          <cell r="V272" t="str">
            <v>4N</v>
          </cell>
          <cell r="W272" t="str">
            <v>4N</v>
          </cell>
          <cell r="X272" t="str">
            <v>4N</v>
          </cell>
          <cell r="Y272" t="str">
            <v>4N</v>
          </cell>
          <cell r="Z272" t="str">
            <v>4N</v>
          </cell>
          <cell r="AA272" t="str">
            <v>4N</v>
          </cell>
          <cell r="AB272"/>
          <cell r="AC272" t="str">
            <v>4N</v>
          </cell>
          <cell r="AD272" t="str">
            <v>4N</v>
          </cell>
          <cell r="AE272" t="str">
            <v>4N</v>
          </cell>
          <cell r="AF272" t="str">
            <v>4N</v>
          </cell>
          <cell r="AG272" t="str">
            <v>4N</v>
          </cell>
          <cell r="AH272" t="str">
            <v>4N</v>
          </cell>
          <cell r="AI272"/>
          <cell r="AJ272"/>
          <cell r="AK272"/>
          <cell r="AL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D272"/>
        </row>
        <row r="273">
          <cell r="B273"/>
          <cell r="C273" t="str">
            <v>San Sreang</v>
          </cell>
          <cell r="D273">
            <v>1.3</v>
          </cell>
          <cell r="E273">
            <v>4</v>
          </cell>
          <cell r="F273">
            <v>2</v>
          </cell>
          <cell r="G273"/>
          <cell r="H273">
            <v>4</v>
          </cell>
          <cell r="I273">
            <v>4</v>
          </cell>
          <cell r="J273">
            <v>4</v>
          </cell>
          <cell r="K273">
            <v>4</v>
          </cell>
          <cell r="L273">
            <v>2</v>
          </cell>
          <cell r="M273"/>
          <cell r="N273"/>
          <cell r="O273">
            <v>4</v>
          </cell>
          <cell r="P273">
            <v>4</v>
          </cell>
          <cell r="Q273">
            <v>4</v>
          </cell>
          <cell r="R273">
            <v>4</v>
          </cell>
          <cell r="S273">
            <v>4</v>
          </cell>
          <cell r="T273">
            <v>2</v>
          </cell>
          <cell r="U273"/>
          <cell r="V273">
            <v>4</v>
          </cell>
          <cell r="W273">
            <v>4</v>
          </cell>
          <cell r="X273">
            <v>4</v>
          </cell>
          <cell r="Y273">
            <v>4</v>
          </cell>
          <cell r="Z273">
            <v>4</v>
          </cell>
          <cell r="AA273">
            <v>2</v>
          </cell>
          <cell r="AB273"/>
          <cell r="AC273">
            <v>4</v>
          </cell>
          <cell r="AD273">
            <v>4</v>
          </cell>
          <cell r="AE273">
            <v>4</v>
          </cell>
          <cell r="AF273">
            <v>4</v>
          </cell>
          <cell r="AG273">
            <v>4</v>
          </cell>
          <cell r="AH273">
            <v>2</v>
          </cell>
          <cell r="AI273"/>
          <cell r="AJ273">
            <v>90</v>
          </cell>
          <cell r="AK273"/>
          <cell r="AL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</row>
        <row r="274">
          <cell r="B274"/>
          <cell r="C274" t="str">
            <v>High Frequency "PIC"</v>
          </cell>
          <cell r="D274">
            <v>1.5</v>
          </cell>
          <cell r="E274">
            <v>0</v>
          </cell>
          <cell r="F274">
            <v>0</v>
          </cell>
          <cell r="G274"/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/>
          <cell r="N274"/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/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/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/>
          <cell r="AJ274">
            <v>0</v>
          </cell>
          <cell r="AK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D274"/>
        </row>
        <row r="275">
          <cell r="B275"/>
          <cell r="C275"/>
          <cell r="D275">
            <v>2</v>
          </cell>
          <cell r="E275">
            <v>2</v>
          </cell>
          <cell r="F275">
            <v>0</v>
          </cell>
          <cell r="G275"/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0</v>
          </cell>
          <cell r="M275"/>
          <cell r="N275"/>
          <cell r="O275">
            <v>2</v>
          </cell>
          <cell r="P275">
            <v>2</v>
          </cell>
          <cell r="Q275">
            <v>0</v>
          </cell>
          <cell r="R275">
            <v>2</v>
          </cell>
          <cell r="S275">
            <v>2</v>
          </cell>
          <cell r="T275">
            <v>0</v>
          </cell>
          <cell r="U275"/>
          <cell r="V275">
            <v>2</v>
          </cell>
          <cell r="W275">
            <v>2</v>
          </cell>
          <cell r="X275">
            <v>2</v>
          </cell>
          <cell r="Y275">
            <v>2</v>
          </cell>
          <cell r="Z275">
            <v>2</v>
          </cell>
          <cell r="AA275">
            <v>2</v>
          </cell>
          <cell r="AB275"/>
          <cell r="AC275">
            <v>2</v>
          </cell>
          <cell r="AD275">
            <v>2</v>
          </cell>
          <cell r="AE275">
            <v>2</v>
          </cell>
          <cell r="AF275">
            <v>2</v>
          </cell>
          <cell r="AG275">
            <v>2</v>
          </cell>
          <cell r="AH275">
            <v>0</v>
          </cell>
          <cell r="AI275"/>
          <cell r="AJ275">
            <v>40</v>
          </cell>
          <cell r="AK275">
            <v>0</v>
          </cell>
          <cell r="AL275">
            <v>20</v>
          </cell>
          <cell r="AM275">
            <v>0</v>
          </cell>
          <cell r="AN275">
            <v>0</v>
          </cell>
          <cell r="AO275">
            <v>0</v>
          </cell>
          <cell r="AP275"/>
          <cell r="AQ275"/>
          <cell r="AR275"/>
          <cell r="AS275"/>
          <cell r="AT275"/>
          <cell r="AU275"/>
          <cell r="AV275"/>
          <cell r="AW275"/>
          <cell r="AX275"/>
          <cell r="AY275"/>
          <cell r="AZ275"/>
          <cell r="BA275"/>
          <cell r="BB275"/>
          <cell r="BC275"/>
          <cell r="BD275"/>
        </row>
        <row r="276">
          <cell r="B276" t="str">
            <v>1508</v>
          </cell>
          <cell r="C276"/>
          <cell r="D276" t="str">
            <v>AM</v>
          </cell>
          <cell r="E276">
            <v>4</v>
          </cell>
          <cell r="F276">
            <v>4</v>
          </cell>
          <cell r="G276"/>
          <cell r="H276">
            <v>4</v>
          </cell>
          <cell r="I276">
            <v>4</v>
          </cell>
          <cell r="J276">
            <v>4</v>
          </cell>
          <cell r="K276">
            <v>4</v>
          </cell>
          <cell r="L276">
            <v>4</v>
          </cell>
          <cell r="M276" t="str">
            <v>4H</v>
          </cell>
          <cell r="N276"/>
          <cell r="O276">
            <v>4</v>
          </cell>
          <cell r="P276">
            <v>4</v>
          </cell>
          <cell r="Q276">
            <v>4</v>
          </cell>
          <cell r="R276">
            <v>4</v>
          </cell>
          <cell r="S276">
            <v>4</v>
          </cell>
          <cell r="T276">
            <v>4</v>
          </cell>
          <cell r="U276"/>
          <cell r="V276">
            <v>4</v>
          </cell>
          <cell r="W276">
            <v>4</v>
          </cell>
          <cell r="X276">
            <v>4</v>
          </cell>
          <cell r="Y276">
            <v>4</v>
          </cell>
          <cell r="Z276">
            <v>4</v>
          </cell>
          <cell r="AA276">
            <v>4</v>
          </cell>
          <cell r="AB276"/>
          <cell r="AC276">
            <v>4</v>
          </cell>
          <cell r="AD276">
            <v>4</v>
          </cell>
          <cell r="AE276">
            <v>4</v>
          </cell>
          <cell r="AF276">
            <v>4</v>
          </cell>
          <cell r="AG276">
            <v>4</v>
          </cell>
          <cell r="AH276">
            <v>4</v>
          </cell>
          <cell r="AI276"/>
          <cell r="AJ276">
            <v>25</v>
          </cell>
          <cell r="AK276"/>
          <cell r="AP276">
            <v>17</v>
          </cell>
          <cell r="AQ276">
            <v>26</v>
          </cell>
          <cell r="AR276">
            <v>0</v>
          </cell>
          <cell r="AS276">
            <v>8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26</v>
          </cell>
          <cell r="BA276">
            <v>0</v>
          </cell>
          <cell r="BB276">
            <v>34</v>
          </cell>
          <cell r="BC276">
            <v>0</v>
          </cell>
          <cell r="BD276">
            <v>0</v>
          </cell>
        </row>
        <row r="277">
          <cell r="B277"/>
          <cell r="C277" t="str">
            <v xml:space="preserve">ស៊ុយ សំណាង </v>
          </cell>
          <cell r="D277" t="str">
            <v>PM</v>
          </cell>
          <cell r="E277">
            <v>4</v>
          </cell>
          <cell r="F277">
            <v>4</v>
          </cell>
          <cell r="G277"/>
          <cell r="H277">
            <v>4</v>
          </cell>
          <cell r="I277">
            <v>4</v>
          </cell>
          <cell r="J277">
            <v>4</v>
          </cell>
          <cell r="K277">
            <v>4</v>
          </cell>
          <cell r="L277">
            <v>4</v>
          </cell>
          <cell r="M277" t="str">
            <v>4H</v>
          </cell>
          <cell r="N277"/>
          <cell r="O277">
            <v>4</v>
          </cell>
          <cell r="P277">
            <v>4</v>
          </cell>
          <cell r="Q277">
            <v>4</v>
          </cell>
          <cell r="R277">
            <v>4</v>
          </cell>
          <cell r="S277">
            <v>4</v>
          </cell>
          <cell r="T277">
            <v>4</v>
          </cell>
          <cell r="U277"/>
          <cell r="V277">
            <v>4</v>
          </cell>
          <cell r="W277">
            <v>4</v>
          </cell>
          <cell r="X277">
            <v>4</v>
          </cell>
          <cell r="Y277">
            <v>4</v>
          </cell>
          <cell r="Z277">
            <v>4</v>
          </cell>
          <cell r="AA277">
            <v>4</v>
          </cell>
          <cell r="AB277"/>
          <cell r="AC277">
            <v>4</v>
          </cell>
          <cell r="AD277">
            <v>4</v>
          </cell>
          <cell r="AE277">
            <v>4</v>
          </cell>
          <cell r="AF277">
            <v>4</v>
          </cell>
          <cell r="AG277">
            <v>4</v>
          </cell>
          <cell r="AH277">
            <v>4</v>
          </cell>
          <cell r="AI277"/>
          <cell r="AJ277"/>
          <cell r="AK277"/>
          <cell r="AL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</row>
        <row r="278">
          <cell r="B278"/>
          <cell r="C278" t="str">
            <v>Suy Somnang</v>
          </cell>
          <cell r="D278">
            <v>1.3</v>
          </cell>
          <cell r="E278">
            <v>0</v>
          </cell>
          <cell r="F278">
            <v>0</v>
          </cell>
          <cell r="G278"/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/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/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/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/>
          <cell r="AJ278">
            <v>0</v>
          </cell>
          <cell r="AK278"/>
          <cell r="AL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D278"/>
        </row>
        <row r="279">
          <cell r="B279"/>
          <cell r="C279" t="str">
            <v>High Frequency "PIC"</v>
          </cell>
          <cell r="D279">
            <v>1.5</v>
          </cell>
          <cell r="E279">
            <v>0</v>
          </cell>
          <cell r="F279">
            <v>0</v>
          </cell>
          <cell r="G279"/>
          <cell r="H279">
            <v>2</v>
          </cell>
          <cell r="I279">
            <v>2</v>
          </cell>
          <cell r="J279">
            <v>2</v>
          </cell>
          <cell r="K279">
            <v>2</v>
          </cell>
          <cell r="L279">
            <v>0</v>
          </cell>
          <cell r="M279">
            <v>0</v>
          </cell>
          <cell r="N279"/>
          <cell r="O279">
            <v>2</v>
          </cell>
          <cell r="P279">
            <v>2</v>
          </cell>
          <cell r="Q279">
            <v>2</v>
          </cell>
          <cell r="R279">
            <v>0</v>
          </cell>
          <cell r="S279">
            <v>2</v>
          </cell>
          <cell r="T279">
            <v>0</v>
          </cell>
          <cell r="U279"/>
          <cell r="V279">
            <v>0</v>
          </cell>
          <cell r="W279">
            <v>2</v>
          </cell>
          <cell r="X279">
            <v>2</v>
          </cell>
          <cell r="Y279">
            <v>2</v>
          </cell>
          <cell r="Z279">
            <v>2</v>
          </cell>
          <cell r="AA279">
            <v>0</v>
          </cell>
          <cell r="AB279"/>
          <cell r="AC279">
            <v>2</v>
          </cell>
          <cell r="AD279">
            <v>2</v>
          </cell>
          <cell r="AE279">
            <v>2</v>
          </cell>
          <cell r="AF279">
            <v>2</v>
          </cell>
          <cell r="AG279">
            <v>2</v>
          </cell>
          <cell r="AH279">
            <v>0</v>
          </cell>
          <cell r="AI279"/>
          <cell r="AJ279">
            <v>34</v>
          </cell>
          <cell r="AK279"/>
          <cell r="AP279"/>
          <cell r="AQ279"/>
          <cell r="AR279"/>
          <cell r="AS279"/>
          <cell r="AT279"/>
          <cell r="AU279"/>
          <cell r="AV279"/>
          <cell r="AW279"/>
          <cell r="AX279"/>
          <cell r="AY279"/>
          <cell r="AZ279"/>
          <cell r="BA279"/>
          <cell r="BB279"/>
          <cell r="BC279"/>
          <cell r="BD279"/>
        </row>
        <row r="280">
          <cell r="B280"/>
          <cell r="C280"/>
          <cell r="D280">
            <v>2</v>
          </cell>
          <cell r="E280">
            <v>0</v>
          </cell>
          <cell r="F280">
            <v>0</v>
          </cell>
          <cell r="G280"/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/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/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/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/>
          <cell r="AJ280">
            <v>0</v>
          </cell>
          <cell r="AK280">
            <v>0</v>
          </cell>
          <cell r="AL280">
            <v>17</v>
          </cell>
          <cell r="AM280">
            <v>0</v>
          </cell>
          <cell r="AN280">
            <v>0</v>
          </cell>
          <cell r="AO280">
            <v>0</v>
          </cell>
          <cell r="AP280"/>
          <cell r="AQ280"/>
          <cell r="AR280"/>
          <cell r="AS280"/>
          <cell r="AT280"/>
          <cell r="AU280"/>
          <cell r="AV280"/>
          <cell r="AW280"/>
          <cell r="AX280"/>
          <cell r="AY280"/>
          <cell r="AZ280"/>
          <cell r="BA280"/>
          <cell r="BB280"/>
          <cell r="BC280"/>
          <cell r="BD280"/>
        </row>
        <row r="281">
          <cell r="B281" t="str">
            <v>1509</v>
          </cell>
          <cell r="C281"/>
          <cell r="D281" t="str">
            <v>AM</v>
          </cell>
          <cell r="E281">
            <v>4</v>
          </cell>
          <cell r="F281">
            <v>4</v>
          </cell>
          <cell r="G281"/>
          <cell r="H281">
            <v>4</v>
          </cell>
          <cell r="I281">
            <v>4</v>
          </cell>
          <cell r="J281">
            <v>4</v>
          </cell>
          <cell r="K281">
            <v>4</v>
          </cell>
          <cell r="L281">
            <v>4</v>
          </cell>
          <cell r="M281" t="str">
            <v>4H</v>
          </cell>
          <cell r="N281"/>
          <cell r="O281">
            <v>4</v>
          </cell>
          <cell r="P281">
            <v>4</v>
          </cell>
          <cell r="Q281">
            <v>4</v>
          </cell>
          <cell r="R281">
            <v>4</v>
          </cell>
          <cell r="S281">
            <v>4</v>
          </cell>
          <cell r="T281">
            <v>4</v>
          </cell>
          <cell r="U281"/>
          <cell r="V281">
            <v>4</v>
          </cell>
          <cell r="W281">
            <v>4</v>
          </cell>
          <cell r="X281">
            <v>4</v>
          </cell>
          <cell r="Y281">
            <v>4</v>
          </cell>
          <cell r="Z281">
            <v>4</v>
          </cell>
          <cell r="AA281">
            <v>4</v>
          </cell>
          <cell r="AB281" t="str">
            <v>4S</v>
          </cell>
          <cell r="AC281">
            <v>4</v>
          </cell>
          <cell r="AD281">
            <v>4</v>
          </cell>
          <cell r="AE281">
            <v>4</v>
          </cell>
          <cell r="AF281">
            <v>4</v>
          </cell>
          <cell r="AG281">
            <v>4</v>
          </cell>
          <cell r="AH281">
            <v>4</v>
          </cell>
          <cell r="AI281"/>
          <cell r="AJ281">
            <v>25</v>
          </cell>
          <cell r="AK281"/>
          <cell r="AP281">
            <v>19</v>
          </cell>
          <cell r="AQ281">
            <v>26</v>
          </cell>
          <cell r="AR281">
            <v>0</v>
          </cell>
          <cell r="AS281">
            <v>8</v>
          </cell>
          <cell r="AT281">
            <v>8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26</v>
          </cell>
          <cell r="BA281">
            <v>0</v>
          </cell>
          <cell r="BB281">
            <v>38</v>
          </cell>
          <cell r="BC281">
            <v>0</v>
          </cell>
          <cell r="BD281">
            <v>0</v>
          </cell>
        </row>
        <row r="282">
          <cell r="B282"/>
          <cell r="C282" t="str">
            <v xml:space="preserve">រស់ ភារុំ </v>
          </cell>
          <cell r="D282" t="str">
            <v>PM</v>
          </cell>
          <cell r="E282">
            <v>4</v>
          </cell>
          <cell r="F282">
            <v>4</v>
          </cell>
          <cell r="G282"/>
          <cell r="H282">
            <v>4</v>
          </cell>
          <cell r="I282">
            <v>4</v>
          </cell>
          <cell r="J282">
            <v>4</v>
          </cell>
          <cell r="K282">
            <v>4</v>
          </cell>
          <cell r="L282">
            <v>4</v>
          </cell>
          <cell r="M282" t="str">
            <v>4H</v>
          </cell>
          <cell r="N282"/>
          <cell r="O282">
            <v>4</v>
          </cell>
          <cell r="P282">
            <v>4</v>
          </cell>
          <cell r="Q282">
            <v>4</v>
          </cell>
          <cell r="R282">
            <v>4</v>
          </cell>
          <cell r="S282">
            <v>4</v>
          </cell>
          <cell r="T282">
            <v>4</v>
          </cell>
          <cell r="U282"/>
          <cell r="V282">
            <v>4</v>
          </cell>
          <cell r="W282">
            <v>4</v>
          </cell>
          <cell r="X282">
            <v>4</v>
          </cell>
          <cell r="Y282">
            <v>4</v>
          </cell>
          <cell r="Z282">
            <v>4</v>
          </cell>
          <cell r="AA282">
            <v>4</v>
          </cell>
          <cell r="AB282" t="str">
            <v>4S</v>
          </cell>
          <cell r="AC282">
            <v>4</v>
          </cell>
          <cell r="AD282">
            <v>4</v>
          </cell>
          <cell r="AE282">
            <v>4</v>
          </cell>
          <cell r="AF282">
            <v>4</v>
          </cell>
          <cell r="AG282">
            <v>4</v>
          </cell>
          <cell r="AH282">
            <v>4</v>
          </cell>
          <cell r="AI282"/>
          <cell r="AJ282"/>
          <cell r="AK282"/>
          <cell r="AL282"/>
          <cell r="AP282"/>
          <cell r="AQ282"/>
          <cell r="AR282"/>
          <cell r="AS282"/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</row>
        <row r="283">
          <cell r="B283"/>
          <cell r="C283" t="str">
            <v>Ros Phearom</v>
          </cell>
          <cell r="D283">
            <v>1.3</v>
          </cell>
          <cell r="E283">
            <v>0</v>
          </cell>
          <cell r="F283">
            <v>0</v>
          </cell>
          <cell r="G283"/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/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/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/>
          <cell r="AJ283">
            <v>0</v>
          </cell>
          <cell r="AK283"/>
          <cell r="AL283"/>
          <cell r="AP283"/>
          <cell r="AQ283"/>
          <cell r="AR283"/>
          <cell r="AS283"/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</row>
        <row r="284">
          <cell r="B284"/>
          <cell r="C284" t="str">
            <v>High Frequency "PIC"</v>
          </cell>
          <cell r="D284">
            <v>1.5</v>
          </cell>
          <cell r="E284">
            <v>2</v>
          </cell>
          <cell r="F284">
            <v>0</v>
          </cell>
          <cell r="G284"/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0</v>
          </cell>
          <cell r="M284">
            <v>0</v>
          </cell>
          <cell r="N284"/>
          <cell r="O284">
            <v>0</v>
          </cell>
          <cell r="P284">
            <v>2</v>
          </cell>
          <cell r="Q284">
            <v>2</v>
          </cell>
          <cell r="R284">
            <v>2</v>
          </cell>
          <cell r="S284">
            <v>2</v>
          </cell>
          <cell r="T284">
            <v>0</v>
          </cell>
          <cell r="U284"/>
          <cell r="V284">
            <v>2</v>
          </cell>
          <cell r="W284">
            <v>2</v>
          </cell>
          <cell r="X284">
            <v>2</v>
          </cell>
          <cell r="Y284">
            <v>2</v>
          </cell>
          <cell r="Z284">
            <v>2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2</v>
          </cell>
          <cell r="AF284">
            <v>2</v>
          </cell>
          <cell r="AG284">
            <v>2</v>
          </cell>
          <cell r="AH284">
            <v>0</v>
          </cell>
          <cell r="AI284"/>
          <cell r="AJ284">
            <v>38</v>
          </cell>
          <cell r="AK284"/>
          <cell r="AP284"/>
          <cell r="AQ284"/>
          <cell r="AR284"/>
          <cell r="AS284"/>
          <cell r="AT284"/>
          <cell r="AU284"/>
          <cell r="AV284"/>
          <cell r="AW284"/>
          <cell r="AX284"/>
          <cell r="AY284"/>
          <cell r="AZ284"/>
          <cell r="BA284"/>
          <cell r="BB284"/>
          <cell r="BC284"/>
          <cell r="BD284"/>
        </row>
        <row r="285">
          <cell r="B285"/>
          <cell r="C285"/>
          <cell r="D285">
            <v>2</v>
          </cell>
          <cell r="E285">
            <v>0</v>
          </cell>
          <cell r="F285">
            <v>0</v>
          </cell>
          <cell r="G285"/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/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/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/>
          <cell r="AJ285">
            <v>0</v>
          </cell>
          <cell r="AK285">
            <v>0</v>
          </cell>
          <cell r="AL285">
            <v>19</v>
          </cell>
          <cell r="AM285">
            <v>0</v>
          </cell>
          <cell r="AN285">
            <v>0</v>
          </cell>
          <cell r="AO285">
            <v>0</v>
          </cell>
          <cell r="AP285"/>
          <cell r="AQ285"/>
          <cell r="AR285"/>
          <cell r="AS285"/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</row>
        <row r="286">
          <cell r="B286" t="str">
            <v>1510</v>
          </cell>
          <cell r="C286"/>
          <cell r="D286" t="str">
            <v>AM</v>
          </cell>
          <cell r="E286" t="str">
            <v>4N</v>
          </cell>
          <cell r="F286" t="str">
            <v>4N</v>
          </cell>
          <cell r="G286"/>
          <cell r="H286" t="str">
            <v>4N</v>
          </cell>
          <cell r="I286" t="str">
            <v>4N</v>
          </cell>
          <cell r="J286" t="str">
            <v>4N</v>
          </cell>
          <cell r="K286" t="str">
            <v>4N</v>
          </cell>
          <cell r="L286" t="str">
            <v>4N</v>
          </cell>
          <cell r="M286"/>
          <cell r="N286"/>
          <cell r="O286" t="str">
            <v>4N</v>
          </cell>
          <cell r="P286" t="str">
            <v>4N</v>
          </cell>
          <cell r="Q286" t="str">
            <v>4N</v>
          </cell>
          <cell r="R286" t="str">
            <v>4N</v>
          </cell>
          <cell r="S286" t="str">
            <v>4N</v>
          </cell>
          <cell r="T286" t="str">
            <v>A</v>
          </cell>
          <cell r="U286"/>
          <cell r="V286" t="str">
            <v>4N</v>
          </cell>
          <cell r="W286" t="str">
            <v>4N</v>
          </cell>
          <cell r="X286" t="str">
            <v>4N</v>
          </cell>
          <cell r="Y286" t="str">
            <v>4N</v>
          </cell>
          <cell r="Z286" t="str">
            <v>4N</v>
          </cell>
          <cell r="AA286" t="str">
            <v>4N</v>
          </cell>
          <cell r="AB286"/>
          <cell r="AC286" t="str">
            <v>4N</v>
          </cell>
          <cell r="AD286" t="str">
            <v>4N</v>
          </cell>
          <cell r="AE286" t="str">
            <v>4N</v>
          </cell>
          <cell r="AF286" t="str">
            <v>4N</v>
          </cell>
          <cell r="AG286" t="str">
            <v>4N</v>
          </cell>
          <cell r="AH286" t="str">
            <v>4N</v>
          </cell>
          <cell r="AI286"/>
          <cell r="AJ286">
            <v>24</v>
          </cell>
          <cell r="AK286"/>
          <cell r="AP286">
            <v>20</v>
          </cell>
          <cell r="AQ286">
            <v>25</v>
          </cell>
          <cell r="AR286">
            <v>24</v>
          </cell>
          <cell r="AS286">
            <v>0</v>
          </cell>
          <cell r="AT286">
            <v>0</v>
          </cell>
          <cell r="AU286">
            <v>0</v>
          </cell>
          <cell r="AV286">
            <v>1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A286">
            <v>88</v>
          </cell>
          <cell r="BB286">
            <v>0</v>
          </cell>
          <cell r="BC286">
            <v>40</v>
          </cell>
          <cell r="BD286">
            <v>0</v>
          </cell>
        </row>
        <row r="287">
          <cell r="B287"/>
          <cell r="C287" t="str">
            <v xml:space="preserve">សែម ម៉ៅ </v>
          </cell>
          <cell r="D287" t="str">
            <v>PM</v>
          </cell>
          <cell r="E287" t="str">
            <v>4N</v>
          </cell>
          <cell r="F287" t="str">
            <v>4N</v>
          </cell>
          <cell r="G287"/>
          <cell r="H287" t="str">
            <v>4N</v>
          </cell>
          <cell r="I287" t="str">
            <v>4N</v>
          </cell>
          <cell r="J287" t="str">
            <v>4N</v>
          </cell>
          <cell r="K287" t="str">
            <v>4N</v>
          </cell>
          <cell r="L287" t="str">
            <v>4N</v>
          </cell>
          <cell r="M287"/>
          <cell r="N287"/>
          <cell r="O287" t="str">
            <v>4N</v>
          </cell>
          <cell r="P287" t="str">
            <v>4N</v>
          </cell>
          <cell r="Q287" t="str">
            <v>4N</v>
          </cell>
          <cell r="R287" t="str">
            <v>4N</v>
          </cell>
          <cell r="S287" t="str">
            <v>4N</v>
          </cell>
          <cell r="T287" t="str">
            <v>A</v>
          </cell>
          <cell r="U287"/>
          <cell r="V287" t="str">
            <v>4N</v>
          </cell>
          <cell r="W287" t="str">
            <v>4N</v>
          </cell>
          <cell r="X287" t="str">
            <v>4N</v>
          </cell>
          <cell r="Y287" t="str">
            <v>4N</v>
          </cell>
          <cell r="Z287" t="str">
            <v>4N</v>
          </cell>
          <cell r="AA287" t="str">
            <v>4N</v>
          </cell>
          <cell r="AB287"/>
          <cell r="AC287" t="str">
            <v>4N</v>
          </cell>
          <cell r="AD287" t="str">
            <v>4N</v>
          </cell>
          <cell r="AE287" t="str">
            <v>4N</v>
          </cell>
          <cell r="AF287" t="str">
            <v>4N</v>
          </cell>
          <cell r="AG287" t="str">
            <v>4N</v>
          </cell>
          <cell r="AH287" t="str">
            <v>4N</v>
          </cell>
          <cell r="AI287"/>
          <cell r="AJ287"/>
          <cell r="AK287"/>
          <cell r="AL287"/>
          <cell r="AP287"/>
          <cell r="AQ287"/>
          <cell r="AR287"/>
          <cell r="AS287"/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</row>
        <row r="288">
          <cell r="B288"/>
          <cell r="C288" t="str">
            <v>Sem Mao</v>
          </cell>
          <cell r="D288">
            <v>1.3</v>
          </cell>
          <cell r="E288">
            <v>4</v>
          </cell>
          <cell r="F288">
            <v>2</v>
          </cell>
          <cell r="G288"/>
          <cell r="H288">
            <v>4</v>
          </cell>
          <cell r="I288">
            <v>4</v>
          </cell>
          <cell r="J288">
            <v>4</v>
          </cell>
          <cell r="K288">
            <v>4</v>
          </cell>
          <cell r="L288">
            <v>2</v>
          </cell>
          <cell r="M288"/>
          <cell r="N288"/>
          <cell r="O288">
            <v>4</v>
          </cell>
          <cell r="P288">
            <v>4</v>
          </cell>
          <cell r="Q288">
            <v>4</v>
          </cell>
          <cell r="R288">
            <v>4</v>
          </cell>
          <cell r="S288">
            <v>4</v>
          </cell>
          <cell r="T288">
            <v>0</v>
          </cell>
          <cell r="U288"/>
          <cell r="V288">
            <v>4</v>
          </cell>
          <cell r="W288">
            <v>4</v>
          </cell>
          <cell r="X288">
            <v>4</v>
          </cell>
          <cell r="Y288">
            <v>4</v>
          </cell>
          <cell r="Z288">
            <v>4</v>
          </cell>
          <cell r="AA288">
            <v>2</v>
          </cell>
          <cell r="AB288"/>
          <cell r="AC288">
            <v>4</v>
          </cell>
          <cell r="AD288">
            <v>4</v>
          </cell>
          <cell r="AE288">
            <v>4</v>
          </cell>
          <cell r="AF288">
            <v>4</v>
          </cell>
          <cell r="AG288">
            <v>4</v>
          </cell>
          <cell r="AH288">
            <v>2</v>
          </cell>
          <cell r="AI288"/>
          <cell r="AJ288">
            <v>88</v>
          </cell>
          <cell r="AK288"/>
          <cell r="AL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</row>
        <row r="289">
          <cell r="B289"/>
          <cell r="C289" t="str">
            <v>High Frequency "PIC"</v>
          </cell>
          <cell r="D289">
            <v>1.5</v>
          </cell>
          <cell r="E289">
            <v>0</v>
          </cell>
          <cell r="F289">
            <v>0</v>
          </cell>
          <cell r="G289"/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/>
          <cell r="N289"/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/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/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/>
          <cell r="AJ289">
            <v>0</v>
          </cell>
          <cell r="AK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D289"/>
        </row>
        <row r="290">
          <cell r="B290"/>
          <cell r="C290"/>
          <cell r="D290">
            <v>2</v>
          </cell>
          <cell r="E290">
            <v>2</v>
          </cell>
          <cell r="F290">
            <v>0</v>
          </cell>
          <cell r="G290"/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0</v>
          </cell>
          <cell r="M290"/>
          <cell r="N290"/>
          <cell r="O290">
            <v>2</v>
          </cell>
          <cell r="P290">
            <v>2</v>
          </cell>
          <cell r="Q290">
            <v>0</v>
          </cell>
          <cell r="R290">
            <v>2</v>
          </cell>
          <cell r="S290">
            <v>2</v>
          </cell>
          <cell r="T290">
            <v>0</v>
          </cell>
          <cell r="U290"/>
          <cell r="V290">
            <v>2</v>
          </cell>
          <cell r="W290">
            <v>2</v>
          </cell>
          <cell r="X290">
            <v>2</v>
          </cell>
          <cell r="Y290">
            <v>2</v>
          </cell>
          <cell r="Z290">
            <v>2</v>
          </cell>
          <cell r="AA290">
            <v>2</v>
          </cell>
          <cell r="AB290"/>
          <cell r="AC290">
            <v>2</v>
          </cell>
          <cell r="AD290">
            <v>2</v>
          </cell>
          <cell r="AE290">
            <v>2</v>
          </cell>
          <cell r="AF290">
            <v>2</v>
          </cell>
          <cell r="AG290">
            <v>2</v>
          </cell>
          <cell r="AH290">
            <v>0</v>
          </cell>
          <cell r="AI290"/>
          <cell r="AJ290">
            <v>40</v>
          </cell>
          <cell r="AK290">
            <v>0</v>
          </cell>
          <cell r="AL290">
            <v>20</v>
          </cell>
          <cell r="AM290">
            <v>0</v>
          </cell>
          <cell r="AN290">
            <v>0</v>
          </cell>
          <cell r="AO290">
            <v>0</v>
          </cell>
          <cell r="AP290"/>
          <cell r="AQ290"/>
          <cell r="AR290"/>
          <cell r="AS290"/>
          <cell r="AT290"/>
          <cell r="AU290"/>
          <cell r="AV290"/>
          <cell r="AW290"/>
          <cell r="AX290"/>
          <cell r="AY290"/>
          <cell r="AZ290"/>
          <cell r="BA290"/>
          <cell r="BB290"/>
          <cell r="BC290"/>
          <cell r="BD290"/>
        </row>
        <row r="291">
          <cell r="B291" t="str">
            <v>1512</v>
          </cell>
          <cell r="C291"/>
          <cell r="D291" t="str">
            <v>AM</v>
          </cell>
          <cell r="E291">
            <v>4</v>
          </cell>
          <cell r="F291" t="str">
            <v>4N</v>
          </cell>
          <cell r="G291"/>
          <cell r="H291" t="str">
            <v>4N</v>
          </cell>
          <cell r="I291" t="str">
            <v>4N</v>
          </cell>
          <cell r="J291" t="str">
            <v>4N</v>
          </cell>
          <cell r="K291" t="str">
            <v>4N</v>
          </cell>
          <cell r="L291" t="str">
            <v>4N</v>
          </cell>
          <cell r="M291"/>
          <cell r="N291"/>
          <cell r="O291" t="str">
            <v>4N</v>
          </cell>
          <cell r="P291" t="str">
            <v>4N</v>
          </cell>
          <cell r="Q291" t="str">
            <v>4N</v>
          </cell>
          <cell r="R291" t="str">
            <v>4N</v>
          </cell>
          <cell r="S291" t="str">
            <v>4N</v>
          </cell>
          <cell r="T291" t="str">
            <v>4N</v>
          </cell>
          <cell r="U291"/>
          <cell r="V291" t="str">
            <v>4N</v>
          </cell>
          <cell r="W291" t="str">
            <v>4N</v>
          </cell>
          <cell r="X291" t="str">
            <v>4N</v>
          </cell>
          <cell r="Y291" t="str">
            <v>4N</v>
          </cell>
          <cell r="Z291" t="str">
            <v>4N</v>
          </cell>
          <cell r="AA291" t="str">
            <v>4N</v>
          </cell>
          <cell r="AB291"/>
          <cell r="AC291" t="str">
            <v>4N</v>
          </cell>
          <cell r="AD291" t="str">
            <v>4N</v>
          </cell>
          <cell r="AE291" t="str">
            <v>4N</v>
          </cell>
          <cell r="AF291" t="str">
            <v>4N</v>
          </cell>
          <cell r="AG291" t="str">
            <v>4N</v>
          </cell>
          <cell r="AH291" t="str">
            <v>4N</v>
          </cell>
          <cell r="AI291"/>
          <cell r="AJ291">
            <v>24.5</v>
          </cell>
          <cell r="AK291"/>
          <cell r="AP291">
            <v>18</v>
          </cell>
          <cell r="AQ291">
            <v>25.5</v>
          </cell>
          <cell r="AR291">
            <v>24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0.5</v>
          </cell>
          <cell r="AX291">
            <v>0</v>
          </cell>
          <cell r="AY291">
            <v>0</v>
          </cell>
          <cell r="AZ291">
            <v>26</v>
          </cell>
          <cell r="BA291">
            <v>86</v>
          </cell>
          <cell r="BB291">
            <v>0</v>
          </cell>
          <cell r="BC291">
            <v>36</v>
          </cell>
          <cell r="BD291">
            <v>0.5</v>
          </cell>
        </row>
        <row r="292">
          <cell r="B292"/>
          <cell r="C292" t="str">
            <v xml:space="preserve">ថាន សុក </v>
          </cell>
          <cell r="D292" t="str">
            <v>PM</v>
          </cell>
          <cell r="E292" t="str">
            <v>AL</v>
          </cell>
          <cell r="F292" t="str">
            <v>4N</v>
          </cell>
          <cell r="G292"/>
          <cell r="H292" t="str">
            <v>4N</v>
          </cell>
          <cell r="I292" t="str">
            <v>4N</v>
          </cell>
          <cell r="J292" t="str">
            <v>4N</v>
          </cell>
          <cell r="K292" t="str">
            <v>4N</v>
          </cell>
          <cell r="L292" t="str">
            <v>4N</v>
          </cell>
          <cell r="M292"/>
          <cell r="N292"/>
          <cell r="O292" t="str">
            <v>4N</v>
          </cell>
          <cell r="P292" t="str">
            <v>4N</v>
          </cell>
          <cell r="Q292" t="str">
            <v>4N</v>
          </cell>
          <cell r="R292" t="str">
            <v>4N</v>
          </cell>
          <cell r="S292" t="str">
            <v>4N</v>
          </cell>
          <cell r="T292" t="str">
            <v>4N</v>
          </cell>
          <cell r="U292"/>
          <cell r="V292" t="str">
            <v>4N</v>
          </cell>
          <cell r="W292" t="str">
            <v>4N</v>
          </cell>
          <cell r="X292" t="str">
            <v>4N</v>
          </cell>
          <cell r="Y292" t="str">
            <v>4N</v>
          </cell>
          <cell r="Z292" t="str">
            <v>4N</v>
          </cell>
          <cell r="AA292" t="str">
            <v>4N</v>
          </cell>
          <cell r="AB292"/>
          <cell r="AC292" t="str">
            <v>4N</v>
          </cell>
          <cell r="AD292" t="str">
            <v>4N</v>
          </cell>
          <cell r="AE292" t="str">
            <v>4N</v>
          </cell>
          <cell r="AF292" t="str">
            <v>4N</v>
          </cell>
          <cell r="AG292" t="str">
            <v>4N</v>
          </cell>
          <cell r="AH292" t="str">
            <v>4N</v>
          </cell>
          <cell r="AI292"/>
          <cell r="AJ292"/>
          <cell r="AK292"/>
          <cell r="AL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D292"/>
        </row>
        <row r="293">
          <cell r="B293"/>
          <cell r="C293" t="str">
            <v>Than Sok</v>
          </cell>
          <cell r="D293">
            <v>1.3</v>
          </cell>
          <cell r="E293">
            <v>0</v>
          </cell>
          <cell r="F293">
            <v>2</v>
          </cell>
          <cell r="G293"/>
          <cell r="H293">
            <v>4</v>
          </cell>
          <cell r="I293">
            <v>4</v>
          </cell>
          <cell r="J293">
            <v>4</v>
          </cell>
          <cell r="K293">
            <v>4</v>
          </cell>
          <cell r="L293">
            <v>2</v>
          </cell>
          <cell r="M293"/>
          <cell r="N293"/>
          <cell r="O293">
            <v>4</v>
          </cell>
          <cell r="P293">
            <v>4</v>
          </cell>
          <cell r="Q293">
            <v>4</v>
          </cell>
          <cell r="R293">
            <v>4</v>
          </cell>
          <cell r="S293">
            <v>4</v>
          </cell>
          <cell r="T293">
            <v>2</v>
          </cell>
          <cell r="U293"/>
          <cell r="V293">
            <v>4</v>
          </cell>
          <cell r="W293">
            <v>4</v>
          </cell>
          <cell r="X293">
            <v>4</v>
          </cell>
          <cell r="Y293">
            <v>4</v>
          </cell>
          <cell r="Z293">
            <v>4</v>
          </cell>
          <cell r="AA293">
            <v>2</v>
          </cell>
          <cell r="AB293"/>
          <cell r="AC293">
            <v>4</v>
          </cell>
          <cell r="AD293">
            <v>4</v>
          </cell>
          <cell r="AE293">
            <v>4</v>
          </cell>
          <cell r="AF293">
            <v>4</v>
          </cell>
          <cell r="AG293">
            <v>4</v>
          </cell>
          <cell r="AH293">
            <v>2</v>
          </cell>
          <cell r="AI293"/>
          <cell r="AJ293">
            <v>86</v>
          </cell>
          <cell r="AK293"/>
          <cell r="AL293"/>
          <cell r="AP293"/>
          <cell r="AQ293"/>
          <cell r="AR293"/>
          <cell r="AS293"/>
          <cell r="AT293"/>
          <cell r="AU293"/>
          <cell r="AV293"/>
          <cell r="AW293"/>
          <cell r="AX293"/>
          <cell r="AY293"/>
          <cell r="AZ293"/>
          <cell r="BA293"/>
          <cell r="BB293"/>
          <cell r="BC293"/>
          <cell r="BD293"/>
        </row>
        <row r="294">
          <cell r="B294"/>
          <cell r="C294" t="str">
            <v>High Frequency "PIC"</v>
          </cell>
          <cell r="D294">
            <v>1.5</v>
          </cell>
          <cell r="E294">
            <v>0</v>
          </cell>
          <cell r="F294">
            <v>0</v>
          </cell>
          <cell r="G294"/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/>
          <cell r="N294"/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/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/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/>
          <cell r="AJ294">
            <v>0</v>
          </cell>
          <cell r="AK294"/>
          <cell r="AP294"/>
          <cell r="AQ294"/>
          <cell r="AR294"/>
          <cell r="AS294"/>
          <cell r="AT294"/>
          <cell r="AU294"/>
          <cell r="AV294"/>
          <cell r="AW294"/>
          <cell r="AX294"/>
          <cell r="AY294"/>
          <cell r="AZ294"/>
          <cell r="BA294"/>
          <cell r="BB294"/>
          <cell r="BC294"/>
          <cell r="BD294"/>
        </row>
        <row r="295">
          <cell r="B295"/>
          <cell r="C295"/>
          <cell r="D295">
            <v>2</v>
          </cell>
          <cell r="E295">
            <v>0</v>
          </cell>
          <cell r="F295">
            <v>0</v>
          </cell>
          <cell r="G295"/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0</v>
          </cell>
          <cell r="M295"/>
          <cell r="N295"/>
          <cell r="O295">
            <v>2</v>
          </cell>
          <cell r="P295">
            <v>2</v>
          </cell>
          <cell r="Q295">
            <v>0</v>
          </cell>
          <cell r="R295">
            <v>2</v>
          </cell>
          <cell r="S295">
            <v>2</v>
          </cell>
          <cell r="T295">
            <v>0</v>
          </cell>
          <cell r="U295"/>
          <cell r="V295">
            <v>2</v>
          </cell>
          <cell r="W295">
            <v>2</v>
          </cell>
          <cell r="X295">
            <v>2</v>
          </cell>
          <cell r="Y295">
            <v>0</v>
          </cell>
          <cell r="Z295">
            <v>2</v>
          </cell>
          <cell r="AA295">
            <v>2</v>
          </cell>
          <cell r="AB295"/>
          <cell r="AC295">
            <v>2</v>
          </cell>
          <cell r="AD295">
            <v>2</v>
          </cell>
          <cell r="AE295">
            <v>2</v>
          </cell>
          <cell r="AF295">
            <v>2</v>
          </cell>
          <cell r="AG295">
            <v>2</v>
          </cell>
          <cell r="AH295">
            <v>0</v>
          </cell>
          <cell r="AI295"/>
          <cell r="AJ295">
            <v>36</v>
          </cell>
          <cell r="AK295">
            <v>0</v>
          </cell>
          <cell r="AL295">
            <v>18</v>
          </cell>
          <cell r="AM295">
            <v>0</v>
          </cell>
          <cell r="AN295">
            <v>0</v>
          </cell>
          <cell r="AO295">
            <v>0</v>
          </cell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</row>
        <row r="296">
          <cell r="B296" t="str">
            <v>1513</v>
          </cell>
          <cell r="C296"/>
          <cell r="D296" t="str">
            <v>AM</v>
          </cell>
          <cell r="E296" t="str">
            <v>4N</v>
          </cell>
          <cell r="F296" t="str">
            <v>4N</v>
          </cell>
          <cell r="G296"/>
          <cell r="H296" t="str">
            <v>4N</v>
          </cell>
          <cell r="I296" t="str">
            <v>4N</v>
          </cell>
          <cell r="J296" t="str">
            <v>4N</v>
          </cell>
          <cell r="K296" t="str">
            <v>4N</v>
          </cell>
          <cell r="L296" t="str">
            <v>4N</v>
          </cell>
          <cell r="M296"/>
          <cell r="N296"/>
          <cell r="O296" t="str">
            <v>4N</v>
          </cell>
          <cell r="P296" t="str">
            <v>4N</v>
          </cell>
          <cell r="Q296" t="str">
            <v>4N</v>
          </cell>
          <cell r="R296" t="str">
            <v>4N</v>
          </cell>
          <cell r="S296" t="str">
            <v>4N</v>
          </cell>
          <cell r="T296" t="str">
            <v>4N</v>
          </cell>
          <cell r="U296"/>
          <cell r="V296" t="str">
            <v>4N</v>
          </cell>
          <cell r="W296" t="str">
            <v>4N</v>
          </cell>
          <cell r="X296" t="str">
            <v>4N</v>
          </cell>
          <cell r="Y296" t="str">
            <v>4N</v>
          </cell>
          <cell r="Z296" t="str">
            <v>4N</v>
          </cell>
          <cell r="AA296" t="str">
            <v>4N</v>
          </cell>
          <cell r="AB296"/>
          <cell r="AC296" t="str">
            <v>4N</v>
          </cell>
          <cell r="AD296" t="str">
            <v>4N</v>
          </cell>
          <cell r="AE296" t="str">
            <v>4N</v>
          </cell>
          <cell r="AF296" t="str">
            <v>4N</v>
          </cell>
          <cell r="AG296" t="str">
            <v>4N</v>
          </cell>
          <cell r="AH296" t="str">
            <v>4N</v>
          </cell>
          <cell r="AI296"/>
          <cell r="AJ296">
            <v>25</v>
          </cell>
          <cell r="AK296"/>
          <cell r="AP296">
            <v>20</v>
          </cell>
          <cell r="AQ296">
            <v>26</v>
          </cell>
          <cell r="AR296">
            <v>25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26</v>
          </cell>
          <cell r="BA296">
            <v>90</v>
          </cell>
          <cell r="BB296">
            <v>0</v>
          </cell>
          <cell r="BC296">
            <v>40</v>
          </cell>
          <cell r="BD296">
            <v>0</v>
          </cell>
        </row>
        <row r="297">
          <cell r="B297"/>
          <cell r="C297" t="str">
            <v xml:space="preserve">ឌុត ភារុំ </v>
          </cell>
          <cell r="D297" t="str">
            <v>PM</v>
          </cell>
          <cell r="E297" t="str">
            <v>4N</v>
          </cell>
          <cell r="F297" t="str">
            <v>4N</v>
          </cell>
          <cell r="G297"/>
          <cell r="H297" t="str">
            <v>4N</v>
          </cell>
          <cell r="I297" t="str">
            <v>4N</v>
          </cell>
          <cell r="J297" t="str">
            <v>4N</v>
          </cell>
          <cell r="K297" t="str">
            <v>4N</v>
          </cell>
          <cell r="L297" t="str">
            <v>4N</v>
          </cell>
          <cell r="M297"/>
          <cell r="N297"/>
          <cell r="O297" t="str">
            <v>4N</v>
          </cell>
          <cell r="P297" t="str">
            <v>4N</v>
          </cell>
          <cell r="Q297" t="str">
            <v>4N</v>
          </cell>
          <cell r="R297" t="str">
            <v>4N</v>
          </cell>
          <cell r="S297" t="str">
            <v>4N</v>
          </cell>
          <cell r="T297" t="str">
            <v>4N</v>
          </cell>
          <cell r="U297"/>
          <cell r="V297" t="str">
            <v>4N</v>
          </cell>
          <cell r="W297" t="str">
            <v>4N</v>
          </cell>
          <cell r="X297" t="str">
            <v>4N</v>
          </cell>
          <cell r="Y297" t="str">
            <v>4N</v>
          </cell>
          <cell r="Z297" t="str">
            <v>4N</v>
          </cell>
          <cell r="AA297" t="str">
            <v>4N</v>
          </cell>
          <cell r="AB297"/>
          <cell r="AC297" t="str">
            <v>4N</v>
          </cell>
          <cell r="AD297" t="str">
            <v>4N</v>
          </cell>
          <cell r="AE297" t="str">
            <v>4N</v>
          </cell>
          <cell r="AF297" t="str">
            <v>4N</v>
          </cell>
          <cell r="AG297" t="str">
            <v>4N</v>
          </cell>
          <cell r="AH297" t="str">
            <v>4N</v>
          </cell>
          <cell r="AI297"/>
          <cell r="AJ297"/>
          <cell r="AK297"/>
          <cell r="AL297"/>
          <cell r="AP297"/>
          <cell r="AQ297"/>
          <cell r="AR297"/>
          <cell r="AS297"/>
          <cell r="AT297"/>
          <cell r="AU297"/>
          <cell r="AV297"/>
          <cell r="AW297"/>
          <cell r="AX297"/>
          <cell r="AY297"/>
          <cell r="AZ297"/>
          <cell r="BA297"/>
          <cell r="BB297"/>
          <cell r="BC297"/>
          <cell r="BD297"/>
        </row>
        <row r="298">
          <cell r="B298"/>
          <cell r="C298" t="str">
            <v>Dut Phearum</v>
          </cell>
          <cell r="D298">
            <v>1.3</v>
          </cell>
          <cell r="E298">
            <v>4</v>
          </cell>
          <cell r="F298">
            <v>2</v>
          </cell>
          <cell r="G298"/>
          <cell r="H298">
            <v>4</v>
          </cell>
          <cell r="I298">
            <v>4</v>
          </cell>
          <cell r="J298">
            <v>4</v>
          </cell>
          <cell r="K298">
            <v>4</v>
          </cell>
          <cell r="L298">
            <v>2</v>
          </cell>
          <cell r="M298"/>
          <cell r="N298"/>
          <cell r="O298">
            <v>4</v>
          </cell>
          <cell r="P298">
            <v>4</v>
          </cell>
          <cell r="Q298">
            <v>4</v>
          </cell>
          <cell r="R298">
            <v>4</v>
          </cell>
          <cell r="S298">
            <v>4</v>
          </cell>
          <cell r="T298">
            <v>2</v>
          </cell>
          <cell r="U298"/>
          <cell r="V298">
            <v>4</v>
          </cell>
          <cell r="W298">
            <v>4</v>
          </cell>
          <cell r="X298">
            <v>4</v>
          </cell>
          <cell r="Y298">
            <v>4</v>
          </cell>
          <cell r="Z298">
            <v>4</v>
          </cell>
          <cell r="AA298">
            <v>2</v>
          </cell>
          <cell r="AB298"/>
          <cell r="AC298">
            <v>4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2</v>
          </cell>
          <cell r="AI298"/>
          <cell r="AJ298">
            <v>90</v>
          </cell>
          <cell r="AK298"/>
          <cell r="AL298"/>
          <cell r="AP298"/>
          <cell r="AQ298"/>
          <cell r="AR298"/>
          <cell r="AS298"/>
          <cell r="AT298"/>
          <cell r="AU298"/>
          <cell r="AV298"/>
          <cell r="AW298"/>
          <cell r="AX298"/>
          <cell r="AY298"/>
          <cell r="AZ298"/>
          <cell r="BA298"/>
          <cell r="BB298"/>
          <cell r="BC298"/>
          <cell r="BD298"/>
        </row>
        <row r="299">
          <cell r="B299"/>
          <cell r="C299" t="str">
            <v>High Frequency "PIC"</v>
          </cell>
          <cell r="D299">
            <v>1.5</v>
          </cell>
          <cell r="E299">
            <v>0</v>
          </cell>
          <cell r="F299">
            <v>0</v>
          </cell>
          <cell r="G299"/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/>
          <cell r="N299"/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/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/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/>
          <cell r="AJ299">
            <v>0</v>
          </cell>
          <cell r="AK299"/>
          <cell r="AP299"/>
          <cell r="AQ299"/>
          <cell r="AR299"/>
          <cell r="AS299"/>
          <cell r="AT299"/>
          <cell r="AU299"/>
          <cell r="AV299"/>
          <cell r="AW299"/>
          <cell r="AX299"/>
          <cell r="AY299"/>
          <cell r="AZ299"/>
          <cell r="BA299"/>
          <cell r="BB299"/>
          <cell r="BC299"/>
          <cell r="BD299"/>
        </row>
        <row r="300">
          <cell r="B300"/>
          <cell r="C300"/>
          <cell r="D300">
            <v>2</v>
          </cell>
          <cell r="E300">
            <v>2</v>
          </cell>
          <cell r="F300">
            <v>0</v>
          </cell>
          <cell r="G300"/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0</v>
          </cell>
          <cell r="M300"/>
          <cell r="N300"/>
          <cell r="O300">
            <v>2</v>
          </cell>
          <cell r="P300">
            <v>2</v>
          </cell>
          <cell r="Q300">
            <v>0</v>
          </cell>
          <cell r="R300">
            <v>2</v>
          </cell>
          <cell r="S300">
            <v>2</v>
          </cell>
          <cell r="T300">
            <v>0</v>
          </cell>
          <cell r="U300"/>
          <cell r="V300">
            <v>2</v>
          </cell>
          <cell r="W300">
            <v>2</v>
          </cell>
          <cell r="X300">
            <v>2</v>
          </cell>
          <cell r="Y300">
            <v>2</v>
          </cell>
          <cell r="Z300">
            <v>2</v>
          </cell>
          <cell r="AA300">
            <v>2</v>
          </cell>
          <cell r="AB300"/>
          <cell r="AC300">
            <v>2</v>
          </cell>
          <cell r="AD300">
            <v>2</v>
          </cell>
          <cell r="AE300">
            <v>2</v>
          </cell>
          <cell r="AF300">
            <v>2</v>
          </cell>
          <cell r="AG300">
            <v>2</v>
          </cell>
          <cell r="AH300">
            <v>0</v>
          </cell>
          <cell r="AI300"/>
          <cell r="AJ300">
            <v>40</v>
          </cell>
          <cell r="AK300">
            <v>0</v>
          </cell>
          <cell r="AL300">
            <v>20</v>
          </cell>
          <cell r="AM300">
            <v>0</v>
          </cell>
          <cell r="AN300">
            <v>0</v>
          </cell>
          <cell r="AO300">
            <v>0</v>
          </cell>
          <cell r="AP300"/>
          <cell r="AQ300"/>
          <cell r="AR300"/>
          <cell r="AS300"/>
          <cell r="AT300"/>
          <cell r="AU300"/>
          <cell r="AV300"/>
          <cell r="AW300"/>
          <cell r="AX300"/>
          <cell r="AY300"/>
          <cell r="AZ300"/>
          <cell r="BA300"/>
          <cell r="BB300"/>
          <cell r="BC300"/>
          <cell r="BD300"/>
        </row>
        <row r="301">
          <cell r="B301" t="str">
            <v>1514</v>
          </cell>
          <cell r="C301"/>
          <cell r="D301" t="str">
            <v>AM</v>
          </cell>
          <cell r="E301" t="str">
            <v>4N</v>
          </cell>
          <cell r="F301" t="str">
            <v>4N</v>
          </cell>
          <cell r="G301"/>
          <cell r="H301" t="str">
            <v>4N</v>
          </cell>
          <cell r="I301" t="str">
            <v>4N</v>
          </cell>
          <cell r="J301" t="str">
            <v>4N</v>
          </cell>
          <cell r="K301" t="str">
            <v>4N</v>
          </cell>
          <cell r="L301" t="str">
            <v>4N</v>
          </cell>
          <cell r="M301"/>
          <cell r="N301"/>
          <cell r="O301" t="str">
            <v>4N</v>
          </cell>
          <cell r="P301" t="str">
            <v>4N</v>
          </cell>
          <cell r="Q301" t="str">
            <v>4N</v>
          </cell>
          <cell r="R301" t="str">
            <v>4N</v>
          </cell>
          <cell r="S301" t="str">
            <v>4N</v>
          </cell>
          <cell r="T301" t="str">
            <v>4N</v>
          </cell>
          <cell r="U301"/>
          <cell r="V301" t="str">
            <v>4N</v>
          </cell>
          <cell r="W301" t="str">
            <v>4N</v>
          </cell>
          <cell r="X301" t="str">
            <v>4N</v>
          </cell>
          <cell r="Y301" t="str">
            <v>4N</v>
          </cell>
          <cell r="Z301" t="str">
            <v>4N</v>
          </cell>
          <cell r="AA301" t="str">
            <v>4N</v>
          </cell>
          <cell r="AB301"/>
          <cell r="AC301" t="str">
            <v>4N</v>
          </cell>
          <cell r="AD301" t="str">
            <v>4N</v>
          </cell>
          <cell r="AE301" t="str">
            <v>4N</v>
          </cell>
          <cell r="AF301" t="str">
            <v>4N</v>
          </cell>
          <cell r="AG301" t="str">
            <v>4N</v>
          </cell>
          <cell r="AH301" t="str">
            <v>4N</v>
          </cell>
          <cell r="AI301"/>
          <cell r="AJ301">
            <v>25</v>
          </cell>
          <cell r="AK301"/>
          <cell r="AP301">
            <v>20</v>
          </cell>
          <cell r="AQ301">
            <v>26</v>
          </cell>
          <cell r="AR301">
            <v>25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26</v>
          </cell>
          <cell r="BA301">
            <v>90</v>
          </cell>
          <cell r="BB301">
            <v>0</v>
          </cell>
          <cell r="BC301">
            <v>40</v>
          </cell>
          <cell r="BD301">
            <v>0</v>
          </cell>
        </row>
        <row r="302">
          <cell r="B302"/>
          <cell r="C302" t="str">
            <v xml:space="preserve">ញឹប ឡី </v>
          </cell>
          <cell r="D302" t="str">
            <v>PM</v>
          </cell>
          <cell r="E302" t="str">
            <v>4N</v>
          </cell>
          <cell r="F302" t="str">
            <v>4N</v>
          </cell>
          <cell r="G302"/>
          <cell r="H302" t="str">
            <v>4N</v>
          </cell>
          <cell r="I302" t="str">
            <v>4N</v>
          </cell>
          <cell r="J302" t="str">
            <v>4N</v>
          </cell>
          <cell r="K302" t="str">
            <v>4N</v>
          </cell>
          <cell r="L302" t="str">
            <v>4N</v>
          </cell>
          <cell r="M302"/>
          <cell r="N302"/>
          <cell r="O302" t="str">
            <v>4N</v>
          </cell>
          <cell r="P302" t="str">
            <v>4N</v>
          </cell>
          <cell r="Q302" t="str">
            <v>4N</v>
          </cell>
          <cell r="R302" t="str">
            <v>4N</v>
          </cell>
          <cell r="S302" t="str">
            <v>4N</v>
          </cell>
          <cell r="T302" t="str">
            <v>4N</v>
          </cell>
          <cell r="U302"/>
          <cell r="V302" t="str">
            <v>4N</v>
          </cell>
          <cell r="W302" t="str">
            <v>4N</v>
          </cell>
          <cell r="X302" t="str">
            <v>4N</v>
          </cell>
          <cell r="Y302" t="str">
            <v>4N</v>
          </cell>
          <cell r="Z302" t="str">
            <v>4N</v>
          </cell>
          <cell r="AA302" t="str">
            <v>4N</v>
          </cell>
          <cell r="AB302"/>
          <cell r="AC302" t="str">
            <v>4N</v>
          </cell>
          <cell r="AD302" t="str">
            <v>4N</v>
          </cell>
          <cell r="AE302" t="str">
            <v>4N</v>
          </cell>
          <cell r="AF302" t="str">
            <v>4N</v>
          </cell>
          <cell r="AG302" t="str">
            <v>4N</v>
          </cell>
          <cell r="AH302" t="str">
            <v>4N</v>
          </cell>
          <cell r="AI302"/>
          <cell r="AJ302"/>
          <cell r="AK302"/>
          <cell r="AL302"/>
          <cell r="AP302"/>
          <cell r="AQ302"/>
          <cell r="AR302"/>
          <cell r="AS302"/>
          <cell r="AT302"/>
          <cell r="AU302"/>
          <cell r="AV302"/>
          <cell r="AW302"/>
          <cell r="AX302"/>
          <cell r="AY302"/>
          <cell r="AZ302"/>
          <cell r="BA302"/>
          <cell r="BB302"/>
          <cell r="BC302"/>
          <cell r="BD302"/>
        </row>
        <row r="303">
          <cell r="B303"/>
          <cell r="C303" t="str">
            <v>Nhoeb Ley</v>
          </cell>
          <cell r="D303">
            <v>1.3</v>
          </cell>
          <cell r="E303">
            <v>4</v>
          </cell>
          <cell r="F303">
            <v>2</v>
          </cell>
          <cell r="G303"/>
          <cell r="H303">
            <v>4</v>
          </cell>
          <cell r="I303">
            <v>4</v>
          </cell>
          <cell r="J303">
            <v>4</v>
          </cell>
          <cell r="K303">
            <v>4</v>
          </cell>
          <cell r="L303">
            <v>2</v>
          </cell>
          <cell r="M303"/>
          <cell r="N303"/>
          <cell r="O303">
            <v>4</v>
          </cell>
          <cell r="P303">
            <v>4</v>
          </cell>
          <cell r="Q303">
            <v>4</v>
          </cell>
          <cell r="R303">
            <v>4</v>
          </cell>
          <cell r="S303">
            <v>4</v>
          </cell>
          <cell r="T303">
            <v>2</v>
          </cell>
          <cell r="U303"/>
          <cell r="V303">
            <v>4</v>
          </cell>
          <cell r="W303">
            <v>4</v>
          </cell>
          <cell r="X303">
            <v>4</v>
          </cell>
          <cell r="Y303">
            <v>4</v>
          </cell>
          <cell r="Z303">
            <v>4</v>
          </cell>
          <cell r="AA303">
            <v>2</v>
          </cell>
          <cell r="AB303"/>
          <cell r="AC303">
            <v>4</v>
          </cell>
          <cell r="AD303">
            <v>4</v>
          </cell>
          <cell r="AE303">
            <v>4</v>
          </cell>
          <cell r="AF303">
            <v>4</v>
          </cell>
          <cell r="AG303">
            <v>4</v>
          </cell>
          <cell r="AH303">
            <v>2</v>
          </cell>
          <cell r="AI303"/>
          <cell r="AJ303">
            <v>90</v>
          </cell>
          <cell r="AK303"/>
          <cell r="AL303"/>
          <cell r="AP303"/>
          <cell r="AQ303"/>
          <cell r="AR303"/>
          <cell r="AS303"/>
          <cell r="AT303"/>
          <cell r="AU303"/>
          <cell r="AV303"/>
          <cell r="AW303"/>
          <cell r="AX303"/>
          <cell r="AY303"/>
          <cell r="AZ303"/>
          <cell r="BA303"/>
          <cell r="BB303"/>
          <cell r="BC303"/>
          <cell r="BD303"/>
        </row>
        <row r="304">
          <cell r="B304"/>
          <cell r="C304" t="str">
            <v>High Frequency "PIC"</v>
          </cell>
          <cell r="D304">
            <v>1.5</v>
          </cell>
          <cell r="E304">
            <v>0</v>
          </cell>
          <cell r="F304">
            <v>0</v>
          </cell>
          <cell r="G304"/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/>
          <cell r="N304"/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/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/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/>
          <cell r="AJ304">
            <v>0</v>
          </cell>
          <cell r="AK304"/>
          <cell r="AP304"/>
          <cell r="AQ304"/>
          <cell r="AR304"/>
          <cell r="AS304"/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</row>
        <row r="305">
          <cell r="B305"/>
          <cell r="C305"/>
          <cell r="D305">
            <v>2</v>
          </cell>
          <cell r="E305">
            <v>2</v>
          </cell>
          <cell r="F305">
            <v>0</v>
          </cell>
          <cell r="G305"/>
          <cell r="H305">
            <v>2</v>
          </cell>
          <cell r="I305">
            <v>2</v>
          </cell>
          <cell r="J305">
            <v>2</v>
          </cell>
          <cell r="K305">
            <v>2</v>
          </cell>
          <cell r="L305">
            <v>0</v>
          </cell>
          <cell r="M305"/>
          <cell r="N305"/>
          <cell r="O305">
            <v>2</v>
          </cell>
          <cell r="P305">
            <v>2</v>
          </cell>
          <cell r="Q305">
            <v>0</v>
          </cell>
          <cell r="R305">
            <v>2</v>
          </cell>
          <cell r="S305">
            <v>2</v>
          </cell>
          <cell r="T305">
            <v>0</v>
          </cell>
          <cell r="U305"/>
          <cell r="V305">
            <v>2</v>
          </cell>
          <cell r="W305">
            <v>2</v>
          </cell>
          <cell r="X305">
            <v>2</v>
          </cell>
          <cell r="Y305">
            <v>2</v>
          </cell>
          <cell r="Z305">
            <v>2</v>
          </cell>
          <cell r="AA305">
            <v>2</v>
          </cell>
          <cell r="AB305"/>
          <cell r="AC305">
            <v>2</v>
          </cell>
          <cell r="AD305">
            <v>2</v>
          </cell>
          <cell r="AE305">
            <v>2</v>
          </cell>
          <cell r="AF305">
            <v>2</v>
          </cell>
          <cell r="AG305">
            <v>2</v>
          </cell>
          <cell r="AH305">
            <v>0</v>
          </cell>
          <cell r="AI305"/>
          <cell r="AJ305">
            <v>40</v>
          </cell>
          <cell r="AK305">
            <v>0</v>
          </cell>
          <cell r="AL305">
            <v>20</v>
          </cell>
          <cell r="AM305">
            <v>0</v>
          </cell>
          <cell r="AN305">
            <v>0</v>
          </cell>
          <cell r="AO305">
            <v>0</v>
          </cell>
          <cell r="AP305"/>
          <cell r="AQ305"/>
          <cell r="AR305"/>
          <cell r="AS305"/>
          <cell r="AT305"/>
          <cell r="AU305"/>
          <cell r="AV305"/>
          <cell r="AW305"/>
          <cell r="AX305"/>
          <cell r="AY305"/>
          <cell r="AZ305"/>
          <cell r="BA305"/>
          <cell r="BB305"/>
          <cell r="BC305"/>
          <cell r="BD305"/>
        </row>
        <row r="306">
          <cell r="B306" t="str">
            <v>1515</v>
          </cell>
          <cell r="C306"/>
          <cell r="D306" t="str">
            <v>AM</v>
          </cell>
          <cell r="E306" t="str">
            <v>4N</v>
          </cell>
          <cell r="F306" t="str">
            <v>4N</v>
          </cell>
          <cell r="G306"/>
          <cell r="H306" t="str">
            <v>4N</v>
          </cell>
          <cell r="I306" t="str">
            <v>4N</v>
          </cell>
          <cell r="J306" t="str">
            <v>4N</v>
          </cell>
          <cell r="K306" t="str">
            <v>4N</v>
          </cell>
          <cell r="L306" t="str">
            <v>4N</v>
          </cell>
          <cell r="M306"/>
          <cell r="N306"/>
          <cell r="O306" t="str">
            <v>4N</v>
          </cell>
          <cell r="P306" t="str">
            <v>4N</v>
          </cell>
          <cell r="Q306" t="str">
            <v>4N</v>
          </cell>
          <cell r="R306" t="str">
            <v>4N</v>
          </cell>
          <cell r="S306" t="str">
            <v>4N</v>
          </cell>
          <cell r="T306" t="str">
            <v>4N</v>
          </cell>
          <cell r="U306"/>
          <cell r="V306" t="str">
            <v>4N</v>
          </cell>
          <cell r="W306" t="str">
            <v>4N</v>
          </cell>
          <cell r="X306" t="str">
            <v>4N</v>
          </cell>
          <cell r="Y306" t="str">
            <v>4N</v>
          </cell>
          <cell r="Z306" t="str">
            <v>4N</v>
          </cell>
          <cell r="AA306" t="str">
            <v>4N</v>
          </cell>
          <cell r="AB306"/>
          <cell r="AC306" t="str">
            <v>4N</v>
          </cell>
          <cell r="AD306" t="str">
            <v>4N</v>
          </cell>
          <cell r="AE306" t="str">
            <v>4N</v>
          </cell>
          <cell r="AF306" t="str">
            <v>4N</v>
          </cell>
          <cell r="AG306" t="str">
            <v>4N</v>
          </cell>
          <cell r="AH306" t="str">
            <v>4N</v>
          </cell>
          <cell r="AI306"/>
          <cell r="AJ306">
            <v>25</v>
          </cell>
          <cell r="AK306"/>
          <cell r="AP306">
            <v>20</v>
          </cell>
          <cell r="AQ306">
            <v>26</v>
          </cell>
          <cell r="AR306">
            <v>25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26</v>
          </cell>
          <cell r="BA306">
            <v>90</v>
          </cell>
          <cell r="BB306">
            <v>0</v>
          </cell>
          <cell r="BC306">
            <v>40</v>
          </cell>
          <cell r="BD306">
            <v>0</v>
          </cell>
        </row>
        <row r="307">
          <cell r="B307"/>
          <cell r="C307" t="str">
            <v xml:space="preserve">ហ៊ុន ឆេត </v>
          </cell>
          <cell r="D307" t="str">
            <v>PM</v>
          </cell>
          <cell r="E307" t="str">
            <v>4N</v>
          </cell>
          <cell r="F307" t="str">
            <v>4N</v>
          </cell>
          <cell r="G307"/>
          <cell r="H307" t="str">
            <v>4N</v>
          </cell>
          <cell r="I307" t="str">
            <v>4N</v>
          </cell>
          <cell r="J307" t="str">
            <v>4N</v>
          </cell>
          <cell r="K307" t="str">
            <v>4N</v>
          </cell>
          <cell r="L307" t="str">
            <v>4N</v>
          </cell>
          <cell r="M307"/>
          <cell r="N307"/>
          <cell r="O307" t="str">
            <v>4N</v>
          </cell>
          <cell r="P307" t="str">
            <v>4N</v>
          </cell>
          <cell r="Q307" t="str">
            <v>4N</v>
          </cell>
          <cell r="R307" t="str">
            <v>4N</v>
          </cell>
          <cell r="S307" t="str">
            <v>4N</v>
          </cell>
          <cell r="T307" t="str">
            <v>4N</v>
          </cell>
          <cell r="U307"/>
          <cell r="V307" t="str">
            <v>4N</v>
          </cell>
          <cell r="W307" t="str">
            <v>4N</v>
          </cell>
          <cell r="X307" t="str">
            <v>4N</v>
          </cell>
          <cell r="Y307" t="str">
            <v>4N</v>
          </cell>
          <cell r="Z307" t="str">
            <v>4N</v>
          </cell>
          <cell r="AA307" t="str">
            <v>4N</v>
          </cell>
          <cell r="AB307"/>
          <cell r="AC307" t="str">
            <v>4N</v>
          </cell>
          <cell r="AD307" t="str">
            <v>4N</v>
          </cell>
          <cell r="AE307" t="str">
            <v>4N</v>
          </cell>
          <cell r="AF307" t="str">
            <v>4N</v>
          </cell>
          <cell r="AG307" t="str">
            <v>4N</v>
          </cell>
          <cell r="AH307" t="str">
            <v>4N</v>
          </cell>
          <cell r="AI307"/>
          <cell r="AJ307"/>
          <cell r="AK307"/>
          <cell r="AL307"/>
          <cell r="AP307"/>
          <cell r="AQ307"/>
          <cell r="AR307"/>
          <cell r="AS307"/>
          <cell r="AT307"/>
          <cell r="AU307"/>
          <cell r="AV307"/>
          <cell r="AW307"/>
          <cell r="AX307"/>
          <cell r="AY307"/>
          <cell r="AZ307"/>
          <cell r="BA307"/>
          <cell r="BB307"/>
          <cell r="BC307"/>
          <cell r="BD307"/>
        </row>
        <row r="308">
          <cell r="B308"/>
          <cell r="C308" t="str">
            <v>Hun Chhat</v>
          </cell>
          <cell r="D308">
            <v>1.3</v>
          </cell>
          <cell r="E308">
            <v>4</v>
          </cell>
          <cell r="F308">
            <v>2</v>
          </cell>
          <cell r="G308"/>
          <cell r="H308">
            <v>4</v>
          </cell>
          <cell r="I308">
            <v>4</v>
          </cell>
          <cell r="J308">
            <v>4</v>
          </cell>
          <cell r="K308">
            <v>4</v>
          </cell>
          <cell r="L308">
            <v>2</v>
          </cell>
          <cell r="M308"/>
          <cell r="N308"/>
          <cell r="O308">
            <v>4</v>
          </cell>
          <cell r="P308">
            <v>4</v>
          </cell>
          <cell r="Q308">
            <v>4</v>
          </cell>
          <cell r="R308">
            <v>4</v>
          </cell>
          <cell r="S308">
            <v>4</v>
          </cell>
          <cell r="T308">
            <v>2</v>
          </cell>
          <cell r="U308"/>
          <cell r="V308">
            <v>4</v>
          </cell>
          <cell r="W308">
            <v>4</v>
          </cell>
          <cell r="X308">
            <v>4</v>
          </cell>
          <cell r="Y308">
            <v>4</v>
          </cell>
          <cell r="Z308">
            <v>4</v>
          </cell>
          <cell r="AA308">
            <v>2</v>
          </cell>
          <cell r="AB308"/>
          <cell r="AC308">
            <v>4</v>
          </cell>
          <cell r="AD308">
            <v>4</v>
          </cell>
          <cell r="AE308">
            <v>4</v>
          </cell>
          <cell r="AF308">
            <v>4</v>
          </cell>
          <cell r="AG308">
            <v>4</v>
          </cell>
          <cell r="AH308">
            <v>2</v>
          </cell>
          <cell r="AI308"/>
          <cell r="AJ308">
            <v>90</v>
          </cell>
          <cell r="AK308"/>
          <cell r="AL308"/>
          <cell r="AP308"/>
          <cell r="AQ308"/>
          <cell r="AR308"/>
          <cell r="AS308"/>
          <cell r="AT308"/>
          <cell r="AU308"/>
          <cell r="AV308"/>
          <cell r="AW308"/>
          <cell r="AX308"/>
          <cell r="AY308"/>
          <cell r="AZ308"/>
          <cell r="BA308"/>
          <cell r="BB308"/>
          <cell r="BC308"/>
          <cell r="BD308"/>
        </row>
        <row r="309">
          <cell r="B309"/>
          <cell r="C309" t="str">
            <v>High Frequency "PIC"</v>
          </cell>
          <cell r="D309">
            <v>1.5</v>
          </cell>
          <cell r="E309">
            <v>0</v>
          </cell>
          <cell r="F309">
            <v>0</v>
          </cell>
          <cell r="G309"/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/>
          <cell r="N309"/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/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/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/>
          <cell r="AJ309">
            <v>0</v>
          </cell>
          <cell r="AK309"/>
          <cell r="AP309"/>
          <cell r="AQ309"/>
          <cell r="AR309"/>
          <cell r="AS309"/>
          <cell r="AT309"/>
          <cell r="AU309"/>
          <cell r="AV309"/>
          <cell r="AW309"/>
          <cell r="AX309"/>
          <cell r="AY309"/>
          <cell r="AZ309"/>
          <cell r="BA309"/>
          <cell r="BB309"/>
          <cell r="BC309"/>
          <cell r="BD309"/>
        </row>
        <row r="310">
          <cell r="B310"/>
          <cell r="C310"/>
          <cell r="D310">
            <v>2</v>
          </cell>
          <cell r="E310">
            <v>2</v>
          </cell>
          <cell r="F310">
            <v>0</v>
          </cell>
          <cell r="G310"/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0</v>
          </cell>
          <cell r="M310"/>
          <cell r="N310"/>
          <cell r="O310">
            <v>2</v>
          </cell>
          <cell r="P310">
            <v>2</v>
          </cell>
          <cell r="Q310">
            <v>0</v>
          </cell>
          <cell r="R310">
            <v>2</v>
          </cell>
          <cell r="S310">
            <v>2</v>
          </cell>
          <cell r="T310">
            <v>0</v>
          </cell>
          <cell r="U310"/>
          <cell r="V310">
            <v>2</v>
          </cell>
          <cell r="W310">
            <v>2</v>
          </cell>
          <cell r="X310">
            <v>2</v>
          </cell>
          <cell r="Y310">
            <v>2</v>
          </cell>
          <cell r="Z310">
            <v>2</v>
          </cell>
          <cell r="AA310">
            <v>2</v>
          </cell>
          <cell r="AB310"/>
          <cell r="AC310">
            <v>2</v>
          </cell>
          <cell r="AD310">
            <v>2</v>
          </cell>
          <cell r="AE310">
            <v>2</v>
          </cell>
          <cell r="AF310">
            <v>2</v>
          </cell>
          <cell r="AG310">
            <v>2</v>
          </cell>
          <cell r="AH310">
            <v>0</v>
          </cell>
          <cell r="AI310"/>
          <cell r="AJ310">
            <v>40</v>
          </cell>
          <cell r="AK310">
            <v>0</v>
          </cell>
          <cell r="AL310">
            <v>20</v>
          </cell>
          <cell r="AM310">
            <v>0</v>
          </cell>
          <cell r="AN310">
            <v>0</v>
          </cell>
          <cell r="AO310">
            <v>0</v>
          </cell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</row>
        <row r="311">
          <cell r="B311" t="str">
            <v>1516</v>
          </cell>
          <cell r="C311"/>
          <cell r="D311" t="str">
            <v>AM</v>
          </cell>
          <cell r="E311" t="str">
            <v>4N</v>
          </cell>
          <cell r="F311" t="str">
            <v>4N</v>
          </cell>
          <cell r="G311"/>
          <cell r="H311" t="str">
            <v>4N</v>
          </cell>
          <cell r="I311" t="str">
            <v>4N</v>
          </cell>
          <cell r="J311" t="str">
            <v>4N</v>
          </cell>
          <cell r="K311" t="str">
            <v>4N</v>
          </cell>
          <cell r="L311" t="str">
            <v>4N</v>
          </cell>
          <cell r="M311"/>
          <cell r="N311"/>
          <cell r="O311" t="str">
            <v>A</v>
          </cell>
          <cell r="P311" t="str">
            <v>4N</v>
          </cell>
          <cell r="Q311" t="str">
            <v>4N</v>
          </cell>
          <cell r="R311" t="str">
            <v>4N</v>
          </cell>
          <cell r="S311" t="str">
            <v>4N</v>
          </cell>
          <cell r="T311" t="str">
            <v>A</v>
          </cell>
          <cell r="U311"/>
          <cell r="V311" t="str">
            <v>4N</v>
          </cell>
          <cell r="W311" t="str">
            <v>4N</v>
          </cell>
          <cell r="X311" t="str">
            <v>4N</v>
          </cell>
          <cell r="Y311" t="str">
            <v>4N</v>
          </cell>
          <cell r="Z311" t="str">
            <v>4N</v>
          </cell>
          <cell r="AA311" t="str">
            <v>4N</v>
          </cell>
          <cell r="AB311"/>
          <cell r="AC311" t="str">
            <v>4N</v>
          </cell>
          <cell r="AD311" t="str">
            <v>4N</v>
          </cell>
          <cell r="AE311" t="str">
            <v>4N</v>
          </cell>
          <cell r="AF311" t="str">
            <v>4N</v>
          </cell>
          <cell r="AG311" t="str">
            <v>4N</v>
          </cell>
          <cell r="AH311" t="str">
            <v>4N</v>
          </cell>
          <cell r="AI311"/>
          <cell r="AJ311">
            <v>23</v>
          </cell>
          <cell r="AK311"/>
          <cell r="AP311">
            <v>19</v>
          </cell>
          <cell r="AQ311">
            <v>24</v>
          </cell>
          <cell r="AR311">
            <v>23</v>
          </cell>
          <cell r="AS311">
            <v>0</v>
          </cell>
          <cell r="AT311">
            <v>0</v>
          </cell>
          <cell r="AU311">
            <v>0</v>
          </cell>
          <cell r="AV311">
            <v>2</v>
          </cell>
          <cell r="AW311">
            <v>0</v>
          </cell>
          <cell r="AX311">
            <v>0</v>
          </cell>
          <cell r="AY311">
            <v>0</v>
          </cell>
          <cell r="AZ311">
            <v>24</v>
          </cell>
          <cell r="BA311">
            <v>84</v>
          </cell>
          <cell r="BB311">
            <v>0</v>
          </cell>
          <cell r="BC311">
            <v>38</v>
          </cell>
          <cell r="BD311">
            <v>0</v>
          </cell>
        </row>
        <row r="312">
          <cell r="B312"/>
          <cell r="C312" t="str">
            <v xml:space="preserve">ជុំ ថាវ៉េត </v>
          </cell>
          <cell r="D312" t="str">
            <v>PM</v>
          </cell>
          <cell r="E312" t="str">
            <v>4N</v>
          </cell>
          <cell r="F312" t="str">
            <v>4N</v>
          </cell>
          <cell r="G312"/>
          <cell r="H312" t="str">
            <v>4N</v>
          </cell>
          <cell r="I312" t="str">
            <v>4N</v>
          </cell>
          <cell r="J312" t="str">
            <v>4N</v>
          </cell>
          <cell r="K312" t="str">
            <v>4N</v>
          </cell>
          <cell r="L312" t="str">
            <v>4N</v>
          </cell>
          <cell r="M312"/>
          <cell r="N312"/>
          <cell r="O312" t="str">
            <v>A</v>
          </cell>
          <cell r="P312" t="str">
            <v>4N</v>
          </cell>
          <cell r="Q312" t="str">
            <v>4N</v>
          </cell>
          <cell r="R312" t="str">
            <v>4N</v>
          </cell>
          <cell r="S312" t="str">
            <v>4N</v>
          </cell>
          <cell r="T312" t="str">
            <v>A</v>
          </cell>
          <cell r="U312"/>
          <cell r="V312" t="str">
            <v>4N</v>
          </cell>
          <cell r="W312" t="str">
            <v>4N</v>
          </cell>
          <cell r="X312" t="str">
            <v>4N</v>
          </cell>
          <cell r="Y312" t="str">
            <v>4N</v>
          </cell>
          <cell r="Z312" t="str">
            <v>4N</v>
          </cell>
          <cell r="AA312" t="str">
            <v>4N</v>
          </cell>
          <cell r="AB312"/>
          <cell r="AC312" t="str">
            <v>4N</v>
          </cell>
          <cell r="AD312" t="str">
            <v>4N</v>
          </cell>
          <cell r="AE312" t="str">
            <v>4N</v>
          </cell>
          <cell r="AF312" t="str">
            <v>4N</v>
          </cell>
          <cell r="AG312" t="str">
            <v>4N</v>
          </cell>
          <cell r="AH312" t="str">
            <v>4N</v>
          </cell>
          <cell r="AI312"/>
          <cell r="AJ312"/>
          <cell r="AK312"/>
          <cell r="AL312"/>
          <cell r="AP312"/>
          <cell r="AQ312"/>
          <cell r="AR312"/>
          <cell r="AS312"/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</row>
        <row r="313">
          <cell r="B313"/>
          <cell r="C313" t="str">
            <v>Chum Thavet</v>
          </cell>
          <cell r="D313">
            <v>1.3</v>
          </cell>
          <cell r="E313">
            <v>4</v>
          </cell>
          <cell r="F313">
            <v>2</v>
          </cell>
          <cell r="G313"/>
          <cell r="H313">
            <v>4</v>
          </cell>
          <cell r="I313">
            <v>4</v>
          </cell>
          <cell r="J313">
            <v>4</v>
          </cell>
          <cell r="K313">
            <v>4</v>
          </cell>
          <cell r="L313">
            <v>2</v>
          </cell>
          <cell r="M313"/>
          <cell r="N313"/>
          <cell r="O313">
            <v>0</v>
          </cell>
          <cell r="P313">
            <v>4</v>
          </cell>
          <cell r="Q313">
            <v>4</v>
          </cell>
          <cell r="R313">
            <v>4</v>
          </cell>
          <cell r="S313">
            <v>4</v>
          </cell>
          <cell r="T313">
            <v>0</v>
          </cell>
          <cell r="U313"/>
          <cell r="V313">
            <v>4</v>
          </cell>
          <cell r="W313">
            <v>4</v>
          </cell>
          <cell r="X313">
            <v>4</v>
          </cell>
          <cell r="Y313">
            <v>4</v>
          </cell>
          <cell r="Z313">
            <v>4</v>
          </cell>
          <cell r="AA313">
            <v>2</v>
          </cell>
          <cell r="AB313"/>
          <cell r="AC313">
            <v>4</v>
          </cell>
          <cell r="AD313">
            <v>4</v>
          </cell>
          <cell r="AE313">
            <v>4</v>
          </cell>
          <cell r="AF313">
            <v>4</v>
          </cell>
          <cell r="AG313">
            <v>4</v>
          </cell>
          <cell r="AH313">
            <v>2</v>
          </cell>
          <cell r="AI313"/>
          <cell r="AJ313">
            <v>84</v>
          </cell>
          <cell r="AK313"/>
          <cell r="AL313"/>
          <cell r="AP313"/>
          <cell r="AQ313"/>
          <cell r="AR313"/>
          <cell r="AS313"/>
          <cell r="AT313"/>
          <cell r="AU313"/>
          <cell r="AV313"/>
          <cell r="AW313"/>
          <cell r="AX313"/>
          <cell r="AY313"/>
          <cell r="AZ313"/>
          <cell r="BA313"/>
          <cell r="BB313"/>
          <cell r="BC313"/>
          <cell r="BD313"/>
        </row>
        <row r="314">
          <cell r="B314"/>
          <cell r="C314" t="str">
            <v>High Frequency "PIC"</v>
          </cell>
          <cell r="D314">
            <v>1.5</v>
          </cell>
          <cell r="E314">
            <v>0</v>
          </cell>
          <cell r="F314">
            <v>0</v>
          </cell>
          <cell r="G314"/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/>
          <cell r="N314"/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/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/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/>
          <cell r="AJ314">
            <v>0</v>
          </cell>
          <cell r="AK314"/>
          <cell r="AP314"/>
          <cell r="AQ314"/>
          <cell r="AR314"/>
          <cell r="AS314"/>
          <cell r="AT314"/>
          <cell r="AU314"/>
          <cell r="AV314"/>
          <cell r="AW314"/>
          <cell r="AX314"/>
          <cell r="AY314"/>
          <cell r="AZ314"/>
          <cell r="BA314"/>
          <cell r="BB314"/>
          <cell r="BC314"/>
          <cell r="BD314"/>
        </row>
        <row r="315">
          <cell r="B315"/>
          <cell r="C315"/>
          <cell r="D315">
            <v>2</v>
          </cell>
          <cell r="E315">
            <v>2</v>
          </cell>
          <cell r="F315">
            <v>0</v>
          </cell>
          <cell r="G315"/>
          <cell r="H315">
            <v>2</v>
          </cell>
          <cell r="I315">
            <v>2</v>
          </cell>
          <cell r="J315">
            <v>2</v>
          </cell>
          <cell r="K315">
            <v>2</v>
          </cell>
          <cell r="L315">
            <v>0</v>
          </cell>
          <cell r="M315"/>
          <cell r="N315"/>
          <cell r="O315">
            <v>0</v>
          </cell>
          <cell r="P315">
            <v>2</v>
          </cell>
          <cell r="Q315">
            <v>0</v>
          </cell>
          <cell r="R315">
            <v>2</v>
          </cell>
          <cell r="S315">
            <v>2</v>
          </cell>
          <cell r="T315">
            <v>0</v>
          </cell>
          <cell r="U315"/>
          <cell r="V315">
            <v>2</v>
          </cell>
          <cell r="W315">
            <v>2</v>
          </cell>
          <cell r="X315">
            <v>2</v>
          </cell>
          <cell r="Y315">
            <v>2</v>
          </cell>
          <cell r="Z315">
            <v>2</v>
          </cell>
          <cell r="AA315">
            <v>2</v>
          </cell>
          <cell r="AB315"/>
          <cell r="AC315">
            <v>2</v>
          </cell>
          <cell r="AD315">
            <v>2</v>
          </cell>
          <cell r="AE315">
            <v>2</v>
          </cell>
          <cell r="AF315">
            <v>2</v>
          </cell>
          <cell r="AG315">
            <v>2</v>
          </cell>
          <cell r="AH315">
            <v>0</v>
          </cell>
          <cell r="AI315"/>
          <cell r="AJ315">
            <v>38</v>
          </cell>
          <cell r="AK315">
            <v>0</v>
          </cell>
          <cell r="AL315">
            <v>19</v>
          </cell>
          <cell r="AM315">
            <v>0</v>
          </cell>
          <cell r="AN315">
            <v>0</v>
          </cell>
          <cell r="AO315">
            <v>0</v>
          </cell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</row>
        <row r="316">
          <cell r="B316" t="str">
            <v>1517</v>
          </cell>
          <cell r="C316"/>
          <cell r="D316" t="str">
            <v>AM</v>
          </cell>
          <cell r="E316">
            <v>4</v>
          </cell>
          <cell r="F316">
            <v>4</v>
          </cell>
          <cell r="G316"/>
          <cell r="H316">
            <v>4</v>
          </cell>
          <cell r="I316">
            <v>4</v>
          </cell>
          <cell r="J316">
            <v>4</v>
          </cell>
          <cell r="K316">
            <v>4</v>
          </cell>
          <cell r="L316">
            <v>4</v>
          </cell>
          <cell r="M316" t="str">
            <v>4H</v>
          </cell>
          <cell r="N316"/>
          <cell r="O316">
            <v>4</v>
          </cell>
          <cell r="P316">
            <v>4</v>
          </cell>
          <cell r="Q316">
            <v>4</v>
          </cell>
          <cell r="R316">
            <v>4</v>
          </cell>
          <cell r="S316">
            <v>4</v>
          </cell>
          <cell r="T316">
            <v>4</v>
          </cell>
          <cell r="U316"/>
          <cell r="V316">
            <v>4</v>
          </cell>
          <cell r="W316">
            <v>4</v>
          </cell>
          <cell r="X316">
            <v>4</v>
          </cell>
          <cell r="Y316">
            <v>4</v>
          </cell>
          <cell r="Z316">
            <v>4</v>
          </cell>
          <cell r="AA316">
            <v>4</v>
          </cell>
          <cell r="AB316"/>
          <cell r="AC316">
            <v>4</v>
          </cell>
          <cell r="AD316">
            <v>4</v>
          </cell>
          <cell r="AE316">
            <v>4</v>
          </cell>
          <cell r="AF316">
            <v>4</v>
          </cell>
          <cell r="AG316">
            <v>4</v>
          </cell>
          <cell r="AH316">
            <v>4</v>
          </cell>
          <cell r="AI316"/>
          <cell r="AJ316">
            <v>24.5</v>
          </cell>
          <cell r="AK316"/>
          <cell r="AP316">
            <v>17</v>
          </cell>
          <cell r="AQ316">
            <v>25.5</v>
          </cell>
          <cell r="AR316">
            <v>0</v>
          </cell>
          <cell r="AS316">
            <v>8</v>
          </cell>
          <cell r="AT316">
            <v>0</v>
          </cell>
          <cell r="AU316">
            <v>0</v>
          </cell>
          <cell r="AV316">
            <v>0</v>
          </cell>
          <cell r="AW316">
            <v>0.5</v>
          </cell>
          <cell r="AX316">
            <v>0</v>
          </cell>
          <cell r="AY316">
            <v>0</v>
          </cell>
          <cell r="AZ316">
            <v>26</v>
          </cell>
          <cell r="BA316">
            <v>0</v>
          </cell>
          <cell r="BB316">
            <v>34</v>
          </cell>
          <cell r="BC316">
            <v>0</v>
          </cell>
          <cell r="BD316">
            <v>0.5</v>
          </cell>
        </row>
        <row r="317">
          <cell r="B317"/>
          <cell r="C317" t="str">
            <v xml:space="preserve">ផាន់ រតនា </v>
          </cell>
          <cell r="D317" t="str">
            <v>PM</v>
          </cell>
          <cell r="E317">
            <v>4</v>
          </cell>
          <cell r="F317" t="str">
            <v>AL</v>
          </cell>
          <cell r="G317"/>
          <cell r="H317">
            <v>4</v>
          </cell>
          <cell r="I317">
            <v>4</v>
          </cell>
          <cell r="J317">
            <v>4</v>
          </cell>
          <cell r="K317">
            <v>4</v>
          </cell>
          <cell r="L317">
            <v>4</v>
          </cell>
          <cell r="M317" t="str">
            <v>4H</v>
          </cell>
          <cell r="N317"/>
          <cell r="O317">
            <v>4</v>
          </cell>
          <cell r="P317">
            <v>4</v>
          </cell>
          <cell r="Q317">
            <v>4</v>
          </cell>
          <cell r="R317">
            <v>4</v>
          </cell>
          <cell r="S317">
            <v>4</v>
          </cell>
          <cell r="T317">
            <v>4</v>
          </cell>
          <cell r="U317"/>
          <cell r="V317">
            <v>4</v>
          </cell>
          <cell r="W317">
            <v>4</v>
          </cell>
          <cell r="X317">
            <v>4</v>
          </cell>
          <cell r="Y317">
            <v>4</v>
          </cell>
          <cell r="Z317">
            <v>4</v>
          </cell>
          <cell r="AA317">
            <v>4</v>
          </cell>
          <cell r="AB317"/>
          <cell r="AC317">
            <v>4</v>
          </cell>
          <cell r="AD317">
            <v>4</v>
          </cell>
          <cell r="AE317">
            <v>4</v>
          </cell>
          <cell r="AF317">
            <v>4</v>
          </cell>
          <cell r="AG317">
            <v>4</v>
          </cell>
          <cell r="AH317">
            <v>4</v>
          </cell>
          <cell r="AI317"/>
          <cell r="AJ317"/>
          <cell r="AK317"/>
          <cell r="AL317"/>
          <cell r="AP317"/>
          <cell r="AQ317"/>
          <cell r="AR317"/>
          <cell r="AS317"/>
          <cell r="AT317"/>
          <cell r="AU317"/>
          <cell r="AV317"/>
          <cell r="AW317"/>
          <cell r="AX317"/>
          <cell r="AY317"/>
          <cell r="AZ317"/>
          <cell r="BA317"/>
          <cell r="BB317"/>
          <cell r="BC317"/>
          <cell r="BD317"/>
        </row>
        <row r="318">
          <cell r="B318"/>
          <cell r="C318" t="str">
            <v>Phan Ratana</v>
          </cell>
          <cell r="D318">
            <v>1.3</v>
          </cell>
          <cell r="E318">
            <v>0</v>
          </cell>
          <cell r="F318">
            <v>0</v>
          </cell>
          <cell r="G318"/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/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/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/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/>
          <cell r="AJ318">
            <v>0</v>
          </cell>
          <cell r="AK318"/>
          <cell r="AL318"/>
          <cell r="AP318"/>
          <cell r="AQ318"/>
          <cell r="AR318"/>
          <cell r="AS318"/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</row>
        <row r="319">
          <cell r="B319"/>
          <cell r="C319" t="str">
            <v>High Frequency "PIC"</v>
          </cell>
          <cell r="D319">
            <v>1.5</v>
          </cell>
          <cell r="E319">
            <v>2</v>
          </cell>
          <cell r="F319">
            <v>0</v>
          </cell>
          <cell r="G319"/>
          <cell r="H319">
            <v>2</v>
          </cell>
          <cell r="I319">
            <v>2</v>
          </cell>
          <cell r="J319">
            <v>2</v>
          </cell>
          <cell r="K319">
            <v>0</v>
          </cell>
          <cell r="L319">
            <v>0</v>
          </cell>
          <cell r="M319">
            <v>0</v>
          </cell>
          <cell r="N319"/>
          <cell r="O319">
            <v>2</v>
          </cell>
          <cell r="P319">
            <v>2</v>
          </cell>
          <cell r="Q319">
            <v>2</v>
          </cell>
          <cell r="R319">
            <v>2</v>
          </cell>
          <cell r="S319">
            <v>2</v>
          </cell>
          <cell r="T319">
            <v>0</v>
          </cell>
          <cell r="U319"/>
          <cell r="V319">
            <v>0</v>
          </cell>
          <cell r="W319">
            <v>2</v>
          </cell>
          <cell r="X319">
            <v>2</v>
          </cell>
          <cell r="Y319">
            <v>2</v>
          </cell>
          <cell r="Z319">
            <v>0</v>
          </cell>
          <cell r="AA319">
            <v>0</v>
          </cell>
          <cell r="AB319"/>
          <cell r="AC319">
            <v>2</v>
          </cell>
          <cell r="AD319">
            <v>2</v>
          </cell>
          <cell r="AE319">
            <v>2</v>
          </cell>
          <cell r="AF319">
            <v>2</v>
          </cell>
          <cell r="AG319">
            <v>2</v>
          </cell>
          <cell r="AH319">
            <v>0</v>
          </cell>
          <cell r="AI319"/>
          <cell r="AJ319">
            <v>34</v>
          </cell>
          <cell r="AK319"/>
          <cell r="AP319"/>
          <cell r="AQ319"/>
          <cell r="AR319"/>
          <cell r="AS319"/>
          <cell r="AT319"/>
          <cell r="AU319"/>
          <cell r="AV319"/>
          <cell r="AW319"/>
          <cell r="AX319"/>
          <cell r="AY319"/>
          <cell r="AZ319"/>
          <cell r="BA319"/>
          <cell r="BB319"/>
          <cell r="BC319"/>
          <cell r="BD319"/>
        </row>
        <row r="320">
          <cell r="B320"/>
          <cell r="C320"/>
          <cell r="D320">
            <v>2</v>
          </cell>
          <cell r="E320">
            <v>0</v>
          </cell>
          <cell r="F320">
            <v>0</v>
          </cell>
          <cell r="G320"/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/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/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/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/>
          <cell r="AJ320">
            <v>0</v>
          </cell>
          <cell r="AK320">
            <v>0</v>
          </cell>
          <cell r="AL320">
            <v>17</v>
          </cell>
          <cell r="AM320">
            <v>0</v>
          </cell>
          <cell r="AN320">
            <v>0</v>
          </cell>
          <cell r="AO320">
            <v>0</v>
          </cell>
          <cell r="AP320"/>
          <cell r="AQ320"/>
          <cell r="AR320"/>
          <cell r="AS320"/>
          <cell r="AT320"/>
          <cell r="AU320"/>
          <cell r="AV320"/>
          <cell r="AW320"/>
          <cell r="AX320"/>
          <cell r="AY320"/>
          <cell r="AZ320"/>
          <cell r="BA320"/>
          <cell r="BB320"/>
          <cell r="BC320"/>
          <cell r="BD320"/>
        </row>
        <row r="321">
          <cell r="B321" t="str">
            <v>1518</v>
          </cell>
          <cell r="C321"/>
          <cell r="D321" t="str">
            <v>AM</v>
          </cell>
          <cell r="E321">
            <v>4</v>
          </cell>
          <cell r="F321">
            <v>4</v>
          </cell>
          <cell r="G321"/>
          <cell r="H321">
            <v>4</v>
          </cell>
          <cell r="I321">
            <v>4</v>
          </cell>
          <cell r="J321">
            <v>4</v>
          </cell>
          <cell r="K321">
            <v>4</v>
          </cell>
          <cell r="L321">
            <v>4</v>
          </cell>
          <cell r="M321"/>
          <cell r="N321"/>
          <cell r="O321">
            <v>4</v>
          </cell>
          <cell r="P321">
            <v>4</v>
          </cell>
          <cell r="Q321">
            <v>4</v>
          </cell>
          <cell r="R321">
            <v>4</v>
          </cell>
          <cell r="S321">
            <v>4</v>
          </cell>
          <cell r="T321">
            <v>4</v>
          </cell>
          <cell r="U321"/>
          <cell r="V321">
            <v>4</v>
          </cell>
          <cell r="W321">
            <v>4</v>
          </cell>
          <cell r="X321">
            <v>4</v>
          </cell>
          <cell r="Y321">
            <v>4</v>
          </cell>
          <cell r="Z321">
            <v>4</v>
          </cell>
          <cell r="AA321">
            <v>4</v>
          </cell>
          <cell r="AB321" t="str">
            <v>4S</v>
          </cell>
          <cell r="AC321">
            <v>4</v>
          </cell>
          <cell r="AD321">
            <v>4</v>
          </cell>
          <cell r="AE321">
            <v>4</v>
          </cell>
          <cell r="AF321">
            <v>4</v>
          </cell>
          <cell r="AG321">
            <v>4</v>
          </cell>
          <cell r="AH321">
            <v>4</v>
          </cell>
          <cell r="AI321"/>
          <cell r="AJ321">
            <v>25</v>
          </cell>
          <cell r="AK321"/>
          <cell r="AP321">
            <v>15</v>
          </cell>
          <cell r="AQ321">
            <v>26</v>
          </cell>
          <cell r="AR321">
            <v>0</v>
          </cell>
          <cell r="AS321">
            <v>0</v>
          </cell>
          <cell r="AT321">
            <v>8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26</v>
          </cell>
          <cell r="BA321">
            <v>0</v>
          </cell>
          <cell r="BB321">
            <v>30</v>
          </cell>
          <cell r="BC321">
            <v>0</v>
          </cell>
          <cell r="BD321">
            <v>0</v>
          </cell>
        </row>
        <row r="322">
          <cell r="B322"/>
          <cell r="C322" t="str">
            <v xml:space="preserve">គាន កុសល </v>
          </cell>
          <cell r="D322" t="str">
            <v>PM</v>
          </cell>
          <cell r="E322">
            <v>4</v>
          </cell>
          <cell r="F322">
            <v>4</v>
          </cell>
          <cell r="G322"/>
          <cell r="H322">
            <v>4</v>
          </cell>
          <cell r="I322">
            <v>4</v>
          </cell>
          <cell r="J322">
            <v>4</v>
          </cell>
          <cell r="K322">
            <v>4</v>
          </cell>
          <cell r="L322">
            <v>4</v>
          </cell>
          <cell r="M322"/>
          <cell r="N322"/>
          <cell r="O322">
            <v>4</v>
          </cell>
          <cell r="P322">
            <v>4</v>
          </cell>
          <cell r="Q322">
            <v>4</v>
          </cell>
          <cell r="R322">
            <v>4</v>
          </cell>
          <cell r="S322">
            <v>4</v>
          </cell>
          <cell r="T322">
            <v>4</v>
          </cell>
          <cell r="U322"/>
          <cell r="V322">
            <v>4</v>
          </cell>
          <cell r="W322">
            <v>4</v>
          </cell>
          <cell r="X322">
            <v>4</v>
          </cell>
          <cell r="Y322">
            <v>4</v>
          </cell>
          <cell r="Z322">
            <v>4</v>
          </cell>
          <cell r="AA322">
            <v>4</v>
          </cell>
          <cell r="AB322" t="str">
            <v>4S</v>
          </cell>
          <cell r="AC322">
            <v>4</v>
          </cell>
          <cell r="AD322">
            <v>4</v>
          </cell>
          <cell r="AE322">
            <v>4</v>
          </cell>
          <cell r="AF322">
            <v>4</v>
          </cell>
          <cell r="AG322">
            <v>4</v>
          </cell>
          <cell r="AH322">
            <v>4</v>
          </cell>
          <cell r="AI322"/>
          <cell r="AJ322"/>
          <cell r="AK322"/>
          <cell r="AL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</row>
        <row r="323">
          <cell r="B323"/>
          <cell r="C323" t="str">
            <v>Kean Kosol</v>
          </cell>
          <cell r="D323">
            <v>1.3</v>
          </cell>
          <cell r="E323">
            <v>0</v>
          </cell>
          <cell r="F323">
            <v>0</v>
          </cell>
          <cell r="G323"/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/>
          <cell r="N323"/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/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/>
          <cell r="AJ323">
            <v>0</v>
          </cell>
          <cell r="AK323"/>
          <cell r="AL323"/>
          <cell r="AP323"/>
          <cell r="AQ323"/>
          <cell r="AR323"/>
          <cell r="AS323"/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</row>
        <row r="324">
          <cell r="B324"/>
          <cell r="C324" t="str">
            <v>High Frequency "PIC"</v>
          </cell>
          <cell r="D324">
            <v>1.5</v>
          </cell>
          <cell r="E324">
            <v>2</v>
          </cell>
          <cell r="F324">
            <v>0</v>
          </cell>
          <cell r="G324"/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0</v>
          </cell>
          <cell r="M324"/>
          <cell r="N324"/>
          <cell r="O324">
            <v>2</v>
          </cell>
          <cell r="P324">
            <v>2</v>
          </cell>
          <cell r="Q324">
            <v>2</v>
          </cell>
          <cell r="R324">
            <v>0</v>
          </cell>
          <cell r="S324">
            <v>2</v>
          </cell>
          <cell r="T324">
            <v>0</v>
          </cell>
          <cell r="U324"/>
          <cell r="V324">
            <v>0</v>
          </cell>
          <cell r="W324">
            <v>0</v>
          </cell>
          <cell r="X324">
            <v>0</v>
          </cell>
          <cell r="Y324">
            <v>2</v>
          </cell>
          <cell r="Z324">
            <v>2</v>
          </cell>
          <cell r="AA324">
            <v>0</v>
          </cell>
          <cell r="AB324">
            <v>0</v>
          </cell>
          <cell r="AC324">
            <v>2</v>
          </cell>
          <cell r="AD324">
            <v>2</v>
          </cell>
          <cell r="AE324">
            <v>2</v>
          </cell>
          <cell r="AF324">
            <v>0</v>
          </cell>
          <cell r="AG324">
            <v>2</v>
          </cell>
          <cell r="AH324">
            <v>0</v>
          </cell>
          <cell r="AI324"/>
          <cell r="AJ324">
            <v>30</v>
          </cell>
          <cell r="AK324"/>
          <cell r="AP324"/>
          <cell r="AQ324"/>
          <cell r="AR324"/>
          <cell r="AS324"/>
          <cell r="AT324"/>
          <cell r="AU324"/>
          <cell r="AV324"/>
          <cell r="AW324"/>
          <cell r="AX324"/>
          <cell r="AY324"/>
          <cell r="AZ324"/>
          <cell r="BA324"/>
          <cell r="BB324"/>
          <cell r="BC324"/>
          <cell r="BD324"/>
        </row>
        <row r="325">
          <cell r="B325"/>
          <cell r="C325"/>
          <cell r="D325">
            <v>2</v>
          </cell>
          <cell r="E325">
            <v>0</v>
          </cell>
          <cell r="F325">
            <v>0</v>
          </cell>
          <cell r="G325"/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/>
          <cell r="N325"/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/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/>
          <cell r="AJ325">
            <v>0</v>
          </cell>
          <cell r="AK325">
            <v>0</v>
          </cell>
          <cell r="AL325">
            <v>15</v>
          </cell>
          <cell r="AM325">
            <v>0</v>
          </cell>
          <cell r="AN325">
            <v>0</v>
          </cell>
          <cell r="AO325">
            <v>0</v>
          </cell>
          <cell r="AP325"/>
          <cell r="AQ325"/>
          <cell r="AR325"/>
          <cell r="AS325"/>
          <cell r="AT325"/>
          <cell r="AU325"/>
          <cell r="AV325"/>
          <cell r="AW325"/>
          <cell r="AX325"/>
          <cell r="AY325"/>
          <cell r="AZ325"/>
          <cell r="BA325"/>
          <cell r="BB325"/>
          <cell r="BC325"/>
          <cell r="BD325"/>
        </row>
        <row r="326">
          <cell r="B326" t="str">
            <v>1520</v>
          </cell>
          <cell r="C326"/>
          <cell r="D326" t="str">
            <v>AM</v>
          </cell>
          <cell r="E326" t="str">
            <v>4N</v>
          </cell>
          <cell r="F326" t="str">
            <v>4N</v>
          </cell>
          <cell r="G326"/>
          <cell r="H326" t="str">
            <v>4N</v>
          </cell>
          <cell r="I326" t="str">
            <v>4N</v>
          </cell>
          <cell r="J326" t="str">
            <v>4N</v>
          </cell>
          <cell r="K326" t="str">
            <v>4N</v>
          </cell>
          <cell r="L326" t="str">
            <v>4N</v>
          </cell>
          <cell r="M326"/>
          <cell r="N326"/>
          <cell r="O326" t="str">
            <v>4N</v>
          </cell>
          <cell r="P326" t="str">
            <v>4N</v>
          </cell>
          <cell r="Q326" t="str">
            <v>4N</v>
          </cell>
          <cell r="R326" t="str">
            <v>4N</v>
          </cell>
          <cell r="S326" t="str">
            <v>4N</v>
          </cell>
          <cell r="T326" t="str">
            <v>4N</v>
          </cell>
          <cell r="U326"/>
          <cell r="V326" t="str">
            <v>4N</v>
          </cell>
          <cell r="W326" t="str">
            <v>4N</v>
          </cell>
          <cell r="X326" t="str">
            <v>4N</v>
          </cell>
          <cell r="Y326" t="str">
            <v>4N</v>
          </cell>
          <cell r="Z326" t="str">
            <v>4N</v>
          </cell>
          <cell r="AA326" t="str">
            <v>4N</v>
          </cell>
          <cell r="AB326"/>
          <cell r="AC326" t="str">
            <v>4N</v>
          </cell>
          <cell r="AD326" t="str">
            <v>4N</v>
          </cell>
          <cell r="AE326" t="str">
            <v>4N</v>
          </cell>
          <cell r="AF326" t="str">
            <v>4N</v>
          </cell>
          <cell r="AG326" t="str">
            <v>4N</v>
          </cell>
          <cell r="AH326" t="str">
            <v>4N</v>
          </cell>
          <cell r="AI326"/>
          <cell r="AJ326">
            <v>24.5</v>
          </cell>
          <cell r="AK326"/>
          <cell r="AP326">
            <v>19</v>
          </cell>
          <cell r="AQ326">
            <v>25.5</v>
          </cell>
          <cell r="AR326">
            <v>24.5</v>
          </cell>
          <cell r="AS326">
            <v>0</v>
          </cell>
          <cell r="AT326">
            <v>0</v>
          </cell>
          <cell r="AU326">
            <v>0</v>
          </cell>
          <cell r="AV326">
            <v>0.5</v>
          </cell>
          <cell r="AW326">
            <v>0</v>
          </cell>
          <cell r="AX326">
            <v>0</v>
          </cell>
          <cell r="AY326">
            <v>0</v>
          </cell>
          <cell r="AZ326">
            <v>25.5</v>
          </cell>
          <cell r="BA326">
            <v>88</v>
          </cell>
          <cell r="BB326">
            <v>0</v>
          </cell>
          <cell r="BC326">
            <v>38</v>
          </cell>
          <cell r="BD326">
            <v>0</v>
          </cell>
        </row>
        <row r="327">
          <cell r="B327"/>
          <cell r="C327" t="str">
            <v xml:space="preserve">ឃុន ចាន់យី </v>
          </cell>
          <cell r="D327" t="str">
            <v>PM</v>
          </cell>
          <cell r="E327" t="str">
            <v>4N</v>
          </cell>
          <cell r="F327" t="str">
            <v>4N</v>
          </cell>
          <cell r="G327"/>
          <cell r="H327" t="str">
            <v>4N</v>
          </cell>
          <cell r="I327" t="str">
            <v>4N</v>
          </cell>
          <cell r="J327" t="str">
            <v>4N</v>
          </cell>
          <cell r="K327" t="str">
            <v>4N</v>
          </cell>
          <cell r="L327" t="str">
            <v>4N</v>
          </cell>
          <cell r="M327"/>
          <cell r="N327"/>
          <cell r="O327" t="str">
            <v>4N</v>
          </cell>
          <cell r="P327" t="str">
            <v>4N</v>
          </cell>
          <cell r="Q327" t="str">
            <v>4N</v>
          </cell>
          <cell r="R327" t="str">
            <v>4N</v>
          </cell>
          <cell r="S327" t="str">
            <v>4N</v>
          </cell>
          <cell r="T327" t="str">
            <v>4N</v>
          </cell>
          <cell r="U327"/>
          <cell r="V327" t="str">
            <v>4N</v>
          </cell>
          <cell r="W327" t="str">
            <v>4N</v>
          </cell>
          <cell r="X327" t="str">
            <v>4N</v>
          </cell>
          <cell r="Y327" t="str">
            <v>4N</v>
          </cell>
          <cell r="Z327" t="str">
            <v>4N</v>
          </cell>
          <cell r="AA327" t="str">
            <v>A</v>
          </cell>
          <cell r="AB327"/>
          <cell r="AC327" t="str">
            <v>4N</v>
          </cell>
          <cell r="AD327" t="str">
            <v>4N</v>
          </cell>
          <cell r="AE327" t="str">
            <v>4N</v>
          </cell>
          <cell r="AF327" t="str">
            <v>4N</v>
          </cell>
          <cell r="AG327" t="str">
            <v>4N</v>
          </cell>
          <cell r="AH327" t="str">
            <v>4N</v>
          </cell>
          <cell r="AI327"/>
          <cell r="AJ327"/>
          <cell r="AK327"/>
          <cell r="AL327"/>
          <cell r="AP327"/>
          <cell r="AQ327"/>
          <cell r="AR327"/>
          <cell r="AS327"/>
          <cell r="AT327"/>
          <cell r="AU327"/>
          <cell r="AV327"/>
          <cell r="AW327"/>
          <cell r="AX327"/>
          <cell r="AY327"/>
          <cell r="AZ327"/>
          <cell r="BA327"/>
          <cell r="BB327"/>
          <cell r="BC327"/>
          <cell r="BD327"/>
        </row>
        <row r="328">
          <cell r="B328"/>
          <cell r="C328" t="str">
            <v>Khon Channyi</v>
          </cell>
          <cell r="D328">
            <v>1.3</v>
          </cell>
          <cell r="E328">
            <v>4</v>
          </cell>
          <cell r="F328">
            <v>2</v>
          </cell>
          <cell r="G328"/>
          <cell r="H328">
            <v>4</v>
          </cell>
          <cell r="I328">
            <v>4</v>
          </cell>
          <cell r="J328">
            <v>4</v>
          </cell>
          <cell r="K328">
            <v>4</v>
          </cell>
          <cell r="L328">
            <v>2</v>
          </cell>
          <cell r="M328"/>
          <cell r="N328"/>
          <cell r="O328">
            <v>4</v>
          </cell>
          <cell r="P328">
            <v>4</v>
          </cell>
          <cell r="Q328">
            <v>4</v>
          </cell>
          <cell r="R328">
            <v>4</v>
          </cell>
          <cell r="S328">
            <v>4</v>
          </cell>
          <cell r="T328">
            <v>2</v>
          </cell>
          <cell r="U328"/>
          <cell r="V328">
            <v>4</v>
          </cell>
          <cell r="W328">
            <v>4</v>
          </cell>
          <cell r="X328">
            <v>4</v>
          </cell>
          <cell r="Y328">
            <v>4</v>
          </cell>
          <cell r="Z328">
            <v>4</v>
          </cell>
          <cell r="AA328">
            <v>0</v>
          </cell>
          <cell r="AB328"/>
          <cell r="AC328">
            <v>4</v>
          </cell>
          <cell r="AD328">
            <v>4</v>
          </cell>
          <cell r="AE328">
            <v>4</v>
          </cell>
          <cell r="AF328">
            <v>4</v>
          </cell>
          <cell r="AG328">
            <v>4</v>
          </cell>
          <cell r="AH328">
            <v>2</v>
          </cell>
          <cell r="AI328"/>
          <cell r="AJ328">
            <v>88</v>
          </cell>
          <cell r="AK328"/>
          <cell r="AL328"/>
          <cell r="AP328"/>
          <cell r="AQ328"/>
          <cell r="AR328"/>
          <cell r="AS328"/>
          <cell r="AT328"/>
          <cell r="AU328"/>
          <cell r="AV328"/>
          <cell r="AW328"/>
          <cell r="AX328"/>
          <cell r="AY328"/>
          <cell r="AZ328"/>
          <cell r="BA328"/>
          <cell r="BB328"/>
          <cell r="BC328"/>
          <cell r="BD328"/>
        </row>
        <row r="329">
          <cell r="B329"/>
          <cell r="C329" t="str">
            <v>High Frequency "PIC"</v>
          </cell>
          <cell r="D329">
            <v>1.5</v>
          </cell>
          <cell r="E329">
            <v>0</v>
          </cell>
          <cell r="F329">
            <v>0</v>
          </cell>
          <cell r="G329"/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/>
          <cell r="N329"/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/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/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/>
          <cell r="AJ329">
            <v>0</v>
          </cell>
          <cell r="AK329"/>
          <cell r="AP329"/>
          <cell r="AQ329"/>
          <cell r="AR329"/>
          <cell r="AS329"/>
          <cell r="AT329"/>
          <cell r="AU329"/>
          <cell r="AV329"/>
          <cell r="AW329"/>
          <cell r="AX329"/>
          <cell r="AY329"/>
          <cell r="AZ329"/>
          <cell r="BA329"/>
          <cell r="BB329"/>
          <cell r="BC329"/>
          <cell r="BD329"/>
        </row>
        <row r="330">
          <cell r="B330"/>
          <cell r="C330"/>
          <cell r="D330">
            <v>2</v>
          </cell>
          <cell r="E330">
            <v>2</v>
          </cell>
          <cell r="F330">
            <v>0</v>
          </cell>
          <cell r="G330"/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0</v>
          </cell>
          <cell r="M330"/>
          <cell r="N330"/>
          <cell r="O330">
            <v>2</v>
          </cell>
          <cell r="P330">
            <v>2</v>
          </cell>
          <cell r="Q330">
            <v>0</v>
          </cell>
          <cell r="R330">
            <v>2</v>
          </cell>
          <cell r="S330">
            <v>2</v>
          </cell>
          <cell r="T330">
            <v>0</v>
          </cell>
          <cell r="U330"/>
          <cell r="V330">
            <v>2</v>
          </cell>
          <cell r="W330">
            <v>2</v>
          </cell>
          <cell r="X330">
            <v>2</v>
          </cell>
          <cell r="Y330">
            <v>2</v>
          </cell>
          <cell r="Z330">
            <v>2</v>
          </cell>
          <cell r="AA330">
            <v>0</v>
          </cell>
          <cell r="AB330"/>
          <cell r="AC330">
            <v>2</v>
          </cell>
          <cell r="AD330">
            <v>2</v>
          </cell>
          <cell r="AE330">
            <v>2</v>
          </cell>
          <cell r="AF330">
            <v>2</v>
          </cell>
          <cell r="AG330">
            <v>2</v>
          </cell>
          <cell r="AH330">
            <v>0</v>
          </cell>
          <cell r="AI330"/>
          <cell r="AJ330">
            <v>38</v>
          </cell>
          <cell r="AK330">
            <v>0</v>
          </cell>
          <cell r="AL330">
            <v>19</v>
          </cell>
          <cell r="AM330">
            <v>0</v>
          </cell>
          <cell r="AN330">
            <v>0</v>
          </cell>
          <cell r="AO330">
            <v>0</v>
          </cell>
          <cell r="AP330"/>
          <cell r="AQ330"/>
          <cell r="AR330"/>
          <cell r="AS330"/>
          <cell r="AT330"/>
          <cell r="AU330"/>
          <cell r="AV330"/>
          <cell r="AW330"/>
          <cell r="AX330"/>
          <cell r="AY330"/>
          <cell r="AZ330"/>
          <cell r="BA330"/>
          <cell r="BB330"/>
          <cell r="BC330"/>
          <cell r="BD330"/>
        </row>
        <row r="331">
          <cell r="B331" t="str">
            <v>1521</v>
          </cell>
          <cell r="C331"/>
          <cell r="D331" t="str">
            <v>AM</v>
          </cell>
          <cell r="E331" t="str">
            <v>AL</v>
          </cell>
          <cell r="F331">
            <v>4</v>
          </cell>
          <cell r="G331"/>
          <cell r="H331">
            <v>4</v>
          </cell>
          <cell r="I331">
            <v>4</v>
          </cell>
          <cell r="J331">
            <v>4</v>
          </cell>
          <cell r="K331">
            <v>4</v>
          </cell>
          <cell r="L331">
            <v>4</v>
          </cell>
          <cell r="M331" t="str">
            <v>4H</v>
          </cell>
          <cell r="N331"/>
          <cell r="O331">
            <v>4</v>
          </cell>
          <cell r="P331">
            <v>4</v>
          </cell>
          <cell r="Q331">
            <v>4</v>
          </cell>
          <cell r="R331">
            <v>4</v>
          </cell>
          <cell r="S331">
            <v>4</v>
          </cell>
          <cell r="T331">
            <v>4</v>
          </cell>
          <cell r="U331"/>
          <cell r="V331">
            <v>4</v>
          </cell>
          <cell r="W331">
            <v>4</v>
          </cell>
          <cell r="X331">
            <v>4</v>
          </cell>
          <cell r="Y331">
            <v>4</v>
          </cell>
          <cell r="Z331">
            <v>4</v>
          </cell>
          <cell r="AA331">
            <v>4</v>
          </cell>
          <cell r="AB331" t="str">
            <v>4S</v>
          </cell>
          <cell r="AC331">
            <v>4</v>
          </cell>
          <cell r="AD331">
            <v>4</v>
          </cell>
          <cell r="AE331">
            <v>4</v>
          </cell>
          <cell r="AF331">
            <v>4</v>
          </cell>
          <cell r="AG331">
            <v>4</v>
          </cell>
          <cell r="AH331">
            <v>4</v>
          </cell>
          <cell r="AI331"/>
          <cell r="AJ331">
            <v>24.5</v>
          </cell>
          <cell r="AK331"/>
          <cell r="AP331">
            <v>16</v>
          </cell>
          <cell r="AQ331">
            <v>25.5</v>
          </cell>
          <cell r="AR331">
            <v>0</v>
          </cell>
          <cell r="AS331">
            <v>8</v>
          </cell>
          <cell r="AT331">
            <v>8</v>
          </cell>
          <cell r="AU331">
            <v>0</v>
          </cell>
          <cell r="AV331">
            <v>0</v>
          </cell>
          <cell r="AW331">
            <v>0.5</v>
          </cell>
          <cell r="AX331">
            <v>0</v>
          </cell>
          <cell r="AY331">
            <v>0</v>
          </cell>
          <cell r="AZ331">
            <v>26</v>
          </cell>
          <cell r="BA331">
            <v>0</v>
          </cell>
          <cell r="BB331">
            <v>32</v>
          </cell>
          <cell r="BC331">
            <v>0</v>
          </cell>
          <cell r="BD331">
            <v>0.5</v>
          </cell>
        </row>
        <row r="332">
          <cell r="B332"/>
          <cell r="C332" t="str">
            <v>គង់ សុខឡា</v>
          </cell>
          <cell r="D332" t="str">
            <v>PM</v>
          </cell>
          <cell r="E332">
            <v>4</v>
          </cell>
          <cell r="F332">
            <v>4</v>
          </cell>
          <cell r="G332"/>
          <cell r="H332">
            <v>4</v>
          </cell>
          <cell r="I332">
            <v>4</v>
          </cell>
          <cell r="J332">
            <v>4</v>
          </cell>
          <cell r="K332">
            <v>4</v>
          </cell>
          <cell r="L332">
            <v>4</v>
          </cell>
          <cell r="M332" t="str">
            <v>4H</v>
          </cell>
          <cell r="N332"/>
          <cell r="O332">
            <v>4</v>
          </cell>
          <cell r="P332">
            <v>4</v>
          </cell>
          <cell r="Q332">
            <v>4</v>
          </cell>
          <cell r="R332">
            <v>4</v>
          </cell>
          <cell r="S332">
            <v>4</v>
          </cell>
          <cell r="T332">
            <v>4</v>
          </cell>
          <cell r="U332"/>
          <cell r="V332">
            <v>4</v>
          </cell>
          <cell r="W332">
            <v>4</v>
          </cell>
          <cell r="X332">
            <v>4</v>
          </cell>
          <cell r="Y332">
            <v>4</v>
          </cell>
          <cell r="Z332">
            <v>4</v>
          </cell>
          <cell r="AA332">
            <v>4</v>
          </cell>
          <cell r="AB332" t="str">
            <v>4S</v>
          </cell>
          <cell r="AC332">
            <v>4</v>
          </cell>
          <cell r="AD332">
            <v>4</v>
          </cell>
          <cell r="AE332">
            <v>4</v>
          </cell>
          <cell r="AF332">
            <v>4</v>
          </cell>
          <cell r="AG332">
            <v>4</v>
          </cell>
          <cell r="AH332">
            <v>4</v>
          </cell>
          <cell r="AI332"/>
          <cell r="AJ332"/>
          <cell r="AK332"/>
          <cell r="AL332"/>
          <cell r="AP332"/>
          <cell r="AQ332"/>
          <cell r="AR332"/>
          <cell r="AS332"/>
          <cell r="AT332"/>
          <cell r="AU332"/>
          <cell r="AV332"/>
          <cell r="AW332"/>
          <cell r="AX332"/>
          <cell r="AY332"/>
          <cell r="AZ332"/>
          <cell r="BA332"/>
          <cell r="BB332"/>
          <cell r="BC332"/>
          <cell r="BD332"/>
        </row>
        <row r="333">
          <cell r="B333"/>
          <cell r="C333" t="str">
            <v>Kong Sokla</v>
          </cell>
          <cell r="D333">
            <v>1.3</v>
          </cell>
          <cell r="E333">
            <v>0</v>
          </cell>
          <cell r="F333">
            <v>0</v>
          </cell>
          <cell r="G333"/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/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/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/>
          <cell r="AJ333">
            <v>0</v>
          </cell>
          <cell r="AK333"/>
          <cell r="AL333"/>
          <cell r="AP333"/>
          <cell r="AQ333"/>
          <cell r="AR333"/>
          <cell r="AS333"/>
          <cell r="AT333"/>
          <cell r="AU333"/>
          <cell r="AV333"/>
          <cell r="AW333"/>
          <cell r="AX333"/>
          <cell r="AY333"/>
          <cell r="AZ333"/>
          <cell r="BA333"/>
          <cell r="BB333"/>
          <cell r="BC333"/>
          <cell r="BD333"/>
        </row>
        <row r="334">
          <cell r="B334"/>
          <cell r="C334" t="str">
            <v>High Frequency "PIC"</v>
          </cell>
          <cell r="D334">
            <v>1.5</v>
          </cell>
          <cell r="E334">
            <v>2</v>
          </cell>
          <cell r="F334">
            <v>0</v>
          </cell>
          <cell r="G334"/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0</v>
          </cell>
          <cell r="M334">
            <v>0</v>
          </cell>
          <cell r="N334"/>
          <cell r="O334">
            <v>2</v>
          </cell>
          <cell r="P334">
            <v>2</v>
          </cell>
          <cell r="Q334">
            <v>0</v>
          </cell>
          <cell r="R334">
            <v>0</v>
          </cell>
          <cell r="S334">
            <v>2</v>
          </cell>
          <cell r="T334">
            <v>0</v>
          </cell>
          <cell r="U334"/>
          <cell r="V334">
            <v>0</v>
          </cell>
          <cell r="W334">
            <v>2</v>
          </cell>
          <cell r="X334">
            <v>2</v>
          </cell>
          <cell r="Y334">
            <v>2</v>
          </cell>
          <cell r="Z334">
            <v>2</v>
          </cell>
          <cell r="AA334">
            <v>0</v>
          </cell>
          <cell r="AB334">
            <v>0</v>
          </cell>
          <cell r="AC334">
            <v>2</v>
          </cell>
          <cell r="AD334">
            <v>0</v>
          </cell>
          <cell r="AE334">
            <v>2</v>
          </cell>
          <cell r="AF334">
            <v>2</v>
          </cell>
          <cell r="AG334">
            <v>2</v>
          </cell>
          <cell r="AH334">
            <v>0</v>
          </cell>
          <cell r="AI334"/>
          <cell r="AJ334">
            <v>32</v>
          </cell>
          <cell r="AK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</row>
        <row r="335">
          <cell r="B335"/>
          <cell r="C335"/>
          <cell r="D335">
            <v>2</v>
          </cell>
          <cell r="E335">
            <v>0</v>
          </cell>
          <cell r="F335">
            <v>0</v>
          </cell>
          <cell r="G335"/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/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/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/>
          <cell r="AJ335">
            <v>0</v>
          </cell>
          <cell r="AK335">
            <v>0</v>
          </cell>
          <cell r="AL335">
            <v>16</v>
          </cell>
          <cell r="AM335">
            <v>0</v>
          </cell>
          <cell r="AN335">
            <v>0</v>
          </cell>
          <cell r="AO335">
            <v>0</v>
          </cell>
          <cell r="AP335"/>
          <cell r="AQ335"/>
          <cell r="AR335"/>
          <cell r="AS335"/>
          <cell r="AT335"/>
          <cell r="AU335"/>
          <cell r="AV335"/>
          <cell r="AW335"/>
          <cell r="AX335"/>
          <cell r="AY335"/>
          <cell r="AZ335"/>
          <cell r="BA335"/>
          <cell r="BB335"/>
          <cell r="BC335"/>
          <cell r="BD335"/>
        </row>
        <row r="336">
          <cell r="B336" t="str">
            <v>1522</v>
          </cell>
          <cell r="C336"/>
          <cell r="D336" t="str">
            <v>AM</v>
          </cell>
          <cell r="E336" t="str">
            <v>4N</v>
          </cell>
          <cell r="F336" t="str">
            <v>4N</v>
          </cell>
          <cell r="G336"/>
          <cell r="H336" t="str">
            <v>4N</v>
          </cell>
          <cell r="I336" t="str">
            <v>4N</v>
          </cell>
          <cell r="J336" t="str">
            <v>4N</v>
          </cell>
          <cell r="K336" t="str">
            <v>4N</v>
          </cell>
          <cell r="L336" t="str">
            <v>4N</v>
          </cell>
          <cell r="M336"/>
          <cell r="N336"/>
          <cell r="O336" t="str">
            <v>4N</v>
          </cell>
          <cell r="P336" t="str">
            <v>4N</v>
          </cell>
          <cell r="Q336" t="str">
            <v>4N</v>
          </cell>
          <cell r="R336" t="str">
            <v>4N</v>
          </cell>
          <cell r="S336" t="str">
            <v>4N</v>
          </cell>
          <cell r="T336" t="str">
            <v>4N</v>
          </cell>
          <cell r="U336"/>
          <cell r="V336" t="str">
            <v>4N</v>
          </cell>
          <cell r="W336" t="str">
            <v>4N</v>
          </cell>
          <cell r="X336" t="str">
            <v>4N</v>
          </cell>
          <cell r="Y336" t="str">
            <v>4N</v>
          </cell>
          <cell r="Z336" t="str">
            <v>4N</v>
          </cell>
          <cell r="AA336" t="str">
            <v>4N</v>
          </cell>
          <cell r="AB336"/>
          <cell r="AC336" t="str">
            <v>4N</v>
          </cell>
          <cell r="AD336" t="str">
            <v>4N</v>
          </cell>
          <cell r="AE336" t="str">
            <v>4N</v>
          </cell>
          <cell r="AF336" t="str">
            <v>4N</v>
          </cell>
          <cell r="AG336" t="str">
            <v>4N</v>
          </cell>
          <cell r="AH336" t="str">
            <v>4N</v>
          </cell>
          <cell r="AI336"/>
          <cell r="AJ336">
            <v>25</v>
          </cell>
          <cell r="AK336"/>
          <cell r="AP336">
            <v>20</v>
          </cell>
          <cell r="AQ336">
            <v>26</v>
          </cell>
          <cell r="AR336">
            <v>25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26</v>
          </cell>
          <cell r="BA336">
            <v>90</v>
          </cell>
          <cell r="BB336">
            <v>0</v>
          </cell>
          <cell r="BC336">
            <v>40</v>
          </cell>
          <cell r="BD336">
            <v>0</v>
          </cell>
        </row>
        <row r="337">
          <cell r="B337"/>
          <cell r="C337" t="str">
            <v>ប៉ាក សារ៉ាពេជ្រ</v>
          </cell>
          <cell r="D337" t="str">
            <v>PM</v>
          </cell>
          <cell r="E337" t="str">
            <v>4N</v>
          </cell>
          <cell r="F337" t="str">
            <v>4N</v>
          </cell>
          <cell r="G337"/>
          <cell r="H337" t="str">
            <v>4N</v>
          </cell>
          <cell r="I337" t="str">
            <v>4N</v>
          </cell>
          <cell r="J337" t="str">
            <v>4N</v>
          </cell>
          <cell r="K337" t="str">
            <v>4N</v>
          </cell>
          <cell r="L337" t="str">
            <v>4N</v>
          </cell>
          <cell r="M337"/>
          <cell r="N337"/>
          <cell r="O337" t="str">
            <v>4N</v>
          </cell>
          <cell r="P337" t="str">
            <v>4N</v>
          </cell>
          <cell r="Q337" t="str">
            <v>4N</v>
          </cell>
          <cell r="R337" t="str">
            <v>4N</v>
          </cell>
          <cell r="S337" t="str">
            <v>4N</v>
          </cell>
          <cell r="T337" t="str">
            <v>4N</v>
          </cell>
          <cell r="U337"/>
          <cell r="V337" t="str">
            <v>4N</v>
          </cell>
          <cell r="W337" t="str">
            <v>4N</v>
          </cell>
          <cell r="X337" t="str">
            <v>4N</v>
          </cell>
          <cell r="Y337" t="str">
            <v>4N</v>
          </cell>
          <cell r="Z337" t="str">
            <v>4N</v>
          </cell>
          <cell r="AA337" t="str">
            <v>4N</v>
          </cell>
          <cell r="AB337"/>
          <cell r="AC337" t="str">
            <v>4N</v>
          </cell>
          <cell r="AD337" t="str">
            <v>4N</v>
          </cell>
          <cell r="AE337" t="str">
            <v>4N</v>
          </cell>
          <cell r="AF337" t="str">
            <v>4N</v>
          </cell>
          <cell r="AG337" t="str">
            <v>4N</v>
          </cell>
          <cell r="AH337" t="str">
            <v>4N</v>
          </cell>
          <cell r="AI337"/>
          <cell r="AJ337"/>
          <cell r="AK337"/>
          <cell r="AL337"/>
          <cell r="AP337"/>
          <cell r="AQ337"/>
          <cell r="AR337"/>
          <cell r="AS337"/>
          <cell r="AT337"/>
          <cell r="AU337"/>
          <cell r="AV337"/>
          <cell r="AW337"/>
          <cell r="AX337"/>
          <cell r="AY337"/>
          <cell r="AZ337"/>
          <cell r="BA337"/>
          <cell r="BB337"/>
          <cell r="BC337"/>
          <cell r="BD337"/>
        </row>
        <row r="338">
          <cell r="B338"/>
          <cell r="C338" t="str">
            <v>Pak Sarapich</v>
          </cell>
          <cell r="D338">
            <v>1.3</v>
          </cell>
          <cell r="E338">
            <v>4</v>
          </cell>
          <cell r="F338">
            <v>2</v>
          </cell>
          <cell r="G338"/>
          <cell r="H338">
            <v>4</v>
          </cell>
          <cell r="I338">
            <v>4</v>
          </cell>
          <cell r="J338">
            <v>4</v>
          </cell>
          <cell r="K338">
            <v>4</v>
          </cell>
          <cell r="L338">
            <v>2</v>
          </cell>
          <cell r="M338"/>
          <cell r="N338"/>
          <cell r="O338">
            <v>4</v>
          </cell>
          <cell r="P338">
            <v>4</v>
          </cell>
          <cell r="Q338">
            <v>4</v>
          </cell>
          <cell r="R338">
            <v>4</v>
          </cell>
          <cell r="S338">
            <v>4</v>
          </cell>
          <cell r="T338">
            <v>2</v>
          </cell>
          <cell r="U338"/>
          <cell r="V338">
            <v>4</v>
          </cell>
          <cell r="W338">
            <v>4</v>
          </cell>
          <cell r="X338">
            <v>4</v>
          </cell>
          <cell r="Y338">
            <v>4</v>
          </cell>
          <cell r="Z338">
            <v>4</v>
          </cell>
          <cell r="AA338">
            <v>2</v>
          </cell>
          <cell r="AB338"/>
          <cell r="AC338">
            <v>4</v>
          </cell>
          <cell r="AD338">
            <v>4</v>
          </cell>
          <cell r="AE338">
            <v>4</v>
          </cell>
          <cell r="AF338">
            <v>4</v>
          </cell>
          <cell r="AG338">
            <v>4</v>
          </cell>
          <cell r="AH338">
            <v>2</v>
          </cell>
          <cell r="AI338"/>
          <cell r="AJ338">
            <v>90</v>
          </cell>
          <cell r="AK338"/>
          <cell r="AL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</row>
        <row r="339">
          <cell r="B339"/>
          <cell r="C339" t="str">
            <v>Long Table Printing</v>
          </cell>
          <cell r="D339">
            <v>1.5</v>
          </cell>
          <cell r="E339">
            <v>0</v>
          </cell>
          <cell r="F339">
            <v>0</v>
          </cell>
          <cell r="G339"/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/>
          <cell r="N339"/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/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/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/>
          <cell r="AJ339">
            <v>0</v>
          </cell>
          <cell r="AK339"/>
          <cell r="AP339"/>
          <cell r="AQ339"/>
          <cell r="AR339"/>
          <cell r="AS339"/>
          <cell r="AT339"/>
          <cell r="AU339"/>
          <cell r="AV339"/>
          <cell r="AW339"/>
          <cell r="AX339"/>
          <cell r="AY339"/>
          <cell r="AZ339"/>
          <cell r="BA339"/>
          <cell r="BB339"/>
          <cell r="BC339"/>
          <cell r="BD339"/>
        </row>
        <row r="340">
          <cell r="B340"/>
          <cell r="C340"/>
          <cell r="D340">
            <v>2</v>
          </cell>
          <cell r="E340">
            <v>2</v>
          </cell>
          <cell r="F340">
            <v>0</v>
          </cell>
          <cell r="G340"/>
          <cell r="H340">
            <v>2</v>
          </cell>
          <cell r="I340">
            <v>2</v>
          </cell>
          <cell r="J340">
            <v>2</v>
          </cell>
          <cell r="K340">
            <v>2</v>
          </cell>
          <cell r="L340">
            <v>0</v>
          </cell>
          <cell r="M340"/>
          <cell r="N340"/>
          <cell r="O340">
            <v>2</v>
          </cell>
          <cell r="P340">
            <v>2</v>
          </cell>
          <cell r="Q340">
            <v>2</v>
          </cell>
          <cell r="R340">
            <v>2</v>
          </cell>
          <cell r="S340">
            <v>2</v>
          </cell>
          <cell r="T340">
            <v>0</v>
          </cell>
          <cell r="U340"/>
          <cell r="V340">
            <v>2</v>
          </cell>
          <cell r="W340">
            <v>2</v>
          </cell>
          <cell r="X340">
            <v>2</v>
          </cell>
          <cell r="Y340">
            <v>2</v>
          </cell>
          <cell r="Z340">
            <v>2</v>
          </cell>
          <cell r="AA340">
            <v>0</v>
          </cell>
          <cell r="AB340"/>
          <cell r="AC340">
            <v>2</v>
          </cell>
          <cell r="AD340">
            <v>2</v>
          </cell>
          <cell r="AE340">
            <v>2</v>
          </cell>
          <cell r="AF340">
            <v>2</v>
          </cell>
          <cell r="AG340">
            <v>2</v>
          </cell>
          <cell r="AH340">
            <v>0</v>
          </cell>
          <cell r="AI340"/>
          <cell r="AJ340">
            <v>40</v>
          </cell>
          <cell r="AK340">
            <v>0</v>
          </cell>
          <cell r="AL340">
            <v>20</v>
          </cell>
          <cell r="AM340">
            <v>0</v>
          </cell>
          <cell r="AN340">
            <v>0</v>
          </cell>
          <cell r="AO340">
            <v>0</v>
          </cell>
          <cell r="AP340"/>
          <cell r="AQ340"/>
          <cell r="AR340"/>
          <cell r="AS340"/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</row>
        <row r="341">
          <cell r="B341" t="str">
            <v>1523</v>
          </cell>
          <cell r="C341"/>
          <cell r="D341" t="str">
            <v>AM</v>
          </cell>
          <cell r="E341">
            <v>4</v>
          </cell>
          <cell r="F341">
            <v>4</v>
          </cell>
          <cell r="G341"/>
          <cell r="H341">
            <v>4</v>
          </cell>
          <cell r="I341">
            <v>4</v>
          </cell>
          <cell r="J341">
            <v>4</v>
          </cell>
          <cell r="K341">
            <v>4</v>
          </cell>
          <cell r="L341">
            <v>4</v>
          </cell>
          <cell r="M341"/>
          <cell r="N341"/>
          <cell r="O341">
            <v>4</v>
          </cell>
          <cell r="P341">
            <v>4</v>
          </cell>
          <cell r="Q341">
            <v>4</v>
          </cell>
          <cell r="R341">
            <v>4</v>
          </cell>
          <cell r="S341">
            <v>4</v>
          </cell>
          <cell r="T341">
            <v>4</v>
          </cell>
          <cell r="U341"/>
          <cell r="V341">
            <v>4</v>
          </cell>
          <cell r="W341">
            <v>4</v>
          </cell>
          <cell r="X341">
            <v>4</v>
          </cell>
          <cell r="Y341">
            <v>4</v>
          </cell>
          <cell r="Z341">
            <v>4</v>
          </cell>
          <cell r="AA341">
            <v>4</v>
          </cell>
          <cell r="AB341" t="str">
            <v>4S</v>
          </cell>
          <cell r="AC341">
            <v>4</v>
          </cell>
          <cell r="AD341">
            <v>4</v>
          </cell>
          <cell r="AE341">
            <v>4</v>
          </cell>
          <cell r="AF341">
            <v>4</v>
          </cell>
          <cell r="AG341">
            <v>4</v>
          </cell>
          <cell r="AH341">
            <v>4</v>
          </cell>
          <cell r="AI341"/>
          <cell r="AJ341">
            <v>25</v>
          </cell>
          <cell r="AK341"/>
          <cell r="AP341">
            <v>17</v>
          </cell>
          <cell r="AQ341">
            <v>26</v>
          </cell>
          <cell r="AR341">
            <v>0</v>
          </cell>
          <cell r="AS341">
            <v>0</v>
          </cell>
          <cell r="AT341">
            <v>8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26</v>
          </cell>
          <cell r="BA341">
            <v>0</v>
          </cell>
          <cell r="BB341">
            <v>34</v>
          </cell>
          <cell r="BC341">
            <v>0</v>
          </cell>
          <cell r="BD341">
            <v>0</v>
          </cell>
        </row>
        <row r="342">
          <cell r="B342"/>
          <cell r="C342" t="str">
            <v xml:space="preserve">ហ៊ិន សាំងសេន </v>
          </cell>
          <cell r="D342" t="str">
            <v>PM</v>
          </cell>
          <cell r="E342">
            <v>4</v>
          </cell>
          <cell r="F342">
            <v>4</v>
          </cell>
          <cell r="G342"/>
          <cell r="H342">
            <v>4</v>
          </cell>
          <cell r="I342">
            <v>4</v>
          </cell>
          <cell r="J342">
            <v>4</v>
          </cell>
          <cell r="K342">
            <v>4</v>
          </cell>
          <cell r="L342">
            <v>4</v>
          </cell>
          <cell r="M342"/>
          <cell r="N342"/>
          <cell r="O342">
            <v>4</v>
          </cell>
          <cell r="P342">
            <v>4</v>
          </cell>
          <cell r="Q342">
            <v>4</v>
          </cell>
          <cell r="R342">
            <v>4</v>
          </cell>
          <cell r="S342">
            <v>4</v>
          </cell>
          <cell r="T342">
            <v>4</v>
          </cell>
          <cell r="U342"/>
          <cell r="V342">
            <v>4</v>
          </cell>
          <cell r="W342">
            <v>4</v>
          </cell>
          <cell r="X342">
            <v>4</v>
          </cell>
          <cell r="Y342">
            <v>4</v>
          </cell>
          <cell r="Z342">
            <v>4</v>
          </cell>
          <cell r="AA342">
            <v>4</v>
          </cell>
          <cell r="AB342" t="str">
            <v>4S</v>
          </cell>
          <cell r="AC342">
            <v>4</v>
          </cell>
          <cell r="AD342">
            <v>4</v>
          </cell>
          <cell r="AE342">
            <v>4</v>
          </cell>
          <cell r="AF342">
            <v>4</v>
          </cell>
          <cell r="AG342">
            <v>4</v>
          </cell>
          <cell r="AH342">
            <v>4</v>
          </cell>
          <cell r="AI342"/>
          <cell r="AJ342"/>
          <cell r="AK342"/>
          <cell r="AL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</row>
        <row r="343">
          <cell r="B343"/>
          <cell r="C343" t="str">
            <v>Hen Sangsen</v>
          </cell>
          <cell r="D343">
            <v>1.3</v>
          </cell>
          <cell r="E343">
            <v>0</v>
          </cell>
          <cell r="F343">
            <v>0</v>
          </cell>
          <cell r="G343"/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/>
          <cell r="N343"/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/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/>
          <cell r="AJ343">
            <v>0</v>
          </cell>
          <cell r="AK343"/>
          <cell r="AL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</row>
        <row r="344">
          <cell r="B344"/>
          <cell r="C344" t="str">
            <v>High Frequency "PIC"</v>
          </cell>
          <cell r="D344">
            <v>1.5</v>
          </cell>
          <cell r="E344">
            <v>2</v>
          </cell>
          <cell r="F344">
            <v>0</v>
          </cell>
          <cell r="G344"/>
          <cell r="H344">
            <v>2</v>
          </cell>
          <cell r="I344">
            <v>0</v>
          </cell>
          <cell r="J344">
            <v>2</v>
          </cell>
          <cell r="K344">
            <v>2</v>
          </cell>
          <cell r="L344">
            <v>0</v>
          </cell>
          <cell r="M344"/>
          <cell r="N344"/>
          <cell r="O344">
            <v>2</v>
          </cell>
          <cell r="P344">
            <v>2</v>
          </cell>
          <cell r="Q344">
            <v>2</v>
          </cell>
          <cell r="R344">
            <v>2</v>
          </cell>
          <cell r="S344">
            <v>2</v>
          </cell>
          <cell r="T344">
            <v>0</v>
          </cell>
          <cell r="U344"/>
          <cell r="V344">
            <v>2</v>
          </cell>
          <cell r="W344">
            <v>2</v>
          </cell>
          <cell r="X344">
            <v>2</v>
          </cell>
          <cell r="Y344">
            <v>2</v>
          </cell>
          <cell r="Z344">
            <v>0</v>
          </cell>
          <cell r="AA344">
            <v>0</v>
          </cell>
          <cell r="AB344">
            <v>0</v>
          </cell>
          <cell r="AC344">
            <v>2</v>
          </cell>
          <cell r="AD344">
            <v>2</v>
          </cell>
          <cell r="AE344">
            <v>2</v>
          </cell>
          <cell r="AF344">
            <v>2</v>
          </cell>
          <cell r="AG344">
            <v>0</v>
          </cell>
          <cell r="AH344">
            <v>0</v>
          </cell>
          <cell r="AI344"/>
          <cell r="AJ344">
            <v>34</v>
          </cell>
          <cell r="AK344"/>
          <cell r="AP344"/>
          <cell r="AQ344"/>
          <cell r="AR344"/>
          <cell r="AS344"/>
          <cell r="AT344"/>
          <cell r="AU344"/>
          <cell r="AV344"/>
          <cell r="AW344"/>
          <cell r="AX344"/>
          <cell r="AY344"/>
          <cell r="AZ344"/>
          <cell r="BA344"/>
          <cell r="BB344"/>
          <cell r="BC344"/>
          <cell r="BD344"/>
        </row>
        <row r="345">
          <cell r="B345"/>
          <cell r="C345"/>
          <cell r="D345">
            <v>2</v>
          </cell>
          <cell r="E345">
            <v>0</v>
          </cell>
          <cell r="F345">
            <v>0</v>
          </cell>
          <cell r="G345"/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/>
          <cell r="N345"/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/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/>
          <cell r="AJ345">
            <v>0</v>
          </cell>
          <cell r="AK345">
            <v>0</v>
          </cell>
          <cell r="AL345">
            <v>17</v>
          </cell>
          <cell r="AM345">
            <v>0</v>
          </cell>
          <cell r="AN345">
            <v>0</v>
          </cell>
          <cell r="AO345">
            <v>0</v>
          </cell>
          <cell r="AP345"/>
          <cell r="AQ345"/>
          <cell r="AR345"/>
          <cell r="AS345"/>
          <cell r="AT345"/>
          <cell r="AU345"/>
          <cell r="AV345"/>
          <cell r="AW345"/>
          <cell r="AX345"/>
          <cell r="AY345"/>
          <cell r="AZ345"/>
          <cell r="BA345"/>
          <cell r="BB345"/>
          <cell r="BC345"/>
          <cell r="BD345"/>
        </row>
        <row r="346">
          <cell r="B346" t="str">
            <v>1524</v>
          </cell>
          <cell r="C346"/>
          <cell r="D346" t="str">
            <v>AM</v>
          </cell>
          <cell r="E346">
            <v>4</v>
          </cell>
          <cell r="F346">
            <v>4</v>
          </cell>
          <cell r="G346"/>
          <cell r="H346">
            <v>4</v>
          </cell>
          <cell r="I346">
            <v>4</v>
          </cell>
          <cell r="J346">
            <v>4</v>
          </cell>
          <cell r="K346">
            <v>4</v>
          </cell>
          <cell r="L346">
            <v>4</v>
          </cell>
          <cell r="M346"/>
          <cell r="N346"/>
          <cell r="O346">
            <v>4</v>
          </cell>
          <cell r="P346">
            <v>4</v>
          </cell>
          <cell r="Q346">
            <v>4</v>
          </cell>
          <cell r="R346">
            <v>4</v>
          </cell>
          <cell r="S346">
            <v>4</v>
          </cell>
          <cell r="T346">
            <v>4</v>
          </cell>
          <cell r="U346"/>
          <cell r="V346">
            <v>4</v>
          </cell>
          <cell r="W346">
            <v>4</v>
          </cell>
          <cell r="X346">
            <v>4</v>
          </cell>
          <cell r="Y346">
            <v>4</v>
          </cell>
          <cell r="Z346">
            <v>4</v>
          </cell>
          <cell r="AA346">
            <v>4</v>
          </cell>
          <cell r="AB346"/>
          <cell r="AC346">
            <v>4</v>
          </cell>
          <cell r="AD346">
            <v>4</v>
          </cell>
          <cell r="AE346">
            <v>4</v>
          </cell>
          <cell r="AF346" t="str">
            <v>AL</v>
          </cell>
          <cell r="AG346" t="str">
            <v>AL</v>
          </cell>
          <cell r="AH346">
            <v>4</v>
          </cell>
          <cell r="AI346"/>
          <cell r="AJ346">
            <v>22.5</v>
          </cell>
          <cell r="AK346"/>
          <cell r="AP346">
            <v>14</v>
          </cell>
          <cell r="AQ346">
            <v>23.5</v>
          </cell>
          <cell r="AR346">
            <v>0</v>
          </cell>
          <cell r="AS346">
            <v>0</v>
          </cell>
          <cell r="AT346">
            <v>0</v>
          </cell>
          <cell r="AU346">
            <v>0.5</v>
          </cell>
          <cell r="AV346">
            <v>0</v>
          </cell>
          <cell r="AW346">
            <v>2</v>
          </cell>
          <cell r="AX346">
            <v>0</v>
          </cell>
          <cell r="AY346">
            <v>0</v>
          </cell>
          <cell r="AZ346">
            <v>25.5</v>
          </cell>
          <cell r="BA346">
            <v>0</v>
          </cell>
          <cell r="BB346">
            <v>28</v>
          </cell>
          <cell r="BC346">
            <v>0</v>
          </cell>
          <cell r="BD346">
            <v>2</v>
          </cell>
        </row>
        <row r="347">
          <cell r="B347"/>
          <cell r="C347" t="str">
            <v xml:space="preserve">ផេង ប៊ុនសាល </v>
          </cell>
          <cell r="D347" t="str">
            <v>PM</v>
          </cell>
          <cell r="E347">
            <v>4</v>
          </cell>
          <cell r="F347">
            <v>4</v>
          </cell>
          <cell r="G347"/>
          <cell r="H347">
            <v>4</v>
          </cell>
          <cell r="I347">
            <v>4</v>
          </cell>
          <cell r="J347">
            <v>4</v>
          </cell>
          <cell r="K347">
            <v>4</v>
          </cell>
          <cell r="L347">
            <v>4</v>
          </cell>
          <cell r="M347"/>
          <cell r="N347"/>
          <cell r="O347">
            <v>4</v>
          </cell>
          <cell r="P347">
            <v>4</v>
          </cell>
          <cell r="Q347">
            <v>4</v>
          </cell>
          <cell r="R347">
            <v>4</v>
          </cell>
          <cell r="S347">
            <v>4</v>
          </cell>
          <cell r="T347">
            <v>4</v>
          </cell>
          <cell r="U347"/>
          <cell r="V347">
            <v>4</v>
          </cell>
          <cell r="W347">
            <v>4</v>
          </cell>
          <cell r="X347">
            <v>4</v>
          </cell>
          <cell r="Y347">
            <v>4</v>
          </cell>
          <cell r="Z347">
            <v>4</v>
          </cell>
          <cell r="AA347">
            <v>4</v>
          </cell>
          <cell r="AB347"/>
          <cell r="AC347">
            <v>4</v>
          </cell>
          <cell r="AD347">
            <v>4</v>
          </cell>
          <cell r="AE347">
            <v>4</v>
          </cell>
          <cell r="AF347" t="str">
            <v>AL</v>
          </cell>
          <cell r="AG347" t="str">
            <v>AL</v>
          </cell>
          <cell r="AH347" t="str">
            <v>P</v>
          </cell>
          <cell r="AI347"/>
          <cell r="AJ347"/>
          <cell r="AK347"/>
          <cell r="AL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</row>
        <row r="348">
          <cell r="B348"/>
          <cell r="C348" t="str">
            <v>Pheng Bunsal</v>
          </cell>
          <cell r="D348">
            <v>1.3</v>
          </cell>
          <cell r="E348">
            <v>0</v>
          </cell>
          <cell r="F348">
            <v>0</v>
          </cell>
          <cell r="G348"/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/>
          <cell r="N348"/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/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/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/>
          <cell r="AJ348">
            <v>0</v>
          </cell>
          <cell r="AK348"/>
          <cell r="AL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</row>
        <row r="349">
          <cell r="B349"/>
          <cell r="C349" t="str">
            <v>High Frequency "PIC"</v>
          </cell>
          <cell r="D349">
            <v>1.5</v>
          </cell>
          <cell r="E349">
            <v>2</v>
          </cell>
          <cell r="F349">
            <v>0</v>
          </cell>
          <cell r="G349"/>
          <cell r="H349">
            <v>2</v>
          </cell>
          <cell r="I349">
            <v>2</v>
          </cell>
          <cell r="J349">
            <v>2</v>
          </cell>
          <cell r="K349">
            <v>2</v>
          </cell>
          <cell r="L349">
            <v>0</v>
          </cell>
          <cell r="M349"/>
          <cell r="N349"/>
          <cell r="O349">
            <v>2</v>
          </cell>
          <cell r="P349">
            <v>2</v>
          </cell>
          <cell r="Q349">
            <v>2</v>
          </cell>
          <cell r="R349">
            <v>0</v>
          </cell>
          <cell r="S349">
            <v>0</v>
          </cell>
          <cell r="T349">
            <v>0</v>
          </cell>
          <cell r="U349"/>
          <cell r="V349">
            <v>2</v>
          </cell>
          <cell r="W349">
            <v>2</v>
          </cell>
          <cell r="X349">
            <v>0</v>
          </cell>
          <cell r="Y349">
            <v>2</v>
          </cell>
          <cell r="Z349">
            <v>2</v>
          </cell>
          <cell r="AA349">
            <v>0</v>
          </cell>
          <cell r="AB349"/>
          <cell r="AC349">
            <v>2</v>
          </cell>
          <cell r="AD349">
            <v>2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/>
          <cell r="AJ349">
            <v>28</v>
          </cell>
          <cell r="AK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</row>
        <row r="350">
          <cell r="B350"/>
          <cell r="C350"/>
          <cell r="D350">
            <v>2</v>
          </cell>
          <cell r="E350">
            <v>0</v>
          </cell>
          <cell r="F350">
            <v>0</v>
          </cell>
          <cell r="G350"/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/>
          <cell r="N350"/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/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/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/>
          <cell r="AJ350">
            <v>0</v>
          </cell>
          <cell r="AK350">
            <v>0</v>
          </cell>
          <cell r="AL350">
            <v>14</v>
          </cell>
          <cell r="AM350">
            <v>0</v>
          </cell>
          <cell r="AN350">
            <v>0</v>
          </cell>
          <cell r="AO350">
            <v>0</v>
          </cell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</row>
        <row r="351">
          <cell r="B351" t="str">
            <v>1525</v>
          </cell>
          <cell r="C351"/>
          <cell r="D351" t="str">
            <v>AM</v>
          </cell>
          <cell r="E351">
            <v>4</v>
          </cell>
          <cell r="F351">
            <v>4</v>
          </cell>
          <cell r="G351"/>
          <cell r="H351">
            <v>4</v>
          </cell>
          <cell r="I351">
            <v>4</v>
          </cell>
          <cell r="J351">
            <v>4</v>
          </cell>
          <cell r="K351">
            <v>4</v>
          </cell>
          <cell r="L351">
            <v>4</v>
          </cell>
          <cell r="M351" t="str">
            <v>4H</v>
          </cell>
          <cell r="N351"/>
          <cell r="O351">
            <v>4</v>
          </cell>
          <cell r="P351">
            <v>4</v>
          </cell>
          <cell r="Q351">
            <v>4</v>
          </cell>
          <cell r="R351">
            <v>4</v>
          </cell>
          <cell r="S351">
            <v>4</v>
          </cell>
          <cell r="T351">
            <v>4</v>
          </cell>
          <cell r="U351"/>
          <cell r="V351">
            <v>4</v>
          </cell>
          <cell r="W351">
            <v>4</v>
          </cell>
          <cell r="X351">
            <v>4</v>
          </cell>
          <cell r="Y351">
            <v>4</v>
          </cell>
          <cell r="Z351">
            <v>4</v>
          </cell>
          <cell r="AA351">
            <v>4</v>
          </cell>
          <cell r="AB351" t="str">
            <v>4S</v>
          </cell>
          <cell r="AC351">
            <v>4</v>
          </cell>
          <cell r="AD351">
            <v>4</v>
          </cell>
          <cell r="AE351">
            <v>4</v>
          </cell>
          <cell r="AF351">
            <v>4</v>
          </cell>
          <cell r="AG351">
            <v>4</v>
          </cell>
          <cell r="AH351">
            <v>4</v>
          </cell>
          <cell r="AI351"/>
          <cell r="AJ351">
            <v>25</v>
          </cell>
          <cell r="AK351"/>
          <cell r="AP351">
            <v>18</v>
          </cell>
          <cell r="AQ351">
            <v>26</v>
          </cell>
          <cell r="AR351">
            <v>0</v>
          </cell>
          <cell r="AS351">
            <v>8</v>
          </cell>
          <cell r="AT351">
            <v>8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26</v>
          </cell>
          <cell r="BA351">
            <v>0</v>
          </cell>
          <cell r="BB351">
            <v>36</v>
          </cell>
          <cell r="BC351">
            <v>0</v>
          </cell>
          <cell r="BD351">
            <v>0</v>
          </cell>
        </row>
        <row r="352">
          <cell r="B352"/>
          <cell r="C352" t="str">
            <v xml:space="preserve">ជា ចំរុង </v>
          </cell>
          <cell r="D352" t="str">
            <v>PM</v>
          </cell>
          <cell r="E352">
            <v>4</v>
          </cell>
          <cell r="F352">
            <v>4</v>
          </cell>
          <cell r="G352"/>
          <cell r="H352">
            <v>4</v>
          </cell>
          <cell r="I352">
            <v>4</v>
          </cell>
          <cell r="J352">
            <v>4</v>
          </cell>
          <cell r="K352">
            <v>4</v>
          </cell>
          <cell r="L352">
            <v>4</v>
          </cell>
          <cell r="M352" t="str">
            <v>4H</v>
          </cell>
          <cell r="N352"/>
          <cell r="O352">
            <v>4</v>
          </cell>
          <cell r="P352">
            <v>4</v>
          </cell>
          <cell r="Q352">
            <v>4</v>
          </cell>
          <cell r="R352">
            <v>4</v>
          </cell>
          <cell r="S352">
            <v>4</v>
          </cell>
          <cell r="T352">
            <v>4</v>
          </cell>
          <cell r="U352"/>
          <cell r="V352">
            <v>4</v>
          </cell>
          <cell r="W352">
            <v>4</v>
          </cell>
          <cell r="X352">
            <v>4</v>
          </cell>
          <cell r="Y352">
            <v>4</v>
          </cell>
          <cell r="Z352">
            <v>4</v>
          </cell>
          <cell r="AA352">
            <v>4</v>
          </cell>
          <cell r="AB352" t="str">
            <v>4S</v>
          </cell>
          <cell r="AC352">
            <v>4</v>
          </cell>
          <cell r="AD352">
            <v>4</v>
          </cell>
          <cell r="AE352">
            <v>4</v>
          </cell>
          <cell r="AF352">
            <v>4</v>
          </cell>
          <cell r="AG352">
            <v>4</v>
          </cell>
          <cell r="AH352">
            <v>4</v>
          </cell>
          <cell r="AI352"/>
          <cell r="AJ352"/>
          <cell r="AK352"/>
          <cell r="AL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</row>
        <row r="353">
          <cell r="B353"/>
          <cell r="C353" t="str">
            <v>Chea Chamrong</v>
          </cell>
          <cell r="D353">
            <v>1.3</v>
          </cell>
          <cell r="E353">
            <v>0</v>
          </cell>
          <cell r="F353">
            <v>0</v>
          </cell>
          <cell r="G353"/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/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/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/>
          <cell r="AJ353">
            <v>0</v>
          </cell>
          <cell r="AK353"/>
          <cell r="AL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</row>
        <row r="354">
          <cell r="B354"/>
          <cell r="C354" t="str">
            <v>High Frequency "PIC"</v>
          </cell>
          <cell r="D354">
            <v>1.5</v>
          </cell>
          <cell r="E354">
            <v>2</v>
          </cell>
          <cell r="F354">
            <v>0</v>
          </cell>
          <cell r="G354"/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0</v>
          </cell>
          <cell r="M354">
            <v>0</v>
          </cell>
          <cell r="N354"/>
          <cell r="O354">
            <v>2</v>
          </cell>
          <cell r="P354">
            <v>0</v>
          </cell>
          <cell r="Q354">
            <v>2</v>
          </cell>
          <cell r="R354">
            <v>2</v>
          </cell>
          <cell r="S354">
            <v>2</v>
          </cell>
          <cell r="T354">
            <v>0</v>
          </cell>
          <cell r="U354"/>
          <cell r="V354">
            <v>0</v>
          </cell>
          <cell r="W354">
            <v>2</v>
          </cell>
          <cell r="X354">
            <v>2</v>
          </cell>
          <cell r="Y354">
            <v>2</v>
          </cell>
          <cell r="Z354">
            <v>2</v>
          </cell>
          <cell r="AA354">
            <v>0</v>
          </cell>
          <cell r="AB354">
            <v>0</v>
          </cell>
          <cell r="AC354">
            <v>2</v>
          </cell>
          <cell r="AD354">
            <v>2</v>
          </cell>
          <cell r="AE354">
            <v>2</v>
          </cell>
          <cell r="AF354">
            <v>2</v>
          </cell>
          <cell r="AG354">
            <v>2</v>
          </cell>
          <cell r="AH354">
            <v>0</v>
          </cell>
          <cell r="AI354"/>
          <cell r="AJ354">
            <v>36</v>
          </cell>
          <cell r="AK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</row>
        <row r="355">
          <cell r="B355"/>
          <cell r="C355"/>
          <cell r="D355">
            <v>2</v>
          </cell>
          <cell r="E355">
            <v>0</v>
          </cell>
          <cell r="F355">
            <v>0</v>
          </cell>
          <cell r="G355"/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/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/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/>
          <cell r="AJ355">
            <v>0</v>
          </cell>
          <cell r="AK355">
            <v>0</v>
          </cell>
          <cell r="AL355">
            <v>18</v>
          </cell>
          <cell r="AM355">
            <v>0</v>
          </cell>
          <cell r="AN355">
            <v>0</v>
          </cell>
          <cell r="AO355">
            <v>0</v>
          </cell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</row>
        <row r="356">
          <cell r="B356" t="str">
            <v>1527</v>
          </cell>
          <cell r="C356"/>
          <cell r="D356" t="str">
            <v>AM</v>
          </cell>
          <cell r="E356">
            <v>4</v>
          </cell>
          <cell r="F356">
            <v>4</v>
          </cell>
          <cell r="G356"/>
          <cell r="H356">
            <v>4</v>
          </cell>
          <cell r="I356">
            <v>4</v>
          </cell>
          <cell r="J356">
            <v>4</v>
          </cell>
          <cell r="K356">
            <v>4</v>
          </cell>
          <cell r="L356">
            <v>4</v>
          </cell>
          <cell r="M356" t="str">
            <v>4H</v>
          </cell>
          <cell r="N356"/>
          <cell r="O356">
            <v>4</v>
          </cell>
          <cell r="P356">
            <v>4</v>
          </cell>
          <cell r="Q356">
            <v>4</v>
          </cell>
          <cell r="R356">
            <v>4</v>
          </cell>
          <cell r="S356">
            <v>4</v>
          </cell>
          <cell r="T356">
            <v>4</v>
          </cell>
          <cell r="U356"/>
          <cell r="V356">
            <v>4</v>
          </cell>
          <cell r="W356">
            <v>4</v>
          </cell>
          <cell r="X356">
            <v>4</v>
          </cell>
          <cell r="Y356">
            <v>4</v>
          </cell>
          <cell r="Z356">
            <v>4</v>
          </cell>
          <cell r="AA356">
            <v>4</v>
          </cell>
          <cell r="AB356" t="str">
            <v>4S</v>
          </cell>
          <cell r="AC356">
            <v>4</v>
          </cell>
          <cell r="AD356">
            <v>4</v>
          </cell>
          <cell r="AE356">
            <v>4</v>
          </cell>
          <cell r="AF356">
            <v>4</v>
          </cell>
          <cell r="AG356">
            <v>4</v>
          </cell>
          <cell r="AH356">
            <v>4</v>
          </cell>
          <cell r="AI356"/>
          <cell r="AJ356">
            <v>25</v>
          </cell>
          <cell r="AK356"/>
          <cell r="AP356">
            <v>17</v>
          </cell>
          <cell r="AQ356">
            <v>26</v>
          </cell>
          <cell r="AR356">
            <v>0</v>
          </cell>
          <cell r="AS356">
            <v>8</v>
          </cell>
          <cell r="AT356">
            <v>8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26</v>
          </cell>
          <cell r="BA356">
            <v>0</v>
          </cell>
          <cell r="BB356">
            <v>34</v>
          </cell>
          <cell r="BC356">
            <v>0</v>
          </cell>
          <cell r="BD356">
            <v>0</v>
          </cell>
        </row>
        <row r="357">
          <cell r="B357"/>
          <cell r="C357" t="str">
            <v xml:space="preserve">សេន សាត </v>
          </cell>
          <cell r="D357" t="str">
            <v>PM</v>
          </cell>
          <cell r="E357">
            <v>4</v>
          </cell>
          <cell r="F357">
            <v>4</v>
          </cell>
          <cell r="G357"/>
          <cell r="H357">
            <v>4</v>
          </cell>
          <cell r="I357">
            <v>4</v>
          </cell>
          <cell r="J357">
            <v>4</v>
          </cell>
          <cell r="K357">
            <v>4</v>
          </cell>
          <cell r="L357">
            <v>4</v>
          </cell>
          <cell r="M357" t="str">
            <v>4H</v>
          </cell>
          <cell r="N357"/>
          <cell r="O357">
            <v>4</v>
          </cell>
          <cell r="P357">
            <v>4</v>
          </cell>
          <cell r="Q357">
            <v>4</v>
          </cell>
          <cell r="R357">
            <v>4</v>
          </cell>
          <cell r="S357">
            <v>4</v>
          </cell>
          <cell r="T357">
            <v>4</v>
          </cell>
          <cell r="U357"/>
          <cell r="V357">
            <v>4</v>
          </cell>
          <cell r="W357">
            <v>4</v>
          </cell>
          <cell r="X357">
            <v>4</v>
          </cell>
          <cell r="Y357">
            <v>4</v>
          </cell>
          <cell r="Z357">
            <v>4</v>
          </cell>
          <cell r="AA357">
            <v>4</v>
          </cell>
          <cell r="AB357" t="str">
            <v>4S</v>
          </cell>
          <cell r="AC357">
            <v>4</v>
          </cell>
          <cell r="AD357">
            <v>4</v>
          </cell>
          <cell r="AE357">
            <v>4</v>
          </cell>
          <cell r="AF357">
            <v>4</v>
          </cell>
          <cell r="AG357">
            <v>4</v>
          </cell>
          <cell r="AH357">
            <v>4</v>
          </cell>
          <cell r="AI357"/>
          <cell r="AJ357"/>
          <cell r="AK357"/>
          <cell r="AL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</row>
        <row r="358">
          <cell r="B358"/>
          <cell r="C358" t="str">
            <v>Sen Sat</v>
          </cell>
          <cell r="D358">
            <v>1.3</v>
          </cell>
          <cell r="E358">
            <v>0</v>
          </cell>
          <cell r="F358">
            <v>0</v>
          </cell>
          <cell r="G358"/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/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/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/>
          <cell r="AJ358">
            <v>0</v>
          </cell>
          <cell r="AK358"/>
          <cell r="AL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</row>
        <row r="359">
          <cell r="B359"/>
          <cell r="C359" t="str">
            <v>High Frequency "PIC"</v>
          </cell>
          <cell r="D359">
            <v>1.5</v>
          </cell>
          <cell r="E359">
            <v>2</v>
          </cell>
          <cell r="F359">
            <v>0</v>
          </cell>
          <cell r="G359"/>
          <cell r="H359">
            <v>2</v>
          </cell>
          <cell r="I359">
            <v>2</v>
          </cell>
          <cell r="J359">
            <v>2</v>
          </cell>
          <cell r="K359">
            <v>2</v>
          </cell>
          <cell r="L359">
            <v>0</v>
          </cell>
          <cell r="M359">
            <v>0</v>
          </cell>
          <cell r="N359"/>
          <cell r="O359">
            <v>0</v>
          </cell>
          <cell r="P359">
            <v>2</v>
          </cell>
          <cell r="Q359">
            <v>2</v>
          </cell>
          <cell r="R359">
            <v>0</v>
          </cell>
          <cell r="S359">
            <v>2</v>
          </cell>
          <cell r="T359">
            <v>0</v>
          </cell>
          <cell r="U359"/>
          <cell r="V359">
            <v>2</v>
          </cell>
          <cell r="W359">
            <v>2</v>
          </cell>
          <cell r="X359">
            <v>2</v>
          </cell>
          <cell r="Y359">
            <v>2</v>
          </cell>
          <cell r="Z359">
            <v>2</v>
          </cell>
          <cell r="AA359">
            <v>0</v>
          </cell>
          <cell r="AB359">
            <v>0</v>
          </cell>
          <cell r="AC359">
            <v>2</v>
          </cell>
          <cell r="AD359">
            <v>2</v>
          </cell>
          <cell r="AE359">
            <v>0</v>
          </cell>
          <cell r="AF359">
            <v>2</v>
          </cell>
          <cell r="AG359">
            <v>2</v>
          </cell>
          <cell r="AH359">
            <v>0</v>
          </cell>
          <cell r="AI359"/>
          <cell r="AJ359">
            <v>34</v>
          </cell>
          <cell r="AK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</row>
        <row r="360">
          <cell r="B360"/>
          <cell r="C360"/>
          <cell r="D360">
            <v>2</v>
          </cell>
          <cell r="E360">
            <v>0</v>
          </cell>
          <cell r="F360">
            <v>0</v>
          </cell>
          <cell r="G360"/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/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/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/>
          <cell r="AJ360">
            <v>0</v>
          </cell>
          <cell r="AK360">
            <v>0</v>
          </cell>
          <cell r="AL360">
            <v>17</v>
          </cell>
          <cell r="AM360">
            <v>0</v>
          </cell>
          <cell r="AN360">
            <v>0</v>
          </cell>
          <cell r="AO360">
            <v>0</v>
          </cell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</row>
        <row r="361">
          <cell r="B361" t="str">
            <v>1528</v>
          </cell>
          <cell r="C361"/>
          <cell r="D361" t="str">
            <v>AM</v>
          </cell>
          <cell r="E361">
            <v>4</v>
          </cell>
          <cell r="F361">
            <v>4</v>
          </cell>
          <cell r="G361"/>
          <cell r="H361">
            <v>4</v>
          </cell>
          <cell r="I361">
            <v>4</v>
          </cell>
          <cell r="J361">
            <v>4</v>
          </cell>
          <cell r="K361">
            <v>4</v>
          </cell>
          <cell r="L361">
            <v>4</v>
          </cell>
          <cell r="M361" t="str">
            <v>4H</v>
          </cell>
          <cell r="N361"/>
          <cell r="O361">
            <v>4</v>
          </cell>
          <cell r="P361" t="str">
            <v>4N</v>
          </cell>
          <cell r="Q361" t="str">
            <v>4N</v>
          </cell>
          <cell r="R361" t="str">
            <v>4N</v>
          </cell>
          <cell r="S361" t="str">
            <v>4N</v>
          </cell>
          <cell r="T361" t="str">
            <v>4N</v>
          </cell>
          <cell r="U361"/>
          <cell r="V361" t="str">
            <v>4N</v>
          </cell>
          <cell r="W361" t="str">
            <v>4N</v>
          </cell>
          <cell r="X361" t="str">
            <v>4N</v>
          </cell>
          <cell r="Y361" t="str">
            <v>4N</v>
          </cell>
          <cell r="Z361" t="str">
            <v>4N</v>
          </cell>
          <cell r="AA361" t="str">
            <v>4N</v>
          </cell>
          <cell r="AB361"/>
          <cell r="AC361" t="str">
            <v>4N</v>
          </cell>
          <cell r="AD361" t="str">
            <v>4N</v>
          </cell>
          <cell r="AE361" t="str">
            <v>4N</v>
          </cell>
          <cell r="AF361" t="str">
            <v>4N</v>
          </cell>
          <cell r="AG361" t="str">
            <v>4N</v>
          </cell>
          <cell r="AH361" t="str">
            <v>4N</v>
          </cell>
          <cell r="AI361"/>
          <cell r="AJ361">
            <v>25</v>
          </cell>
          <cell r="AK361"/>
          <cell r="AP361">
            <v>22</v>
          </cell>
          <cell r="AQ361">
            <v>26</v>
          </cell>
          <cell r="AR361">
            <v>17</v>
          </cell>
          <cell r="AS361">
            <v>8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26</v>
          </cell>
          <cell r="BA361">
            <v>64</v>
          </cell>
          <cell r="BB361">
            <v>12</v>
          </cell>
          <cell r="BC361">
            <v>32</v>
          </cell>
          <cell r="BD361">
            <v>0</v>
          </cell>
        </row>
        <row r="362">
          <cell r="B362"/>
          <cell r="C362" t="str">
            <v>វង្ស ពិសិដ្ឋ</v>
          </cell>
          <cell r="D362" t="str">
            <v>PM</v>
          </cell>
          <cell r="E362">
            <v>4</v>
          </cell>
          <cell r="F362">
            <v>4</v>
          </cell>
          <cell r="G362"/>
          <cell r="H362">
            <v>4</v>
          </cell>
          <cell r="I362">
            <v>4</v>
          </cell>
          <cell r="J362">
            <v>4</v>
          </cell>
          <cell r="K362">
            <v>4</v>
          </cell>
          <cell r="L362">
            <v>4</v>
          </cell>
          <cell r="M362" t="str">
            <v>4H</v>
          </cell>
          <cell r="N362"/>
          <cell r="O362">
            <v>4</v>
          </cell>
          <cell r="P362" t="str">
            <v>4N</v>
          </cell>
          <cell r="Q362" t="str">
            <v>4N</v>
          </cell>
          <cell r="R362" t="str">
            <v>4N</v>
          </cell>
          <cell r="S362" t="str">
            <v>4N</v>
          </cell>
          <cell r="T362" t="str">
            <v>4N</v>
          </cell>
          <cell r="U362"/>
          <cell r="V362" t="str">
            <v>4N</v>
          </cell>
          <cell r="W362" t="str">
            <v>4N</v>
          </cell>
          <cell r="X362" t="str">
            <v>4N</v>
          </cell>
          <cell r="Y362" t="str">
            <v>4N</v>
          </cell>
          <cell r="Z362" t="str">
            <v>4N</v>
          </cell>
          <cell r="AA362" t="str">
            <v>4N</v>
          </cell>
          <cell r="AB362"/>
          <cell r="AC362" t="str">
            <v>4N</v>
          </cell>
          <cell r="AD362" t="str">
            <v>4N</v>
          </cell>
          <cell r="AE362" t="str">
            <v>4N</v>
          </cell>
          <cell r="AF362" t="str">
            <v>4N</v>
          </cell>
          <cell r="AG362" t="str">
            <v>4N</v>
          </cell>
          <cell r="AH362" t="str">
            <v>4N</v>
          </cell>
          <cell r="AI362"/>
          <cell r="AJ362"/>
          <cell r="AK362"/>
          <cell r="AL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</row>
        <row r="363">
          <cell r="B363"/>
          <cell r="C363" t="str">
            <v>Vong Pisith</v>
          </cell>
          <cell r="D363">
            <v>1.3</v>
          </cell>
          <cell r="E363">
            <v>0</v>
          </cell>
          <cell r="F363">
            <v>0</v>
          </cell>
          <cell r="G363"/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/>
          <cell r="O363">
            <v>0</v>
          </cell>
          <cell r="P363">
            <v>4</v>
          </cell>
          <cell r="Q363">
            <v>4</v>
          </cell>
          <cell r="R363">
            <v>4</v>
          </cell>
          <cell r="S363">
            <v>4</v>
          </cell>
          <cell r="T363">
            <v>2</v>
          </cell>
          <cell r="U363"/>
          <cell r="V363">
            <v>2</v>
          </cell>
          <cell r="W363">
            <v>4</v>
          </cell>
          <cell r="X363">
            <v>4</v>
          </cell>
          <cell r="Y363">
            <v>4</v>
          </cell>
          <cell r="Z363">
            <v>4</v>
          </cell>
          <cell r="AA363">
            <v>4</v>
          </cell>
          <cell r="AB363"/>
          <cell r="AC363">
            <v>4</v>
          </cell>
          <cell r="AD363">
            <v>4</v>
          </cell>
          <cell r="AE363">
            <v>4</v>
          </cell>
          <cell r="AF363">
            <v>4</v>
          </cell>
          <cell r="AG363">
            <v>4</v>
          </cell>
          <cell r="AH363">
            <v>4</v>
          </cell>
          <cell r="AI363"/>
          <cell r="AJ363">
            <v>64</v>
          </cell>
          <cell r="AK363"/>
          <cell r="AL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</row>
        <row r="364">
          <cell r="B364"/>
          <cell r="C364" t="str">
            <v>High Frequency "PIC"</v>
          </cell>
          <cell r="D364">
            <v>1.5</v>
          </cell>
          <cell r="E364">
            <v>2</v>
          </cell>
          <cell r="F364">
            <v>0</v>
          </cell>
          <cell r="G364"/>
          <cell r="H364">
            <v>2</v>
          </cell>
          <cell r="I364">
            <v>2</v>
          </cell>
          <cell r="J364">
            <v>2</v>
          </cell>
          <cell r="K364">
            <v>2</v>
          </cell>
          <cell r="L364">
            <v>0</v>
          </cell>
          <cell r="M364">
            <v>0</v>
          </cell>
          <cell r="N364"/>
          <cell r="O364">
            <v>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/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/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/>
          <cell r="AJ364">
            <v>12</v>
          </cell>
          <cell r="AK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</row>
        <row r="365">
          <cell r="B365"/>
          <cell r="C365"/>
          <cell r="D365">
            <v>2</v>
          </cell>
          <cell r="E365">
            <v>0</v>
          </cell>
          <cell r="F365">
            <v>0</v>
          </cell>
          <cell r="G365"/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/>
          <cell r="O365">
            <v>0</v>
          </cell>
          <cell r="P365">
            <v>2</v>
          </cell>
          <cell r="Q365">
            <v>2</v>
          </cell>
          <cell r="R365">
            <v>2</v>
          </cell>
          <cell r="S365">
            <v>2</v>
          </cell>
          <cell r="T365">
            <v>2</v>
          </cell>
          <cell r="U365"/>
          <cell r="V365">
            <v>2</v>
          </cell>
          <cell r="W365">
            <v>2</v>
          </cell>
          <cell r="X365">
            <v>2</v>
          </cell>
          <cell r="Y365">
            <v>2</v>
          </cell>
          <cell r="Z365">
            <v>2</v>
          </cell>
          <cell r="AA365">
            <v>2</v>
          </cell>
          <cell r="AB365"/>
          <cell r="AC365">
            <v>2</v>
          </cell>
          <cell r="AD365">
            <v>2</v>
          </cell>
          <cell r="AE365">
            <v>2</v>
          </cell>
          <cell r="AF365">
            <v>2</v>
          </cell>
          <cell r="AG365">
            <v>2</v>
          </cell>
          <cell r="AH365">
            <v>0</v>
          </cell>
          <cell r="AI365"/>
          <cell r="AJ365">
            <v>32</v>
          </cell>
          <cell r="AK365">
            <v>0</v>
          </cell>
          <cell r="AL365">
            <v>22</v>
          </cell>
          <cell r="AM365">
            <v>0</v>
          </cell>
          <cell r="AN365">
            <v>0</v>
          </cell>
          <cell r="AO365">
            <v>0</v>
          </cell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</row>
        <row r="366">
          <cell r="B366" t="str">
            <v>1530</v>
          </cell>
          <cell r="C366"/>
          <cell r="D366" t="str">
            <v>AM</v>
          </cell>
          <cell r="E366">
            <v>4</v>
          </cell>
          <cell r="F366">
            <v>4</v>
          </cell>
          <cell r="G366"/>
          <cell r="H366">
            <v>4</v>
          </cell>
          <cell r="I366">
            <v>4</v>
          </cell>
          <cell r="J366">
            <v>4</v>
          </cell>
          <cell r="K366">
            <v>4</v>
          </cell>
          <cell r="L366">
            <v>4</v>
          </cell>
          <cell r="M366" t="str">
            <v>4H</v>
          </cell>
          <cell r="N366"/>
          <cell r="O366" t="str">
            <v>AL</v>
          </cell>
          <cell r="P366">
            <v>4</v>
          </cell>
          <cell r="Q366">
            <v>4</v>
          </cell>
          <cell r="R366">
            <v>4</v>
          </cell>
          <cell r="S366">
            <v>4</v>
          </cell>
          <cell r="T366">
            <v>4</v>
          </cell>
          <cell r="U366"/>
          <cell r="V366">
            <v>4</v>
          </cell>
          <cell r="W366">
            <v>4</v>
          </cell>
          <cell r="X366">
            <v>4</v>
          </cell>
          <cell r="Y366">
            <v>4</v>
          </cell>
          <cell r="Z366">
            <v>4</v>
          </cell>
          <cell r="AA366">
            <v>4</v>
          </cell>
          <cell r="AB366" t="str">
            <v>4S</v>
          </cell>
          <cell r="AC366">
            <v>4</v>
          </cell>
          <cell r="AD366">
            <v>4</v>
          </cell>
          <cell r="AE366">
            <v>4</v>
          </cell>
          <cell r="AF366">
            <v>4</v>
          </cell>
          <cell r="AG366">
            <v>4</v>
          </cell>
          <cell r="AH366">
            <v>4</v>
          </cell>
          <cell r="AI366"/>
          <cell r="AJ366">
            <v>24.5</v>
          </cell>
          <cell r="AK366"/>
          <cell r="AP366">
            <v>18</v>
          </cell>
          <cell r="AQ366">
            <v>25.5</v>
          </cell>
          <cell r="AR366">
            <v>0</v>
          </cell>
          <cell r="AS366">
            <v>8</v>
          </cell>
          <cell r="AT366">
            <v>8</v>
          </cell>
          <cell r="AU366">
            <v>0</v>
          </cell>
          <cell r="AV366">
            <v>0</v>
          </cell>
          <cell r="AW366">
            <v>0.5</v>
          </cell>
          <cell r="AX366">
            <v>0</v>
          </cell>
          <cell r="AY366">
            <v>0</v>
          </cell>
          <cell r="AZ366">
            <v>26</v>
          </cell>
          <cell r="BA366">
            <v>0</v>
          </cell>
          <cell r="BB366">
            <v>36</v>
          </cell>
          <cell r="BC366">
            <v>0</v>
          </cell>
          <cell r="BD366">
            <v>0.5</v>
          </cell>
        </row>
        <row r="367">
          <cell r="B367"/>
          <cell r="C367" t="str">
            <v xml:space="preserve">ទិន សំណាង </v>
          </cell>
          <cell r="D367" t="str">
            <v>PM</v>
          </cell>
          <cell r="E367">
            <v>4</v>
          </cell>
          <cell r="F367">
            <v>4</v>
          </cell>
          <cell r="G367"/>
          <cell r="H367">
            <v>4</v>
          </cell>
          <cell r="I367">
            <v>4</v>
          </cell>
          <cell r="J367">
            <v>4</v>
          </cell>
          <cell r="K367">
            <v>4</v>
          </cell>
          <cell r="L367">
            <v>4</v>
          </cell>
          <cell r="M367" t="str">
            <v>4H</v>
          </cell>
          <cell r="N367"/>
          <cell r="O367">
            <v>4</v>
          </cell>
          <cell r="P367">
            <v>4</v>
          </cell>
          <cell r="Q367">
            <v>4</v>
          </cell>
          <cell r="R367">
            <v>4</v>
          </cell>
          <cell r="S367">
            <v>4</v>
          </cell>
          <cell r="T367">
            <v>4</v>
          </cell>
          <cell r="U367"/>
          <cell r="V367">
            <v>4</v>
          </cell>
          <cell r="W367">
            <v>4</v>
          </cell>
          <cell r="X367">
            <v>4</v>
          </cell>
          <cell r="Y367">
            <v>4</v>
          </cell>
          <cell r="Z367">
            <v>4</v>
          </cell>
          <cell r="AA367">
            <v>4</v>
          </cell>
          <cell r="AB367" t="str">
            <v>4S</v>
          </cell>
          <cell r="AC367">
            <v>4</v>
          </cell>
          <cell r="AD367">
            <v>4</v>
          </cell>
          <cell r="AE367">
            <v>4</v>
          </cell>
          <cell r="AF367">
            <v>4</v>
          </cell>
          <cell r="AG367">
            <v>4</v>
          </cell>
          <cell r="AH367">
            <v>4</v>
          </cell>
          <cell r="AI367"/>
          <cell r="AJ367"/>
          <cell r="AK367"/>
          <cell r="AL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</row>
        <row r="368">
          <cell r="B368"/>
          <cell r="C368" t="str">
            <v>Tin Samnang</v>
          </cell>
          <cell r="D368">
            <v>1.3</v>
          </cell>
          <cell r="E368">
            <v>0</v>
          </cell>
          <cell r="F368">
            <v>0</v>
          </cell>
          <cell r="G368"/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/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/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/>
          <cell r="AJ368">
            <v>0</v>
          </cell>
          <cell r="AK368"/>
          <cell r="AL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</row>
        <row r="369">
          <cell r="B369"/>
          <cell r="C369" t="str">
            <v>High Frequency "PIC"</v>
          </cell>
          <cell r="D369">
            <v>1.5</v>
          </cell>
          <cell r="E369">
            <v>2</v>
          </cell>
          <cell r="F369">
            <v>0</v>
          </cell>
          <cell r="G369"/>
          <cell r="H369">
            <v>2</v>
          </cell>
          <cell r="I369">
            <v>2</v>
          </cell>
          <cell r="J369">
            <v>2</v>
          </cell>
          <cell r="K369">
            <v>2</v>
          </cell>
          <cell r="L369">
            <v>0</v>
          </cell>
          <cell r="M369">
            <v>0</v>
          </cell>
          <cell r="N369"/>
          <cell r="O369">
            <v>2</v>
          </cell>
          <cell r="P369">
            <v>2</v>
          </cell>
          <cell r="Q369">
            <v>0</v>
          </cell>
          <cell r="R369">
            <v>2</v>
          </cell>
          <cell r="S369">
            <v>2</v>
          </cell>
          <cell r="T369">
            <v>0</v>
          </cell>
          <cell r="U369"/>
          <cell r="V369">
            <v>2</v>
          </cell>
          <cell r="W369">
            <v>2</v>
          </cell>
          <cell r="X369">
            <v>2</v>
          </cell>
          <cell r="Y369">
            <v>2</v>
          </cell>
          <cell r="Z369">
            <v>0</v>
          </cell>
          <cell r="AA369">
            <v>0</v>
          </cell>
          <cell r="AB369">
            <v>0</v>
          </cell>
          <cell r="AC369">
            <v>2</v>
          </cell>
          <cell r="AD369">
            <v>2</v>
          </cell>
          <cell r="AE369">
            <v>2</v>
          </cell>
          <cell r="AF369">
            <v>2</v>
          </cell>
          <cell r="AG369">
            <v>2</v>
          </cell>
          <cell r="AH369">
            <v>0</v>
          </cell>
          <cell r="AI369"/>
          <cell r="AJ369">
            <v>36</v>
          </cell>
          <cell r="AK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</row>
        <row r="370">
          <cell r="B370"/>
          <cell r="C370"/>
          <cell r="D370">
            <v>2</v>
          </cell>
          <cell r="E370">
            <v>0</v>
          </cell>
          <cell r="F370">
            <v>0</v>
          </cell>
          <cell r="G370"/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/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/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/>
          <cell r="AJ370">
            <v>0</v>
          </cell>
          <cell r="AK370">
            <v>0</v>
          </cell>
          <cell r="AL370">
            <v>18</v>
          </cell>
          <cell r="AM370">
            <v>0</v>
          </cell>
          <cell r="AN370">
            <v>0</v>
          </cell>
          <cell r="AO370">
            <v>0</v>
          </cell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</row>
        <row r="371">
          <cell r="B371" t="str">
            <v>1534</v>
          </cell>
          <cell r="C371"/>
          <cell r="D371" t="str">
            <v>AM</v>
          </cell>
          <cell r="E371">
            <v>4</v>
          </cell>
          <cell r="F371">
            <v>4</v>
          </cell>
          <cell r="G371"/>
          <cell r="H371">
            <v>4</v>
          </cell>
          <cell r="I371">
            <v>4</v>
          </cell>
          <cell r="J371">
            <v>4</v>
          </cell>
          <cell r="K371">
            <v>4</v>
          </cell>
          <cell r="L371">
            <v>4</v>
          </cell>
          <cell r="M371"/>
          <cell r="N371"/>
          <cell r="O371">
            <v>4</v>
          </cell>
          <cell r="P371">
            <v>4</v>
          </cell>
          <cell r="Q371">
            <v>4</v>
          </cell>
          <cell r="R371">
            <v>4</v>
          </cell>
          <cell r="S371">
            <v>4</v>
          </cell>
          <cell r="T371">
            <v>4</v>
          </cell>
          <cell r="U371"/>
          <cell r="V371">
            <v>4</v>
          </cell>
          <cell r="W371">
            <v>4</v>
          </cell>
          <cell r="X371">
            <v>4</v>
          </cell>
          <cell r="Y371">
            <v>4</v>
          </cell>
          <cell r="Z371">
            <v>4</v>
          </cell>
          <cell r="AA371">
            <v>4</v>
          </cell>
          <cell r="AB371" t="str">
            <v>4S</v>
          </cell>
          <cell r="AC371">
            <v>4</v>
          </cell>
          <cell r="AD371">
            <v>4</v>
          </cell>
          <cell r="AE371" t="str">
            <v>AL</v>
          </cell>
          <cell r="AF371">
            <v>4</v>
          </cell>
          <cell r="AG371">
            <v>4</v>
          </cell>
          <cell r="AH371">
            <v>4</v>
          </cell>
          <cell r="AI371"/>
          <cell r="AJ371">
            <v>23.5</v>
          </cell>
          <cell r="AK371"/>
          <cell r="AP371">
            <v>15</v>
          </cell>
          <cell r="AQ371">
            <v>24.5</v>
          </cell>
          <cell r="AR371">
            <v>0</v>
          </cell>
          <cell r="AS371">
            <v>0</v>
          </cell>
          <cell r="AT371">
            <v>8</v>
          </cell>
          <cell r="AU371">
            <v>0</v>
          </cell>
          <cell r="AV371">
            <v>0</v>
          </cell>
          <cell r="AW371">
            <v>1.5</v>
          </cell>
          <cell r="AX371">
            <v>0</v>
          </cell>
          <cell r="AY371">
            <v>0</v>
          </cell>
          <cell r="AZ371">
            <v>26</v>
          </cell>
          <cell r="BA371">
            <v>0</v>
          </cell>
          <cell r="BB371">
            <v>30</v>
          </cell>
          <cell r="BC371">
            <v>0</v>
          </cell>
          <cell r="BD371">
            <v>1.5</v>
          </cell>
        </row>
        <row r="372">
          <cell r="B372"/>
          <cell r="C372" t="str">
            <v>ហ៊ួរ ស្រីខួច</v>
          </cell>
          <cell r="D372" t="str">
            <v>PM</v>
          </cell>
          <cell r="E372">
            <v>4</v>
          </cell>
          <cell r="F372">
            <v>4</v>
          </cell>
          <cell r="G372"/>
          <cell r="H372">
            <v>4</v>
          </cell>
          <cell r="I372">
            <v>4</v>
          </cell>
          <cell r="J372">
            <v>4</v>
          </cell>
          <cell r="K372">
            <v>4</v>
          </cell>
          <cell r="L372">
            <v>4</v>
          </cell>
          <cell r="M372"/>
          <cell r="N372"/>
          <cell r="O372">
            <v>4</v>
          </cell>
          <cell r="P372" t="str">
            <v>AL</v>
          </cell>
          <cell r="Q372">
            <v>4</v>
          </cell>
          <cell r="R372">
            <v>4</v>
          </cell>
          <cell r="S372">
            <v>4</v>
          </cell>
          <cell r="T372">
            <v>4</v>
          </cell>
          <cell r="U372"/>
          <cell r="V372">
            <v>4</v>
          </cell>
          <cell r="W372">
            <v>4</v>
          </cell>
          <cell r="X372">
            <v>4</v>
          </cell>
          <cell r="Y372">
            <v>4</v>
          </cell>
          <cell r="Z372">
            <v>4</v>
          </cell>
          <cell r="AA372">
            <v>4</v>
          </cell>
          <cell r="AB372" t="str">
            <v>4S</v>
          </cell>
          <cell r="AC372">
            <v>4</v>
          </cell>
          <cell r="AD372">
            <v>4</v>
          </cell>
          <cell r="AE372" t="str">
            <v>AL</v>
          </cell>
          <cell r="AF372">
            <v>4</v>
          </cell>
          <cell r="AG372">
            <v>4</v>
          </cell>
          <cell r="AH372">
            <v>4</v>
          </cell>
          <cell r="AI372"/>
          <cell r="AJ372"/>
          <cell r="AK372"/>
          <cell r="AL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</row>
        <row r="373">
          <cell r="B373"/>
          <cell r="C373" t="str">
            <v>Hou Srey Khouch</v>
          </cell>
          <cell r="D373">
            <v>1.3</v>
          </cell>
          <cell r="E373">
            <v>0</v>
          </cell>
          <cell r="F373">
            <v>0</v>
          </cell>
          <cell r="G373"/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/>
          <cell r="N373"/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/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/>
          <cell r="AJ373">
            <v>0</v>
          </cell>
          <cell r="AK373"/>
          <cell r="AL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</row>
        <row r="374">
          <cell r="B374"/>
          <cell r="C374" t="str">
            <v>High Frequency "PIC"</v>
          </cell>
          <cell r="D374">
            <v>1.5</v>
          </cell>
          <cell r="E374">
            <v>2</v>
          </cell>
          <cell r="F374">
            <v>0</v>
          </cell>
          <cell r="G374"/>
          <cell r="H374">
            <v>2</v>
          </cell>
          <cell r="I374">
            <v>2</v>
          </cell>
          <cell r="J374">
            <v>0</v>
          </cell>
          <cell r="K374">
            <v>2</v>
          </cell>
          <cell r="L374">
            <v>0</v>
          </cell>
          <cell r="M374"/>
          <cell r="N374"/>
          <cell r="O374">
            <v>2</v>
          </cell>
          <cell r="P374">
            <v>0</v>
          </cell>
          <cell r="Q374">
            <v>0</v>
          </cell>
          <cell r="R374">
            <v>2</v>
          </cell>
          <cell r="S374">
            <v>2</v>
          </cell>
          <cell r="T374">
            <v>0</v>
          </cell>
          <cell r="U374"/>
          <cell r="V374">
            <v>2</v>
          </cell>
          <cell r="W374">
            <v>2</v>
          </cell>
          <cell r="X374">
            <v>2</v>
          </cell>
          <cell r="Y374">
            <v>0</v>
          </cell>
          <cell r="Z374">
            <v>2</v>
          </cell>
          <cell r="AA374">
            <v>0</v>
          </cell>
          <cell r="AB374">
            <v>0</v>
          </cell>
          <cell r="AC374">
            <v>2</v>
          </cell>
          <cell r="AD374">
            <v>2</v>
          </cell>
          <cell r="AE374">
            <v>0</v>
          </cell>
          <cell r="AF374">
            <v>2</v>
          </cell>
          <cell r="AG374">
            <v>2</v>
          </cell>
          <cell r="AH374">
            <v>0</v>
          </cell>
          <cell r="AI374"/>
          <cell r="AJ374">
            <v>30</v>
          </cell>
          <cell r="AK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</row>
        <row r="375">
          <cell r="B375"/>
          <cell r="C375"/>
          <cell r="D375">
            <v>2</v>
          </cell>
          <cell r="E375">
            <v>0</v>
          </cell>
          <cell r="F375">
            <v>0</v>
          </cell>
          <cell r="G375"/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/>
          <cell r="N375"/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/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/>
          <cell r="AJ375">
            <v>0</v>
          </cell>
          <cell r="AK375">
            <v>0</v>
          </cell>
          <cell r="AL375">
            <v>15</v>
          </cell>
          <cell r="AM375">
            <v>0</v>
          </cell>
          <cell r="AN375">
            <v>0</v>
          </cell>
          <cell r="AO375">
            <v>0</v>
          </cell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</row>
        <row r="376">
          <cell r="B376" t="str">
            <v>1542</v>
          </cell>
          <cell r="C376"/>
          <cell r="D376" t="str">
            <v>AM</v>
          </cell>
          <cell r="E376">
            <v>4</v>
          </cell>
          <cell r="F376">
            <v>4</v>
          </cell>
          <cell r="G376"/>
          <cell r="H376">
            <v>4</v>
          </cell>
          <cell r="I376">
            <v>4</v>
          </cell>
          <cell r="J376">
            <v>4</v>
          </cell>
          <cell r="K376">
            <v>4</v>
          </cell>
          <cell r="L376">
            <v>4</v>
          </cell>
          <cell r="M376" t="str">
            <v>4H</v>
          </cell>
          <cell r="N376"/>
          <cell r="O376">
            <v>4</v>
          </cell>
          <cell r="P376">
            <v>4</v>
          </cell>
          <cell r="Q376">
            <v>4</v>
          </cell>
          <cell r="R376">
            <v>4</v>
          </cell>
          <cell r="S376">
            <v>4</v>
          </cell>
          <cell r="T376">
            <v>4</v>
          </cell>
          <cell r="U376"/>
          <cell r="V376">
            <v>4</v>
          </cell>
          <cell r="W376">
            <v>4</v>
          </cell>
          <cell r="X376">
            <v>4</v>
          </cell>
          <cell r="Y376">
            <v>4</v>
          </cell>
          <cell r="Z376">
            <v>4</v>
          </cell>
          <cell r="AA376">
            <v>4</v>
          </cell>
          <cell r="AB376" t="str">
            <v>4S</v>
          </cell>
          <cell r="AC376">
            <v>4</v>
          </cell>
          <cell r="AD376">
            <v>4</v>
          </cell>
          <cell r="AE376">
            <v>4</v>
          </cell>
          <cell r="AF376">
            <v>4</v>
          </cell>
          <cell r="AG376">
            <v>4</v>
          </cell>
          <cell r="AH376">
            <v>4</v>
          </cell>
          <cell r="AI376"/>
          <cell r="AJ376">
            <v>25</v>
          </cell>
          <cell r="AK376"/>
          <cell r="AP376">
            <v>19</v>
          </cell>
          <cell r="AQ376">
            <v>26</v>
          </cell>
          <cell r="AR376">
            <v>0</v>
          </cell>
          <cell r="AS376">
            <v>8</v>
          </cell>
          <cell r="AT376">
            <v>8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26</v>
          </cell>
          <cell r="BA376">
            <v>0</v>
          </cell>
          <cell r="BB376">
            <v>38</v>
          </cell>
          <cell r="BC376">
            <v>0</v>
          </cell>
          <cell r="BD376">
            <v>0</v>
          </cell>
        </row>
        <row r="377">
          <cell r="B377"/>
          <cell r="C377" t="str">
            <v xml:space="preserve">ទី សុខជីន </v>
          </cell>
          <cell r="D377" t="str">
            <v>PM</v>
          </cell>
          <cell r="E377">
            <v>4</v>
          </cell>
          <cell r="F377">
            <v>4</v>
          </cell>
          <cell r="G377"/>
          <cell r="H377">
            <v>4</v>
          </cell>
          <cell r="I377">
            <v>4</v>
          </cell>
          <cell r="J377">
            <v>4</v>
          </cell>
          <cell r="K377">
            <v>4</v>
          </cell>
          <cell r="L377">
            <v>4</v>
          </cell>
          <cell r="M377" t="str">
            <v>4H</v>
          </cell>
          <cell r="N377"/>
          <cell r="O377">
            <v>4</v>
          </cell>
          <cell r="P377">
            <v>4</v>
          </cell>
          <cell r="Q377">
            <v>4</v>
          </cell>
          <cell r="R377">
            <v>4</v>
          </cell>
          <cell r="S377">
            <v>4</v>
          </cell>
          <cell r="T377">
            <v>4</v>
          </cell>
          <cell r="U377"/>
          <cell r="V377">
            <v>4</v>
          </cell>
          <cell r="W377">
            <v>4</v>
          </cell>
          <cell r="X377">
            <v>4</v>
          </cell>
          <cell r="Y377">
            <v>4</v>
          </cell>
          <cell r="Z377">
            <v>4</v>
          </cell>
          <cell r="AA377">
            <v>4</v>
          </cell>
          <cell r="AB377" t="str">
            <v>4S</v>
          </cell>
          <cell r="AC377">
            <v>4</v>
          </cell>
          <cell r="AD377">
            <v>4</v>
          </cell>
          <cell r="AE377">
            <v>4</v>
          </cell>
          <cell r="AF377">
            <v>4</v>
          </cell>
          <cell r="AG377">
            <v>4</v>
          </cell>
          <cell r="AH377">
            <v>4</v>
          </cell>
          <cell r="AI377"/>
          <cell r="AJ377"/>
          <cell r="AK377"/>
          <cell r="AL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</row>
        <row r="378">
          <cell r="B378"/>
          <cell r="C378" t="str">
            <v>Ty Sokchin</v>
          </cell>
          <cell r="D378">
            <v>1.3</v>
          </cell>
          <cell r="E378">
            <v>0</v>
          </cell>
          <cell r="F378">
            <v>0</v>
          </cell>
          <cell r="G378"/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/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/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/>
          <cell r="AJ378">
            <v>0</v>
          </cell>
          <cell r="AK378"/>
          <cell r="AL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</row>
        <row r="379">
          <cell r="B379"/>
          <cell r="C379" t="str">
            <v>Screen Printing Long Table</v>
          </cell>
          <cell r="D379">
            <v>1.5</v>
          </cell>
          <cell r="E379">
            <v>2</v>
          </cell>
          <cell r="F379">
            <v>0</v>
          </cell>
          <cell r="G379"/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0</v>
          </cell>
          <cell r="M379">
            <v>0</v>
          </cell>
          <cell r="N379"/>
          <cell r="O379">
            <v>0</v>
          </cell>
          <cell r="P379">
            <v>2</v>
          </cell>
          <cell r="Q379">
            <v>2</v>
          </cell>
          <cell r="R379">
            <v>2</v>
          </cell>
          <cell r="S379">
            <v>2</v>
          </cell>
          <cell r="T379">
            <v>0</v>
          </cell>
          <cell r="U379"/>
          <cell r="V379">
            <v>2</v>
          </cell>
          <cell r="W379">
            <v>2</v>
          </cell>
          <cell r="X379">
            <v>2</v>
          </cell>
          <cell r="Y379">
            <v>2</v>
          </cell>
          <cell r="Z379">
            <v>2</v>
          </cell>
          <cell r="AA379">
            <v>0</v>
          </cell>
          <cell r="AB379">
            <v>0</v>
          </cell>
          <cell r="AC379">
            <v>2</v>
          </cell>
          <cell r="AD379">
            <v>2</v>
          </cell>
          <cell r="AE379">
            <v>2</v>
          </cell>
          <cell r="AF379">
            <v>2</v>
          </cell>
          <cell r="AG379">
            <v>2</v>
          </cell>
          <cell r="AH379">
            <v>0</v>
          </cell>
          <cell r="AI379"/>
          <cell r="AJ379">
            <v>38</v>
          </cell>
          <cell r="AK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</row>
        <row r="380">
          <cell r="B380"/>
          <cell r="C380"/>
          <cell r="D380">
            <v>2</v>
          </cell>
          <cell r="E380">
            <v>0</v>
          </cell>
          <cell r="F380">
            <v>0</v>
          </cell>
          <cell r="G380"/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/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/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/>
          <cell r="AJ380">
            <v>0</v>
          </cell>
          <cell r="AK380">
            <v>0</v>
          </cell>
          <cell r="AL380">
            <v>19</v>
          </cell>
          <cell r="AM380">
            <v>0</v>
          </cell>
          <cell r="AN380">
            <v>0</v>
          </cell>
          <cell r="AO380">
            <v>0</v>
          </cell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</row>
        <row r="381">
          <cell r="B381" t="str">
            <v>1543</v>
          </cell>
          <cell r="C381"/>
          <cell r="D381" t="str">
            <v>AM</v>
          </cell>
          <cell r="E381">
            <v>4</v>
          </cell>
          <cell r="F381">
            <v>4</v>
          </cell>
          <cell r="G381"/>
          <cell r="H381">
            <v>4</v>
          </cell>
          <cell r="I381">
            <v>4</v>
          </cell>
          <cell r="J381">
            <v>4</v>
          </cell>
          <cell r="K381">
            <v>4</v>
          </cell>
          <cell r="L381">
            <v>4</v>
          </cell>
          <cell r="M381" t="str">
            <v>4H</v>
          </cell>
          <cell r="N381"/>
          <cell r="O381">
            <v>4</v>
          </cell>
          <cell r="P381">
            <v>4</v>
          </cell>
          <cell r="Q381">
            <v>4</v>
          </cell>
          <cell r="R381">
            <v>4</v>
          </cell>
          <cell r="S381">
            <v>4</v>
          </cell>
          <cell r="T381">
            <v>4</v>
          </cell>
          <cell r="U381"/>
          <cell r="V381">
            <v>4</v>
          </cell>
          <cell r="W381">
            <v>4</v>
          </cell>
          <cell r="X381">
            <v>4</v>
          </cell>
          <cell r="Y381">
            <v>4</v>
          </cell>
          <cell r="Z381">
            <v>4</v>
          </cell>
          <cell r="AA381">
            <v>4</v>
          </cell>
          <cell r="AB381" t="str">
            <v>4S</v>
          </cell>
          <cell r="AC381">
            <v>4</v>
          </cell>
          <cell r="AD381">
            <v>4</v>
          </cell>
          <cell r="AE381">
            <v>4</v>
          </cell>
          <cell r="AF381">
            <v>4</v>
          </cell>
          <cell r="AG381">
            <v>4</v>
          </cell>
          <cell r="AH381">
            <v>4</v>
          </cell>
          <cell r="AI381"/>
          <cell r="AJ381">
            <v>25</v>
          </cell>
          <cell r="AK381"/>
          <cell r="AP381">
            <v>18</v>
          </cell>
          <cell r="AQ381">
            <v>26</v>
          </cell>
          <cell r="AR381">
            <v>0</v>
          </cell>
          <cell r="AS381">
            <v>8</v>
          </cell>
          <cell r="AT381">
            <v>8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26</v>
          </cell>
          <cell r="BA381">
            <v>0</v>
          </cell>
          <cell r="BB381">
            <v>36</v>
          </cell>
          <cell r="BC381">
            <v>0</v>
          </cell>
          <cell r="BD381">
            <v>0</v>
          </cell>
        </row>
        <row r="382">
          <cell r="B382"/>
          <cell r="C382" t="str">
            <v xml:space="preserve">តឹក រតនា </v>
          </cell>
          <cell r="D382" t="str">
            <v>PM</v>
          </cell>
          <cell r="E382">
            <v>4</v>
          </cell>
          <cell r="F382">
            <v>4</v>
          </cell>
          <cell r="G382"/>
          <cell r="H382">
            <v>4</v>
          </cell>
          <cell r="I382">
            <v>4</v>
          </cell>
          <cell r="J382">
            <v>4</v>
          </cell>
          <cell r="K382">
            <v>4</v>
          </cell>
          <cell r="L382">
            <v>4</v>
          </cell>
          <cell r="M382" t="str">
            <v>4H</v>
          </cell>
          <cell r="N382"/>
          <cell r="O382">
            <v>4</v>
          </cell>
          <cell r="P382">
            <v>4</v>
          </cell>
          <cell r="Q382">
            <v>4</v>
          </cell>
          <cell r="R382">
            <v>4</v>
          </cell>
          <cell r="S382">
            <v>4</v>
          </cell>
          <cell r="T382">
            <v>4</v>
          </cell>
          <cell r="U382"/>
          <cell r="V382">
            <v>4</v>
          </cell>
          <cell r="W382">
            <v>4</v>
          </cell>
          <cell r="X382">
            <v>4</v>
          </cell>
          <cell r="Y382">
            <v>4</v>
          </cell>
          <cell r="Z382">
            <v>4</v>
          </cell>
          <cell r="AA382">
            <v>4</v>
          </cell>
          <cell r="AB382" t="str">
            <v>4S</v>
          </cell>
          <cell r="AC382">
            <v>4</v>
          </cell>
          <cell r="AD382">
            <v>4</v>
          </cell>
          <cell r="AE382">
            <v>4</v>
          </cell>
          <cell r="AF382">
            <v>4</v>
          </cell>
          <cell r="AG382">
            <v>4</v>
          </cell>
          <cell r="AH382">
            <v>4</v>
          </cell>
          <cell r="AI382"/>
          <cell r="AJ382"/>
          <cell r="AK382"/>
          <cell r="AL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</row>
        <row r="383">
          <cell r="B383"/>
          <cell r="C383" t="str">
            <v>Toek Rothana</v>
          </cell>
          <cell r="D383">
            <v>1.3</v>
          </cell>
          <cell r="E383">
            <v>0</v>
          </cell>
          <cell r="F383">
            <v>0</v>
          </cell>
          <cell r="G383"/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/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/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/>
          <cell r="AJ383">
            <v>0</v>
          </cell>
          <cell r="AK383"/>
          <cell r="AL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</row>
        <row r="384">
          <cell r="B384"/>
          <cell r="C384" t="str">
            <v>Screen Printing Long Table</v>
          </cell>
          <cell r="D384">
            <v>1.5</v>
          </cell>
          <cell r="E384">
            <v>2</v>
          </cell>
          <cell r="F384">
            <v>0</v>
          </cell>
          <cell r="G384"/>
          <cell r="H384">
            <v>2</v>
          </cell>
          <cell r="I384">
            <v>2</v>
          </cell>
          <cell r="J384">
            <v>2</v>
          </cell>
          <cell r="K384">
            <v>2</v>
          </cell>
          <cell r="L384">
            <v>0</v>
          </cell>
          <cell r="M384">
            <v>0</v>
          </cell>
          <cell r="N384"/>
          <cell r="O384">
            <v>2</v>
          </cell>
          <cell r="P384">
            <v>2</v>
          </cell>
          <cell r="Q384">
            <v>2</v>
          </cell>
          <cell r="R384">
            <v>2</v>
          </cell>
          <cell r="S384">
            <v>2</v>
          </cell>
          <cell r="T384">
            <v>0</v>
          </cell>
          <cell r="U384"/>
          <cell r="V384">
            <v>2</v>
          </cell>
          <cell r="W384">
            <v>2</v>
          </cell>
          <cell r="X384">
            <v>2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2</v>
          </cell>
          <cell r="AD384">
            <v>2</v>
          </cell>
          <cell r="AE384">
            <v>2</v>
          </cell>
          <cell r="AF384">
            <v>2</v>
          </cell>
          <cell r="AG384">
            <v>2</v>
          </cell>
          <cell r="AH384">
            <v>0</v>
          </cell>
          <cell r="AI384"/>
          <cell r="AJ384">
            <v>36</v>
          </cell>
          <cell r="AK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</row>
        <row r="385">
          <cell r="B385"/>
          <cell r="C385"/>
          <cell r="D385">
            <v>2</v>
          </cell>
          <cell r="E385">
            <v>0</v>
          </cell>
          <cell r="F385">
            <v>0</v>
          </cell>
          <cell r="G385"/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/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/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/>
          <cell r="AJ385">
            <v>0</v>
          </cell>
          <cell r="AK385">
            <v>0</v>
          </cell>
          <cell r="AL385">
            <v>18</v>
          </cell>
          <cell r="AM385">
            <v>0</v>
          </cell>
          <cell r="AN385">
            <v>0</v>
          </cell>
          <cell r="AO385">
            <v>0</v>
          </cell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</row>
        <row r="386">
          <cell r="B386" t="str">
            <v>1560</v>
          </cell>
          <cell r="C386"/>
          <cell r="D386" t="str">
            <v>AM</v>
          </cell>
          <cell r="E386"/>
          <cell r="F386"/>
          <cell r="G386"/>
          <cell r="H386"/>
          <cell r="I386"/>
          <cell r="J386"/>
          <cell r="K386">
            <v>4</v>
          </cell>
          <cell r="L386">
            <v>4</v>
          </cell>
          <cell r="M386"/>
          <cell r="N386"/>
          <cell r="O386">
            <v>4</v>
          </cell>
          <cell r="P386">
            <v>4</v>
          </cell>
          <cell r="Q386">
            <v>4</v>
          </cell>
          <cell r="R386">
            <v>4</v>
          </cell>
          <cell r="S386">
            <v>4</v>
          </cell>
          <cell r="T386">
            <v>4</v>
          </cell>
          <cell r="U386"/>
          <cell r="V386">
            <v>4</v>
          </cell>
          <cell r="W386">
            <v>4</v>
          </cell>
          <cell r="X386">
            <v>4</v>
          </cell>
          <cell r="Y386">
            <v>4</v>
          </cell>
          <cell r="Z386">
            <v>4</v>
          </cell>
          <cell r="AA386">
            <v>4</v>
          </cell>
          <cell r="AB386" t="str">
            <v>4S</v>
          </cell>
          <cell r="AC386">
            <v>4</v>
          </cell>
          <cell r="AD386">
            <v>4</v>
          </cell>
          <cell r="AE386">
            <v>4</v>
          </cell>
          <cell r="AF386">
            <v>4</v>
          </cell>
          <cell r="AG386">
            <v>4</v>
          </cell>
          <cell r="AH386">
            <v>4</v>
          </cell>
          <cell r="AI386"/>
          <cell r="AJ386">
            <v>20</v>
          </cell>
          <cell r="AK386"/>
          <cell r="AP386">
            <v>15</v>
          </cell>
          <cell r="AQ386">
            <v>20</v>
          </cell>
          <cell r="AR386">
            <v>0</v>
          </cell>
          <cell r="AS386">
            <v>0</v>
          </cell>
          <cell r="AT386">
            <v>8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20</v>
          </cell>
          <cell r="BA386">
            <v>0</v>
          </cell>
          <cell r="BB386">
            <v>30</v>
          </cell>
          <cell r="BC386">
            <v>0</v>
          </cell>
          <cell r="BD386">
            <v>0</v>
          </cell>
        </row>
        <row r="387">
          <cell r="B387"/>
          <cell r="C387" t="str">
            <v xml:space="preserve">នូ ភិរម្យ </v>
          </cell>
          <cell r="D387" t="str">
            <v>PM</v>
          </cell>
          <cell r="E387"/>
          <cell r="F387"/>
          <cell r="G387"/>
          <cell r="H387"/>
          <cell r="I387"/>
          <cell r="J387"/>
          <cell r="K387">
            <v>4</v>
          </cell>
          <cell r="L387">
            <v>4</v>
          </cell>
          <cell r="M387"/>
          <cell r="N387"/>
          <cell r="O387">
            <v>4</v>
          </cell>
          <cell r="P387">
            <v>4</v>
          </cell>
          <cell r="Q387">
            <v>4</v>
          </cell>
          <cell r="R387">
            <v>4</v>
          </cell>
          <cell r="S387">
            <v>4</v>
          </cell>
          <cell r="T387">
            <v>4</v>
          </cell>
          <cell r="U387"/>
          <cell r="V387">
            <v>4</v>
          </cell>
          <cell r="W387">
            <v>4</v>
          </cell>
          <cell r="X387">
            <v>4</v>
          </cell>
          <cell r="Y387">
            <v>4</v>
          </cell>
          <cell r="Z387">
            <v>4</v>
          </cell>
          <cell r="AA387">
            <v>4</v>
          </cell>
          <cell r="AB387" t="str">
            <v>4S</v>
          </cell>
          <cell r="AC387">
            <v>4</v>
          </cell>
          <cell r="AD387">
            <v>4</v>
          </cell>
          <cell r="AE387">
            <v>4</v>
          </cell>
          <cell r="AF387">
            <v>4</v>
          </cell>
          <cell r="AG387">
            <v>4</v>
          </cell>
          <cell r="AH387">
            <v>4</v>
          </cell>
          <cell r="AI387"/>
          <cell r="AJ387"/>
          <cell r="AK387"/>
          <cell r="AL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</row>
        <row r="388">
          <cell r="B388"/>
          <cell r="C388" t="str">
            <v>Nou Phirum</v>
          </cell>
          <cell r="D388">
            <v>1.3</v>
          </cell>
          <cell r="E388"/>
          <cell r="F388"/>
          <cell r="G388"/>
          <cell r="H388"/>
          <cell r="I388"/>
          <cell r="J388"/>
          <cell r="K388">
            <v>0</v>
          </cell>
          <cell r="L388">
            <v>0</v>
          </cell>
          <cell r="M388"/>
          <cell r="N388"/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/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/>
          <cell r="AJ388">
            <v>0</v>
          </cell>
          <cell r="AK388"/>
          <cell r="AL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</row>
        <row r="389">
          <cell r="B389"/>
          <cell r="C389" t="str">
            <v>Screen Printing Long Table</v>
          </cell>
          <cell r="D389">
            <v>1.5</v>
          </cell>
          <cell r="E389"/>
          <cell r="F389"/>
          <cell r="G389"/>
          <cell r="H389"/>
          <cell r="I389"/>
          <cell r="J389"/>
          <cell r="K389">
            <v>2</v>
          </cell>
          <cell r="L389">
            <v>0</v>
          </cell>
          <cell r="M389"/>
          <cell r="N389"/>
          <cell r="O389">
            <v>2</v>
          </cell>
          <cell r="P389">
            <v>2</v>
          </cell>
          <cell r="Q389">
            <v>2</v>
          </cell>
          <cell r="R389">
            <v>2</v>
          </cell>
          <cell r="S389">
            <v>2</v>
          </cell>
          <cell r="T389">
            <v>0</v>
          </cell>
          <cell r="U389"/>
          <cell r="V389">
            <v>2</v>
          </cell>
          <cell r="W389">
            <v>2</v>
          </cell>
          <cell r="X389">
            <v>2</v>
          </cell>
          <cell r="Y389">
            <v>2</v>
          </cell>
          <cell r="Z389">
            <v>2</v>
          </cell>
          <cell r="AA389">
            <v>0</v>
          </cell>
          <cell r="AB389">
            <v>0</v>
          </cell>
          <cell r="AC389">
            <v>0</v>
          </cell>
          <cell r="AD389">
            <v>2</v>
          </cell>
          <cell r="AE389">
            <v>2</v>
          </cell>
          <cell r="AF389">
            <v>2</v>
          </cell>
          <cell r="AG389">
            <v>2</v>
          </cell>
          <cell r="AH389">
            <v>0</v>
          </cell>
          <cell r="AI389"/>
          <cell r="AJ389">
            <v>30</v>
          </cell>
          <cell r="AK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</row>
        <row r="390">
          <cell r="B390"/>
          <cell r="C390"/>
          <cell r="D390">
            <v>2</v>
          </cell>
          <cell r="E390"/>
          <cell r="F390"/>
          <cell r="G390"/>
          <cell r="H390"/>
          <cell r="I390"/>
          <cell r="J390"/>
          <cell r="K390">
            <v>0</v>
          </cell>
          <cell r="L390">
            <v>0</v>
          </cell>
          <cell r="M390"/>
          <cell r="N390"/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/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/>
          <cell r="AJ390">
            <v>0</v>
          </cell>
          <cell r="AK390">
            <v>0</v>
          </cell>
          <cell r="AL390">
            <v>15</v>
          </cell>
          <cell r="AM390">
            <v>0</v>
          </cell>
          <cell r="AN390">
            <v>0</v>
          </cell>
          <cell r="AO390">
            <v>0</v>
          </cell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</row>
        <row r="391">
          <cell r="B391" t="str">
            <v>1563</v>
          </cell>
          <cell r="C391"/>
          <cell r="D391" t="str">
            <v>AM</v>
          </cell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>
            <v>4</v>
          </cell>
          <cell r="P391">
            <v>4</v>
          </cell>
          <cell r="Q391">
            <v>4</v>
          </cell>
          <cell r="R391">
            <v>4</v>
          </cell>
          <cell r="S391">
            <v>4</v>
          </cell>
          <cell r="T391">
            <v>4</v>
          </cell>
          <cell r="U391"/>
          <cell r="V391">
            <v>4</v>
          </cell>
          <cell r="W391">
            <v>4</v>
          </cell>
          <cell r="X391">
            <v>4</v>
          </cell>
          <cell r="Y391">
            <v>4</v>
          </cell>
          <cell r="Z391">
            <v>4</v>
          </cell>
          <cell r="AA391">
            <v>4</v>
          </cell>
          <cell r="AB391" t="str">
            <v>4S</v>
          </cell>
          <cell r="AC391">
            <v>4</v>
          </cell>
          <cell r="AD391">
            <v>4</v>
          </cell>
          <cell r="AE391">
            <v>4</v>
          </cell>
          <cell r="AF391">
            <v>4</v>
          </cell>
          <cell r="AG391">
            <v>4</v>
          </cell>
          <cell r="AH391">
            <v>4</v>
          </cell>
          <cell r="AI391"/>
          <cell r="AJ391">
            <v>18</v>
          </cell>
          <cell r="AK391"/>
          <cell r="AP391">
            <v>12</v>
          </cell>
          <cell r="AQ391">
            <v>18</v>
          </cell>
          <cell r="AR391">
            <v>0</v>
          </cell>
          <cell r="AS391">
            <v>0</v>
          </cell>
          <cell r="AT391">
            <v>8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18</v>
          </cell>
          <cell r="BA391">
            <v>0</v>
          </cell>
          <cell r="BB391">
            <v>24</v>
          </cell>
          <cell r="BC391">
            <v>0</v>
          </cell>
          <cell r="BD391">
            <v>0</v>
          </cell>
        </row>
        <row r="392">
          <cell r="B392"/>
          <cell r="C392" t="str">
            <v xml:space="preserve">ផាន ណារីន </v>
          </cell>
          <cell r="D392" t="str">
            <v>PM</v>
          </cell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>
            <v>4</v>
          </cell>
          <cell r="P392">
            <v>4</v>
          </cell>
          <cell r="Q392">
            <v>4</v>
          </cell>
          <cell r="R392">
            <v>4</v>
          </cell>
          <cell r="S392">
            <v>4</v>
          </cell>
          <cell r="T392">
            <v>4</v>
          </cell>
          <cell r="U392"/>
          <cell r="V392">
            <v>4</v>
          </cell>
          <cell r="W392">
            <v>4</v>
          </cell>
          <cell r="X392">
            <v>4</v>
          </cell>
          <cell r="Y392">
            <v>4</v>
          </cell>
          <cell r="Z392">
            <v>4</v>
          </cell>
          <cell r="AA392">
            <v>4</v>
          </cell>
          <cell r="AB392" t="str">
            <v>4S</v>
          </cell>
          <cell r="AC392">
            <v>4</v>
          </cell>
          <cell r="AD392">
            <v>4</v>
          </cell>
          <cell r="AE392">
            <v>4</v>
          </cell>
          <cell r="AF392">
            <v>4</v>
          </cell>
          <cell r="AG392">
            <v>4</v>
          </cell>
          <cell r="AH392">
            <v>4</v>
          </cell>
          <cell r="AI392"/>
          <cell r="AJ392"/>
          <cell r="AK392"/>
          <cell r="AL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</row>
        <row r="393">
          <cell r="B393"/>
          <cell r="C393" t="str">
            <v>Phan Narin</v>
          </cell>
          <cell r="D393">
            <v>1.3</v>
          </cell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/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/>
          <cell r="AJ393">
            <v>0</v>
          </cell>
          <cell r="AK393"/>
          <cell r="AL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</row>
        <row r="394">
          <cell r="B394"/>
          <cell r="C394" t="str">
            <v>High Frequency "PIC"</v>
          </cell>
          <cell r="D394">
            <v>1.5</v>
          </cell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>
            <v>2</v>
          </cell>
          <cell r="P394">
            <v>2</v>
          </cell>
          <cell r="Q394">
            <v>0</v>
          </cell>
          <cell r="R394">
            <v>2</v>
          </cell>
          <cell r="S394">
            <v>0</v>
          </cell>
          <cell r="T394">
            <v>0</v>
          </cell>
          <cell r="U394"/>
          <cell r="V394">
            <v>2</v>
          </cell>
          <cell r="W394">
            <v>0</v>
          </cell>
          <cell r="X394">
            <v>2</v>
          </cell>
          <cell r="Y394">
            <v>2</v>
          </cell>
          <cell r="Z394">
            <v>2</v>
          </cell>
          <cell r="AA394">
            <v>0</v>
          </cell>
          <cell r="AB394">
            <v>0</v>
          </cell>
          <cell r="AC394">
            <v>2</v>
          </cell>
          <cell r="AD394">
            <v>2</v>
          </cell>
          <cell r="AE394">
            <v>2</v>
          </cell>
          <cell r="AF394">
            <v>2</v>
          </cell>
          <cell r="AG394">
            <v>2</v>
          </cell>
          <cell r="AH394">
            <v>0</v>
          </cell>
          <cell r="AI394"/>
          <cell r="AJ394">
            <v>24</v>
          </cell>
          <cell r="AK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</row>
        <row r="395">
          <cell r="B395"/>
          <cell r="C395"/>
          <cell r="D395">
            <v>2</v>
          </cell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/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/>
          <cell r="AJ395">
            <v>0</v>
          </cell>
          <cell r="AK395">
            <v>0</v>
          </cell>
          <cell r="AL395">
            <v>12</v>
          </cell>
          <cell r="AM395">
            <v>0</v>
          </cell>
          <cell r="AN395">
            <v>0</v>
          </cell>
          <cell r="AO395">
            <v>0</v>
          </cell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</row>
        <row r="396">
          <cell r="B396" t="str">
            <v>1564</v>
          </cell>
          <cell r="C396"/>
          <cell r="D396" t="str">
            <v>AM</v>
          </cell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>
            <v>4</v>
          </cell>
          <cell r="P396" t="str">
            <v>P</v>
          </cell>
          <cell r="Q396">
            <v>4</v>
          </cell>
          <cell r="R396">
            <v>4</v>
          </cell>
          <cell r="S396">
            <v>4</v>
          </cell>
          <cell r="T396">
            <v>4</v>
          </cell>
          <cell r="U396"/>
          <cell r="V396">
            <v>4</v>
          </cell>
          <cell r="W396">
            <v>4</v>
          </cell>
          <cell r="X396">
            <v>4</v>
          </cell>
          <cell r="Y396">
            <v>4</v>
          </cell>
          <cell r="Z396">
            <v>4</v>
          </cell>
          <cell r="AA396">
            <v>4</v>
          </cell>
          <cell r="AB396" t="str">
            <v>4S</v>
          </cell>
          <cell r="AC396">
            <v>4</v>
          </cell>
          <cell r="AD396">
            <v>4</v>
          </cell>
          <cell r="AE396">
            <v>4</v>
          </cell>
          <cell r="AF396">
            <v>4</v>
          </cell>
          <cell r="AG396">
            <v>4</v>
          </cell>
          <cell r="AH396">
            <v>4</v>
          </cell>
          <cell r="AI396"/>
          <cell r="AJ396">
            <v>17.5</v>
          </cell>
          <cell r="AK396"/>
          <cell r="AP396">
            <v>9</v>
          </cell>
          <cell r="AQ396">
            <v>17.5</v>
          </cell>
          <cell r="AR396">
            <v>0</v>
          </cell>
          <cell r="AS396">
            <v>0</v>
          </cell>
          <cell r="AT396">
            <v>8</v>
          </cell>
          <cell r="AU396">
            <v>0.5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17.5</v>
          </cell>
          <cell r="BA396">
            <v>0</v>
          </cell>
          <cell r="BB396">
            <v>18</v>
          </cell>
          <cell r="BC396">
            <v>0</v>
          </cell>
          <cell r="BD396">
            <v>0</v>
          </cell>
        </row>
        <row r="397">
          <cell r="B397"/>
          <cell r="C397" t="str">
            <v xml:space="preserve">ធឿន ម៉ាប់ </v>
          </cell>
          <cell r="D397" t="str">
            <v>PM</v>
          </cell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>
            <v>4</v>
          </cell>
          <cell r="P397">
            <v>4</v>
          </cell>
          <cell r="Q397">
            <v>4</v>
          </cell>
          <cell r="R397">
            <v>4</v>
          </cell>
          <cell r="S397">
            <v>4</v>
          </cell>
          <cell r="T397">
            <v>4</v>
          </cell>
          <cell r="U397"/>
          <cell r="V397">
            <v>4</v>
          </cell>
          <cell r="W397">
            <v>4</v>
          </cell>
          <cell r="X397">
            <v>4</v>
          </cell>
          <cell r="Y397">
            <v>4</v>
          </cell>
          <cell r="Z397">
            <v>4</v>
          </cell>
          <cell r="AA397">
            <v>4</v>
          </cell>
          <cell r="AB397" t="str">
            <v>4S</v>
          </cell>
          <cell r="AC397">
            <v>4</v>
          </cell>
          <cell r="AD397">
            <v>4</v>
          </cell>
          <cell r="AE397">
            <v>4</v>
          </cell>
          <cell r="AF397">
            <v>4</v>
          </cell>
          <cell r="AG397">
            <v>4</v>
          </cell>
          <cell r="AH397">
            <v>4</v>
          </cell>
          <cell r="AI397"/>
          <cell r="AJ397"/>
          <cell r="AK397"/>
          <cell r="AL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</row>
        <row r="398">
          <cell r="B398"/>
          <cell r="C398" t="str">
            <v>Thoeun Mab</v>
          </cell>
          <cell r="D398">
            <v>1.3</v>
          </cell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/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/>
          <cell r="AJ398">
            <v>0</v>
          </cell>
          <cell r="AK398"/>
          <cell r="AL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</row>
        <row r="399">
          <cell r="B399"/>
          <cell r="C399" t="str">
            <v>High Frequency "PIC"</v>
          </cell>
          <cell r="D399">
            <v>1.5</v>
          </cell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2</v>
          </cell>
          <cell r="T399">
            <v>0</v>
          </cell>
          <cell r="U399"/>
          <cell r="V399">
            <v>0</v>
          </cell>
          <cell r="W399">
            <v>0</v>
          </cell>
          <cell r="X399">
            <v>2</v>
          </cell>
          <cell r="Y399">
            <v>2</v>
          </cell>
          <cell r="Z399">
            <v>2</v>
          </cell>
          <cell r="AA399">
            <v>0</v>
          </cell>
          <cell r="AB399">
            <v>0</v>
          </cell>
          <cell r="AC399">
            <v>2</v>
          </cell>
          <cell r="AD399">
            <v>2</v>
          </cell>
          <cell r="AE399">
            <v>2</v>
          </cell>
          <cell r="AF399">
            <v>2</v>
          </cell>
          <cell r="AG399">
            <v>2</v>
          </cell>
          <cell r="AH399">
            <v>0</v>
          </cell>
          <cell r="AI399"/>
          <cell r="AJ399">
            <v>18</v>
          </cell>
          <cell r="AK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</row>
        <row r="400">
          <cell r="B400"/>
          <cell r="C400"/>
          <cell r="D400">
            <v>2</v>
          </cell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/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/>
          <cell r="AJ400">
            <v>0</v>
          </cell>
          <cell r="AK400">
            <v>0</v>
          </cell>
          <cell r="AL400">
            <v>9</v>
          </cell>
          <cell r="AM400">
            <v>0</v>
          </cell>
          <cell r="AN400">
            <v>0</v>
          </cell>
          <cell r="AO400">
            <v>0</v>
          </cell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</row>
        <row r="401">
          <cell r="B401" t="str">
            <v>1565</v>
          </cell>
          <cell r="C401"/>
          <cell r="D401" t="str">
            <v>AM</v>
          </cell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>
            <v>4</v>
          </cell>
          <cell r="P401">
            <v>4</v>
          </cell>
          <cell r="Q401">
            <v>4</v>
          </cell>
          <cell r="R401">
            <v>4</v>
          </cell>
          <cell r="S401">
            <v>4</v>
          </cell>
          <cell r="T401">
            <v>4</v>
          </cell>
          <cell r="U401"/>
          <cell r="V401">
            <v>4</v>
          </cell>
          <cell r="W401">
            <v>4</v>
          </cell>
          <cell r="X401">
            <v>4</v>
          </cell>
          <cell r="Y401">
            <v>4</v>
          </cell>
          <cell r="Z401">
            <v>4</v>
          </cell>
          <cell r="AA401">
            <v>4</v>
          </cell>
          <cell r="AB401" t="str">
            <v>4S</v>
          </cell>
          <cell r="AC401">
            <v>4</v>
          </cell>
          <cell r="AD401">
            <v>4</v>
          </cell>
          <cell r="AE401">
            <v>4</v>
          </cell>
          <cell r="AF401">
            <v>4</v>
          </cell>
          <cell r="AG401">
            <v>4</v>
          </cell>
          <cell r="AH401">
            <v>4</v>
          </cell>
          <cell r="AI401"/>
          <cell r="AJ401">
            <v>18</v>
          </cell>
          <cell r="AK401"/>
          <cell r="AP401">
            <v>15</v>
          </cell>
          <cell r="AQ401">
            <v>18</v>
          </cell>
          <cell r="AR401">
            <v>0</v>
          </cell>
          <cell r="AS401">
            <v>0</v>
          </cell>
          <cell r="AT401">
            <v>8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18</v>
          </cell>
          <cell r="BA401">
            <v>0</v>
          </cell>
          <cell r="BB401">
            <v>30</v>
          </cell>
          <cell r="BC401">
            <v>0</v>
          </cell>
          <cell r="BD401">
            <v>0</v>
          </cell>
        </row>
        <row r="402">
          <cell r="B402"/>
          <cell r="C402" t="str">
            <v xml:space="preserve">សយ សឹង </v>
          </cell>
          <cell r="D402" t="str">
            <v>PM</v>
          </cell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>
            <v>4</v>
          </cell>
          <cell r="P402">
            <v>4</v>
          </cell>
          <cell r="Q402">
            <v>4</v>
          </cell>
          <cell r="R402">
            <v>4</v>
          </cell>
          <cell r="S402">
            <v>4</v>
          </cell>
          <cell r="T402">
            <v>4</v>
          </cell>
          <cell r="U402"/>
          <cell r="V402">
            <v>4</v>
          </cell>
          <cell r="W402">
            <v>4</v>
          </cell>
          <cell r="X402">
            <v>4</v>
          </cell>
          <cell r="Y402">
            <v>4</v>
          </cell>
          <cell r="Z402">
            <v>4</v>
          </cell>
          <cell r="AA402">
            <v>4</v>
          </cell>
          <cell r="AB402" t="str">
            <v>4S</v>
          </cell>
          <cell r="AC402">
            <v>4</v>
          </cell>
          <cell r="AD402">
            <v>4</v>
          </cell>
          <cell r="AE402">
            <v>4</v>
          </cell>
          <cell r="AF402">
            <v>4</v>
          </cell>
          <cell r="AG402">
            <v>4</v>
          </cell>
          <cell r="AH402">
            <v>4</v>
          </cell>
          <cell r="AI402"/>
          <cell r="AJ402"/>
          <cell r="AK402"/>
          <cell r="AL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</row>
        <row r="403">
          <cell r="B403"/>
          <cell r="C403" t="str">
            <v>Souy Seung</v>
          </cell>
          <cell r="D403">
            <v>1.3</v>
          </cell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/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/>
          <cell r="AJ403">
            <v>0</v>
          </cell>
          <cell r="AK403"/>
          <cell r="AL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</row>
        <row r="404">
          <cell r="B404"/>
          <cell r="C404" t="str">
            <v>Long Table Printing</v>
          </cell>
          <cell r="D404">
            <v>1.5</v>
          </cell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>
            <v>2</v>
          </cell>
          <cell r="P404">
            <v>2</v>
          </cell>
          <cell r="Q404">
            <v>2</v>
          </cell>
          <cell r="R404">
            <v>2</v>
          </cell>
          <cell r="S404">
            <v>2</v>
          </cell>
          <cell r="T404">
            <v>0</v>
          </cell>
          <cell r="U404"/>
          <cell r="V404">
            <v>2</v>
          </cell>
          <cell r="W404">
            <v>2</v>
          </cell>
          <cell r="X404">
            <v>2</v>
          </cell>
          <cell r="Y404">
            <v>2</v>
          </cell>
          <cell r="Z404">
            <v>2</v>
          </cell>
          <cell r="AA404">
            <v>0</v>
          </cell>
          <cell r="AB404">
            <v>0</v>
          </cell>
          <cell r="AC404">
            <v>2</v>
          </cell>
          <cell r="AD404">
            <v>2</v>
          </cell>
          <cell r="AE404">
            <v>2</v>
          </cell>
          <cell r="AF404">
            <v>2</v>
          </cell>
          <cell r="AG404">
            <v>2</v>
          </cell>
          <cell r="AH404">
            <v>0</v>
          </cell>
          <cell r="AI404"/>
          <cell r="AJ404">
            <v>30</v>
          </cell>
          <cell r="AK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</row>
        <row r="405">
          <cell r="B405"/>
          <cell r="C405"/>
          <cell r="D405">
            <v>2</v>
          </cell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/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/>
          <cell r="AJ405">
            <v>0</v>
          </cell>
          <cell r="AK405">
            <v>0</v>
          </cell>
          <cell r="AL405">
            <v>15</v>
          </cell>
          <cell r="AM405">
            <v>0</v>
          </cell>
          <cell r="AN405">
            <v>0</v>
          </cell>
          <cell r="AO405">
            <v>0</v>
          </cell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</row>
        <row r="406">
          <cell r="B406" t="str">
            <v>1566</v>
          </cell>
          <cell r="C406"/>
          <cell r="D406" t="str">
            <v>AM</v>
          </cell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>
            <v>4</v>
          </cell>
          <cell r="P406">
            <v>4</v>
          </cell>
          <cell r="Q406">
            <v>4</v>
          </cell>
          <cell r="R406">
            <v>4</v>
          </cell>
          <cell r="S406">
            <v>4</v>
          </cell>
          <cell r="T406">
            <v>4</v>
          </cell>
          <cell r="U406"/>
          <cell r="V406">
            <v>4</v>
          </cell>
          <cell r="W406">
            <v>4</v>
          </cell>
          <cell r="X406">
            <v>4</v>
          </cell>
          <cell r="Y406">
            <v>4</v>
          </cell>
          <cell r="Z406">
            <v>4</v>
          </cell>
          <cell r="AA406">
            <v>4</v>
          </cell>
          <cell r="AB406" t="str">
            <v>4S</v>
          </cell>
          <cell r="AC406">
            <v>4</v>
          </cell>
          <cell r="AD406">
            <v>4</v>
          </cell>
          <cell r="AE406">
            <v>4</v>
          </cell>
          <cell r="AF406">
            <v>4</v>
          </cell>
          <cell r="AG406">
            <v>4</v>
          </cell>
          <cell r="AH406">
            <v>4</v>
          </cell>
          <cell r="AI406"/>
          <cell r="AJ406">
            <v>18</v>
          </cell>
          <cell r="AK406"/>
          <cell r="AP406">
            <v>14</v>
          </cell>
          <cell r="AQ406">
            <v>18</v>
          </cell>
          <cell r="AR406">
            <v>0</v>
          </cell>
          <cell r="AS406">
            <v>0</v>
          </cell>
          <cell r="AT406">
            <v>8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18</v>
          </cell>
          <cell r="BA406">
            <v>0</v>
          </cell>
          <cell r="BB406">
            <v>28</v>
          </cell>
          <cell r="BC406">
            <v>0</v>
          </cell>
          <cell r="BD406">
            <v>0</v>
          </cell>
        </row>
        <row r="407">
          <cell r="B407"/>
          <cell r="C407" t="str">
            <v xml:space="preserve">ហេង បញ្ញា </v>
          </cell>
          <cell r="D407" t="str">
            <v>PM</v>
          </cell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>
            <v>4</v>
          </cell>
          <cell r="P407">
            <v>4</v>
          </cell>
          <cell r="Q407">
            <v>4</v>
          </cell>
          <cell r="R407">
            <v>4</v>
          </cell>
          <cell r="S407">
            <v>4</v>
          </cell>
          <cell r="T407">
            <v>4</v>
          </cell>
          <cell r="U407"/>
          <cell r="V407">
            <v>4</v>
          </cell>
          <cell r="W407">
            <v>4</v>
          </cell>
          <cell r="X407">
            <v>4</v>
          </cell>
          <cell r="Y407">
            <v>4</v>
          </cell>
          <cell r="Z407">
            <v>4</v>
          </cell>
          <cell r="AA407">
            <v>4</v>
          </cell>
          <cell r="AB407" t="str">
            <v>4S</v>
          </cell>
          <cell r="AC407">
            <v>4</v>
          </cell>
          <cell r="AD407">
            <v>4</v>
          </cell>
          <cell r="AE407">
            <v>4</v>
          </cell>
          <cell r="AF407">
            <v>4</v>
          </cell>
          <cell r="AG407">
            <v>4</v>
          </cell>
          <cell r="AH407">
            <v>4</v>
          </cell>
          <cell r="AI407"/>
          <cell r="AJ407"/>
          <cell r="AK407"/>
          <cell r="AL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</row>
        <row r="408">
          <cell r="B408"/>
          <cell r="C408" t="str">
            <v>Heng Panha</v>
          </cell>
          <cell r="D408">
            <v>1.3</v>
          </cell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/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/>
          <cell r="AJ408">
            <v>0</v>
          </cell>
          <cell r="AK408"/>
          <cell r="AL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</row>
        <row r="409">
          <cell r="B409"/>
          <cell r="C409" t="str">
            <v>Long Table Printing</v>
          </cell>
          <cell r="D409">
            <v>1.5</v>
          </cell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>
            <v>2</v>
          </cell>
          <cell r="P409">
            <v>2</v>
          </cell>
          <cell r="Q409">
            <v>2</v>
          </cell>
          <cell r="R409">
            <v>2</v>
          </cell>
          <cell r="S409">
            <v>2</v>
          </cell>
          <cell r="T409">
            <v>0</v>
          </cell>
          <cell r="U409"/>
          <cell r="V409">
            <v>0</v>
          </cell>
          <cell r="W409">
            <v>2</v>
          </cell>
          <cell r="X409">
            <v>2</v>
          </cell>
          <cell r="Y409">
            <v>2</v>
          </cell>
          <cell r="Z409">
            <v>2</v>
          </cell>
          <cell r="AA409">
            <v>0</v>
          </cell>
          <cell r="AB409">
            <v>0</v>
          </cell>
          <cell r="AC409">
            <v>2</v>
          </cell>
          <cell r="AD409">
            <v>2</v>
          </cell>
          <cell r="AE409">
            <v>2</v>
          </cell>
          <cell r="AF409">
            <v>2</v>
          </cell>
          <cell r="AG409">
            <v>2</v>
          </cell>
          <cell r="AH409">
            <v>0</v>
          </cell>
          <cell r="AI409"/>
          <cell r="AJ409">
            <v>28</v>
          </cell>
          <cell r="AK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</row>
        <row r="410">
          <cell r="B410"/>
          <cell r="C410"/>
          <cell r="D410">
            <v>2</v>
          </cell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/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/>
          <cell r="AJ410">
            <v>0</v>
          </cell>
          <cell r="AK410">
            <v>0</v>
          </cell>
          <cell r="AL410">
            <v>14</v>
          </cell>
          <cell r="AM410">
            <v>0</v>
          </cell>
          <cell r="AN410">
            <v>0</v>
          </cell>
          <cell r="AO410">
            <v>0</v>
          </cell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</row>
        <row r="411">
          <cell r="B411" t="str">
            <v>1567</v>
          </cell>
          <cell r="C411"/>
          <cell r="D411" t="str">
            <v>AM</v>
          </cell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>
            <v>4</v>
          </cell>
          <cell r="P411" t="str">
            <v>P</v>
          </cell>
          <cell r="Q411">
            <v>4</v>
          </cell>
          <cell r="R411">
            <v>4</v>
          </cell>
          <cell r="S411">
            <v>4</v>
          </cell>
          <cell r="T411">
            <v>4</v>
          </cell>
          <cell r="U411"/>
          <cell r="V411">
            <v>4</v>
          </cell>
          <cell r="W411">
            <v>4</v>
          </cell>
          <cell r="X411">
            <v>4</v>
          </cell>
          <cell r="Y411">
            <v>4</v>
          </cell>
          <cell r="Z411">
            <v>4</v>
          </cell>
          <cell r="AA411">
            <v>4</v>
          </cell>
          <cell r="AB411" t="str">
            <v>4S</v>
          </cell>
          <cell r="AC411">
            <v>4</v>
          </cell>
          <cell r="AD411">
            <v>4</v>
          </cell>
          <cell r="AE411">
            <v>4</v>
          </cell>
          <cell r="AF411">
            <v>4</v>
          </cell>
          <cell r="AG411">
            <v>4</v>
          </cell>
          <cell r="AH411">
            <v>4</v>
          </cell>
          <cell r="AI411"/>
          <cell r="AJ411">
            <v>17.5</v>
          </cell>
          <cell r="AK411"/>
          <cell r="AP411">
            <v>13</v>
          </cell>
          <cell r="AQ411">
            <v>17.5</v>
          </cell>
          <cell r="AR411">
            <v>0</v>
          </cell>
          <cell r="AS411">
            <v>0</v>
          </cell>
          <cell r="AT411">
            <v>8</v>
          </cell>
          <cell r="AU411">
            <v>0.5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17.5</v>
          </cell>
          <cell r="BA411">
            <v>0</v>
          </cell>
          <cell r="BB411">
            <v>26</v>
          </cell>
          <cell r="BC411">
            <v>0</v>
          </cell>
          <cell r="BD411">
            <v>0</v>
          </cell>
        </row>
        <row r="412">
          <cell r="B412"/>
          <cell r="C412" t="str">
            <v xml:space="preserve">តង សុវណ្ណៈរ៉ា </v>
          </cell>
          <cell r="D412" t="str">
            <v>PM</v>
          </cell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>
            <v>4</v>
          </cell>
          <cell r="P412">
            <v>4</v>
          </cell>
          <cell r="Q412">
            <v>4</v>
          </cell>
          <cell r="R412">
            <v>4</v>
          </cell>
          <cell r="S412">
            <v>4</v>
          </cell>
          <cell r="T412">
            <v>4</v>
          </cell>
          <cell r="U412"/>
          <cell r="V412">
            <v>4</v>
          </cell>
          <cell r="W412">
            <v>4</v>
          </cell>
          <cell r="X412">
            <v>4</v>
          </cell>
          <cell r="Y412">
            <v>4</v>
          </cell>
          <cell r="Z412">
            <v>4</v>
          </cell>
          <cell r="AA412">
            <v>4</v>
          </cell>
          <cell r="AB412" t="str">
            <v>4S</v>
          </cell>
          <cell r="AC412">
            <v>4</v>
          </cell>
          <cell r="AD412">
            <v>4</v>
          </cell>
          <cell r="AE412">
            <v>4</v>
          </cell>
          <cell r="AF412">
            <v>4</v>
          </cell>
          <cell r="AG412">
            <v>4</v>
          </cell>
          <cell r="AH412">
            <v>4</v>
          </cell>
          <cell r="AI412"/>
          <cell r="AJ412"/>
          <cell r="AK412"/>
          <cell r="AL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</row>
        <row r="413">
          <cell r="B413"/>
          <cell r="C413" t="str">
            <v>Torng Sovannakra</v>
          </cell>
          <cell r="D413">
            <v>1.3</v>
          </cell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/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/>
          <cell r="AJ413">
            <v>0</v>
          </cell>
          <cell r="AK413"/>
          <cell r="AL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</row>
        <row r="414">
          <cell r="B414"/>
          <cell r="C414" t="str">
            <v>High Frequency "PIC"</v>
          </cell>
          <cell r="D414">
            <v>1.5</v>
          </cell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>
            <v>0</v>
          </cell>
          <cell r="P414">
            <v>2</v>
          </cell>
          <cell r="Q414">
            <v>0</v>
          </cell>
          <cell r="R414">
            <v>2</v>
          </cell>
          <cell r="S414">
            <v>2</v>
          </cell>
          <cell r="T414">
            <v>0</v>
          </cell>
          <cell r="U414"/>
          <cell r="V414">
            <v>2</v>
          </cell>
          <cell r="W414">
            <v>2</v>
          </cell>
          <cell r="X414">
            <v>2</v>
          </cell>
          <cell r="Y414">
            <v>2</v>
          </cell>
          <cell r="Z414">
            <v>2</v>
          </cell>
          <cell r="AA414">
            <v>0</v>
          </cell>
          <cell r="AB414">
            <v>0</v>
          </cell>
          <cell r="AC414">
            <v>2</v>
          </cell>
          <cell r="AD414">
            <v>2</v>
          </cell>
          <cell r="AE414">
            <v>2</v>
          </cell>
          <cell r="AF414">
            <v>2</v>
          </cell>
          <cell r="AG414">
            <v>2</v>
          </cell>
          <cell r="AH414">
            <v>0</v>
          </cell>
          <cell r="AI414"/>
          <cell r="AJ414">
            <v>26</v>
          </cell>
          <cell r="AK414"/>
          <cell r="AP414"/>
          <cell r="AQ414"/>
          <cell r="AR414"/>
          <cell r="AS414"/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</row>
        <row r="415">
          <cell r="B415"/>
          <cell r="C415"/>
          <cell r="D415">
            <v>2</v>
          </cell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/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/>
          <cell r="AJ415">
            <v>0</v>
          </cell>
          <cell r="AK415">
            <v>0</v>
          </cell>
          <cell r="AL415">
            <v>13</v>
          </cell>
          <cell r="AM415">
            <v>0</v>
          </cell>
          <cell r="AN415">
            <v>0</v>
          </cell>
          <cell r="AO415">
            <v>0</v>
          </cell>
          <cell r="AP415"/>
          <cell r="AQ415"/>
          <cell r="AR415"/>
          <cell r="AS415"/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</row>
        <row r="416">
          <cell r="B416" t="str">
            <v>1568</v>
          </cell>
          <cell r="C416"/>
          <cell r="D416" t="str">
            <v>AM</v>
          </cell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>
            <v>4</v>
          </cell>
          <cell r="P416">
            <v>4</v>
          </cell>
          <cell r="Q416">
            <v>4</v>
          </cell>
          <cell r="R416">
            <v>4</v>
          </cell>
          <cell r="S416">
            <v>4</v>
          </cell>
          <cell r="T416">
            <v>4</v>
          </cell>
          <cell r="U416"/>
          <cell r="V416">
            <v>4</v>
          </cell>
          <cell r="W416">
            <v>4</v>
          </cell>
          <cell r="X416">
            <v>4</v>
          </cell>
          <cell r="Y416">
            <v>4</v>
          </cell>
          <cell r="Z416">
            <v>4</v>
          </cell>
          <cell r="AA416">
            <v>4</v>
          </cell>
          <cell r="AB416" t="str">
            <v>4S</v>
          </cell>
          <cell r="AC416">
            <v>4</v>
          </cell>
          <cell r="AD416">
            <v>4</v>
          </cell>
          <cell r="AE416">
            <v>4</v>
          </cell>
          <cell r="AF416">
            <v>4</v>
          </cell>
          <cell r="AG416">
            <v>4</v>
          </cell>
          <cell r="AH416">
            <v>4</v>
          </cell>
          <cell r="AI416"/>
          <cell r="AJ416">
            <v>18</v>
          </cell>
          <cell r="AK416"/>
          <cell r="AP416">
            <v>10</v>
          </cell>
          <cell r="AQ416">
            <v>18</v>
          </cell>
          <cell r="AR416">
            <v>0</v>
          </cell>
          <cell r="AS416">
            <v>0</v>
          </cell>
          <cell r="AT416">
            <v>8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18</v>
          </cell>
          <cell r="BA416">
            <v>0</v>
          </cell>
          <cell r="BB416">
            <v>20</v>
          </cell>
          <cell r="BC416">
            <v>0</v>
          </cell>
          <cell r="BD416">
            <v>0</v>
          </cell>
        </row>
        <row r="417">
          <cell r="B417"/>
          <cell r="C417" t="str">
            <v>ជា សុម៉េត្តា</v>
          </cell>
          <cell r="D417" t="str">
            <v>PM</v>
          </cell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>
            <v>4</v>
          </cell>
          <cell r="P417">
            <v>4</v>
          </cell>
          <cell r="Q417">
            <v>4</v>
          </cell>
          <cell r="R417">
            <v>4</v>
          </cell>
          <cell r="S417">
            <v>4</v>
          </cell>
          <cell r="T417">
            <v>4</v>
          </cell>
          <cell r="U417"/>
          <cell r="V417">
            <v>4</v>
          </cell>
          <cell r="W417">
            <v>4</v>
          </cell>
          <cell r="X417">
            <v>4</v>
          </cell>
          <cell r="Y417">
            <v>4</v>
          </cell>
          <cell r="Z417">
            <v>4</v>
          </cell>
          <cell r="AA417">
            <v>4</v>
          </cell>
          <cell r="AB417" t="str">
            <v>4S</v>
          </cell>
          <cell r="AC417">
            <v>4</v>
          </cell>
          <cell r="AD417">
            <v>4</v>
          </cell>
          <cell r="AE417">
            <v>4</v>
          </cell>
          <cell r="AF417">
            <v>4</v>
          </cell>
          <cell r="AG417">
            <v>4</v>
          </cell>
          <cell r="AH417">
            <v>4</v>
          </cell>
          <cell r="AI417"/>
          <cell r="AJ417"/>
          <cell r="AK417"/>
          <cell r="AL417"/>
          <cell r="AP417"/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</row>
        <row r="418">
          <cell r="B418"/>
          <cell r="C418" t="str">
            <v>Chea Sopeta</v>
          </cell>
          <cell r="D418">
            <v>1.3</v>
          </cell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/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/>
          <cell r="AJ418">
            <v>0</v>
          </cell>
          <cell r="AK418"/>
          <cell r="AL418"/>
          <cell r="AP418"/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</row>
        <row r="419">
          <cell r="B419"/>
          <cell r="C419" t="str">
            <v>High Frequency "PIC"</v>
          </cell>
          <cell r="D419">
            <v>1.5</v>
          </cell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</v>
          </cell>
          <cell r="P419">
            <v>2</v>
          </cell>
          <cell r="Q419">
            <v>0</v>
          </cell>
          <cell r="R419">
            <v>2</v>
          </cell>
          <cell r="S419">
            <v>2</v>
          </cell>
          <cell r="T419">
            <v>0</v>
          </cell>
          <cell r="U419"/>
          <cell r="V419">
            <v>0</v>
          </cell>
          <cell r="W419">
            <v>0</v>
          </cell>
          <cell r="X419">
            <v>2</v>
          </cell>
          <cell r="Y419">
            <v>2</v>
          </cell>
          <cell r="Z419">
            <v>2</v>
          </cell>
          <cell r="AA419">
            <v>0</v>
          </cell>
          <cell r="AB419">
            <v>0</v>
          </cell>
          <cell r="AC419">
            <v>2</v>
          </cell>
          <cell r="AD419">
            <v>0</v>
          </cell>
          <cell r="AE419">
            <v>2</v>
          </cell>
          <cell r="AF419">
            <v>2</v>
          </cell>
          <cell r="AG419">
            <v>2</v>
          </cell>
          <cell r="AH419">
            <v>0</v>
          </cell>
          <cell r="AI419"/>
          <cell r="AJ419">
            <v>20</v>
          </cell>
          <cell r="AK419"/>
          <cell r="AP419"/>
          <cell r="AQ419"/>
          <cell r="AR419"/>
          <cell r="AS419"/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</row>
        <row r="420">
          <cell r="B420"/>
          <cell r="C420"/>
          <cell r="D420">
            <v>2</v>
          </cell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/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/>
          <cell r="AJ420">
            <v>0</v>
          </cell>
          <cell r="AK420">
            <v>0</v>
          </cell>
          <cell r="AL420">
            <v>10</v>
          </cell>
          <cell r="AM420">
            <v>0</v>
          </cell>
          <cell r="AN420">
            <v>0</v>
          </cell>
          <cell r="AO420">
            <v>0</v>
          </cell>
          <cell r="AP420"/>
          <cell r="AQ420"/>
          <cell r="AR420"/>
          <cell r="AS420"/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</row>
        <row r="421">
          <cell r="B421" t="str">
            <v>1569</v>
          </cell>
          <cell r="C421"/>
          <cell r="D421" t="str">
            <v>AM</v>
          </cell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4</v>
          </cell>
          <cell r="P421">
            <v>4</v>
          </cell>
          <cell r="Q421">
            <v>4</v>
          </cell>
          <cell r="R421">
            <v>4</v>
          </cell>
          <cell r="S421">
            <v>4</v>
          </cell>
          <cell r="T421">
            <v>4</v>
          </cell>
          <cell r="U421"/>
          <cell r="V421">
            <v>4</v>
          </cell>
          <cell r="W421">
            <v>4</v>
          </cell>
          <cell r="X421">
            <v>4</v>
          </cell>
          <cell r="Y421">
            <v>4</v>
          </cell>
          <cell r="Z421">
            <v>4</v>
          </cell>
          <cell r="AA421">
            <v>4</v>
          </cell>
          <cell r="AB421"/>
          <cell r="AC421">
            <v>4</v>
          </cell>
          <cell r="AD421">
            <v>4</v>
          </cell>
          <cell r="AE421">
            <v>4</v>
          </cell>
          <cell r="AF421">
            <v>4</v>
          </cell>
          <cell r="AG421">
            <v>4</v>
          </cell>
          <cell r="AH421">
            <v>4</v>
          </cell>
          <cell r="AI421"/>
          <cell r="AJ421">
            <v>18</v>
          </cell>
          <cell r="AK421"/>
          <cell r="AP421">
            <v>12</v>
          </cell>
          <cell r="AQ421">
            <v>18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18</v>
          </cell>
          <cell r="BA421">
            <v>0</v>
          </cell>
          <cell r="BB421">
            <v>24</v>
          </cell>
          <cell r="BC421">
            <v>0</v>
          </cell>
          <cell r="BD421">
            <v>0</v>
          </cell>
        </row>
        <row r="422">
          <cell r="B422"/>
          <cell r="C422" t="str">
            <v xml:space="preserve">ប៊ិន ភារម្យ </v>
          </cell>
          <cell r="D422" t="str">
            <v>PM</v>
          </cell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>
            <v>4</v>
          </cell>
          <cell r="P422">
            <v>4</v>
          </cell>
          <cell r="Q422">
            <v>4</v>
          </cell>
          <cell r="R422">
            <v>4</v>
          </cell>
          <cell r="S422">
            <v>4</v>
          </cell>
          <cell r="T422">
            <v>4</v>
          </cell>
          <cell r="U422"/>
          <cell r="V422">
            <v>4</v>
          </cell>
          <cell r="W422">
            <v>4</v>
          </cell>
          <cell r="X422">
            <v>4</v>
          </cell>
          <cell r="Y422">
            <v>4</v>
          </cell>
          <cell r="Z422">
            <v>4</v>
          </cell>
          <cell r="AA422">
            <v>4</v>
          </cell>
          <cell r="AB422"/>
          <cell r="AC422">
            <v>4</v>
          </cell>
          <cell r="AD422">
            <v>4</v>
          </cell>
          <cell r="AE422">
            <v>4</v>
          </cell>
          <cell r="AF422">
            <v>4</v>
          </cell>
          <cell r="AG422">
            <v>4</v>
          </cell>
          <cell r="AH422">
            <v>4</v>
          </cell>
          <cell r="AI422"/>
          <cell r="AJ422"/>
          <cell r="AK422"/>
          <cell r="AL422"/>
          <cell r="AP422"/>
          <cell r="AQ422"/>
          <cell r="AR422"/>
          <cell r="AS422"/>
          <cell r="AT422"/>
          <cell r="AU422"/>
          <cell r="AV422"/>
          <cell r="AW422"/>
          <cell r="AX422"/>
          <cell r="AY422"/>
          <cell r="AZ422"/>
          <cell r="BA422"/>
          <cell r="BB422"/>
          <cell r="BC422"/>
          <cell r="BD422"/>
        </row>
        <row r="423">
          <cell r="B423"/>
          <cell r="C423" t="str">
            <v>Ben Phearum</v>
          </cell>
          <cell r="D423">
            <v>1.3</v>
          </cell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/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/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/>
          <cell r="AJ423">
            <v>0</v>
          </cell>
          <cell r="AK423"/>
          <cell r="AL423"/>
          <cell r="AP423"/>
          <cell r="AQ423"/>
          <cell r="AR423"/>
          <cell r="AS423"/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</row>
        <row r="424">
          <cell r="B424"/>
          <cell r="C424" t="str">
            <v>High Frequency "PIC"</v>
          </cell>
          <cell r="D424">
            <v>1.5</v>
          </cell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>
            <v>2</v>
          </cell>
          <cell r="P424">
            <v>2</v>
          </cell>
          <cell r="Q424">
            <v>0</v>
          </cell>
          <cell r="R424">
            <v>0</v>
          </cell>
          <cell r="S424">
            <v>2</v>
          </cell>
          <cell r="T424">
            <v>0</v>
          </cell>
          <cell r="U424"/>
          <cell r="V424">
            <v>0</v>
          </cell>
          <cell r="W424">
            <v>2</v>
          </cell>
          <cell r="X424">
            <v>2</v>
          </cell>
          <cell r="Y424">
            <v>2</v>
          </cell>
          <cell r="Z424">
            <v>2</v>
          </cell>
          <cell r="AA424">
            <v>0</v>
          </cell>
          <cell r="AB424"/>
          <cell r="AC424">
            <v>2</v>
          </cell>
          <cell r="AD424">
            <v>2</v>
          </cell>
          <cell r="AE424">
            <v>2</v>
          </cell>
          <cell r="AF424">
            <v>2</v>
          </cell>
          <cell r="AG424">
            <v>2</v>
          </cell>
          <cell r="AH424">
            <v>0</v>
          </cell>
          <cell r="AI424"/>
          <cell r="AJ424">
            <v>24</v>
          </cell>
          <cell r="AK424"/>
          <cell r="AP424"/>
          <cell r="AQ424"/>
          <cell r="AR424"/>
          <cell r="AS424"/>
          <cell r="AT424"/>
          <cell r="AU424"/>
          <cell r="AV424"/>
          <cell r="AW424"/>
          <cell r="AX424"/>
          <cell r="AY424"/>
          <cell r="AZ424"/>
          <cell r="BA424"/>
          <cell r="BB424"/>
          <cell r="BC424"/>
          <cell r="BD424"/>
        </row>
        <row r="425">
          <cell r="B425"/>
          <cell r="C425"/>
          <cell r="D425">
            <v>2</v>
          </cell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/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/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/>
          <cell r="AJ425">
            <v>0</v>
          </cell>
          <cell r="AK425">
            <v>0</v>
          </cell>
          <cell r="AL425">
            <v>12</v>
          </cell>
          <cell r="AM425">
            <v>0</v>
          </cell>
          <cell r="AN425">
            <v>0</v>
          </cell>
          <cell r="AO425">
            <v>0</v>
          </cell>
          <cell r="AP425"/>
          <cell r="AQ425"/>
          <cell r="AR425"/>
          <cell r="AS425"/>
          <cell r="AT425"/>
          <cell r="AU425"/>
          <cell r="AV425"/>
          <cell r="AW425"/>
          <cell r="AX425"/>
          <cell r="AY425"/>
          <cell r="AZ425"/>
          <cell r="BA425"/>
          <cell r="BB425"/>
          <cell r="BC425"/>
          <cell r="BD425"/>
        </row>
        <row r="426">
          <cell r="B426" t="str">
            <v>1608</v>
          </cell>
          <cell r="C426"/>
          <cell r="D426" t="str">
            <v>AM</v>
          </cell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>
            <v>4</v>
          </cell>
          <cell r="W426">
            <v>4</v>
          </cell>
          <cell r="X426">
            <v>4</v>
          </cell>
          <cell r="Y426">
            <v>4</v>
          </cell>
          <cell r="Z426">
            <v>4</v>
          </cell>
          <cell r="AA426">
            <v>4</v>
          </cell>
          <cell r="AB426" t="str">
            <v>4S</v>
          </cell>
          <cell r="AC426">
            <v>4</v>
          </cell>
          <cell r="AD426">
            <v>4</v>
          </cell>
          <cell r="AE426">
            <v>4</v>
          </cell>
          <cell r="AF426">
            <v>4</v>
          </cell>
          <cell r="AG426">
            <v>4</v>
          </cell>
          <cell r="AH426">
            <v>4</v>
          </cell>
          <cell r="AI426"/>
          <cell r="AJ426">
            <v>12</v>
          </cell>
          <cell r="AK426"/>
          <cell r="AP426">
            <v>12</v>
          </cell>
          <cell r="AQ426">
            <v>12</v>
          </cell>
          <cell r="AR426">
            <v>0</v>
          </cell>
          <cell r="AS426">
            <v>0</v>
          </cell>
          <cell r="AT426">
            <v>8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12</v>
          </cell>
          <cell r="BA426">
            <v>0</v>
          </cell>
          <cell r="BB426">
            <v>24</v>
          </cell>
          <cell r="BC426">
            <v>0</v>
          </cell>
          <cell r="BD426">
            <v>0</v>
          </cell>
        </row>
        <row r="427">
          <cell r="B427"/>
          <cell r="C427" t="str">
            <v xml:space="preserve">អាន វិច្ឆិកា </v>
          </cell>
          <cell r="D427" t="str">
            <v>PM</v>
          </cell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>
            <v>4</v>
          </cell>
          <cell r="W427">
            <v>4</v>
          </cell>
          <cell r="X427">
            <v>4</v>
          </cell>
          <cell r="Y427">
            <v>4</v>
          </cell>
          <cell r="Z427">
            <v>4</v>
          </cell>
          <cell r="AA427">
            <v>4</v>
          </cell>
          <cell r="AB427" t="str">
            <v>4S</v>
          </cell>
          <cell r="AC427">
            <v>4</v>
          </cell>
          <cell r="AD427">
            <v>4</v>
          </cell>
          <cell r="AE427">
            <v>4</v>
          </cell>
          <cell r="AF427">
            <v>4</v>
          </cell>
          <cell r="AG427">
            <v>4</v>
          </cell>
          <cell r="AH427">
            <v>4</v>
          </cell>
          <cell r="AI427"/>
          <cell r="AJ427"/>
          <cell r="AK427"/>
          <cell r="AL427"/>
          <cell r="AP427"/>
          <cell r="AQ427"/>
          <cell r="AR427"/>
          <cell r="AS427"/>
          <cell r="AT427"/>
          <cell r="AU427"/>
          <cell r="AV427"/>
          <cell r="AW427"/>
          <cell r="AX427"/>
          <cell r="AY427"/>
          <cell r="AZ427"/>
          <cell r="BA427"/>
          <cell r="BB427"/>
          <cell r="BC427"/>
          <cell r="BD427"/>
        </row>
        <row r="428">
          <cell r="B428"/>
          <cell r="C428" t="str">
            <v>An Vichheka</v>
          </cell>
          <cell r="D428">
            <v>1.3</v>
          </cell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/>
          <cell r="AJ428">
            <v>0</v>
          </cell>
          <cell r="AK428"/>
          <cell r="AL428"/>
          <cell r="AP428"/>
          <cell r="AQ428"/>
          <cell r="AR428"/>
          <cell r="AS428"/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</row>
        <row r="429">
          <cell r="B429"/>
          <cell r="C429" t="str">
            <v>Laser Cutting "PIC"</v>
          </cell>
          <cell r="D429">
            <v>1.5</v>
          </cell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>
            <v>2</v>
          </cell>
          <cell r="W429">
            <v>2</v>
          </cell>
          <cell r="X429">
            <v>2</v>
          </cell>
          <cell r="Y429">
            <v>2</v>
          </cell>
          <cell r="Z429">
            <v>2</v>
          </cell>
          <cell r="AA429">
            <v>2</v>
          </cell>
          <cell r="AB429">
            <v>0</v>
          </cell>
          <cell r="AC429">
            <v>2</v>
          </cell>
          <cell r="AD429">
            <v>2</v>
          </cell>
          <cell r="AE429">
            <v>2</v>
          </cell>
          <cell r="AF429">
            <v>2</v>
          </cell>
          <cell r="AG429">
            <v>2</v>
          </cell>
          <cell r="AH429">
            <v>2</v>
          </cell>
          <cell r="AI429"/>
          <cell r="AJ429">
            <v>24</v>
          </cell>
          <cell r="AK429"/>
          <cell r="AP429"/>
          <cell r="AQ429"/>
          <cell r="AR429"/>
          <cell r="AS429"/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</row>
        <row r="430">
          <cell r="B430"/>
          <cell r="C430"/>
          <cell r="D430">
            <v>2</v>
          </cell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/>
          <cell r="AJ430">
            <v>0</v>
          </cell>
          <cell r="AK430">
            <v>0</v>
          </cell>
          <cell r="AL430">
            <v>12</v>
          </cell>
          <cell r="AM430">
            <v>0</v>
          </cell>
          <cell r="AN430">
            <v>0</v>
          </cell>
          <cell r="AO430">
            <v>0</v>
          </cell>
          <cell r="AP430"/>
          <cell r="AQ430"/>
          <cell r="AR430"/>
          <cell r="AS430"/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</row>
        <row r="431">
          <cell r="B431" t="str">
            <v>1611</v>
          </cell>
          <cell r="C431"/>
          <cell r="D431" t="str">
            <v>AM</v>
          </cell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>
            <v>4</v>
          </cell>
          <cell r="U431"/>
          <cell r="V431">
            <v>4</v>
          </cell>
          <cell r="W431">
            <v>4</v>
          </cell>
          <cell r="X431">
            <v>4</v>
          </cell>
          <cell r="Y431">
            <v>4</v>
          </cell>
          <cell r="Z431">
            <v>4</v>
          </cell>
          <cell r="AA431">
            <v>4</v>
          </cell>
          <cell r="AB431" t="str">
            <v>4S</v>
          </cell>
          <cell r="AC431">
            <v>4</v>
          </cell>
          <cell r="AD431">
            <v>4</v>
          </cell>
          <cell r="AE431">
            <v>4</v>
          </cell>
          <cell r="AF431">
            <v>4</v>
          </cell>
          <cell r="AG431">
            <v>4</v>
          </cell>
          <cell r="AH431">
            <v>4</v>
          </cell>
          <cell r="AI431"/>
          <cell r="AJ431">
            <v>13</v>
          </cell>
          <cell r="AK431"/>
          <cell r="AP431">
            <v>13</v>
          </cell>
          <cell r="AQ431">
            <v>13</v>
          </cell>
          <cell r="AR431">
            <v>0</v>
          </cell>
          <cell r="AS431">
            <v>0</v>
          </cell>
          <cell r="AT431">
            <v>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13</v>
          </cell>
          <cell r="BA431">
            <v>0</v>
          </cell>
          <cell r="BB431">
            <v>26</v>
          </cell>
          <cell r="BC431">
            <v>0</v>
          </cell>
          <cell r="BD431">
            <v>0</v>
          </cell>
        </row>
        <row r="432">
          <cell r="B432"/>
          <cell r="C432" t="str">
            <v>សុខ ប៉េង</v>
          </cell>
          <cell r="D432" t="str">
            <v>PM</v>
          </cell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>
            <v>4</v>
          </cell>
          <cell r="U432"/>
          <cell r="V432">
            <v>4</v>
          </cell>
          <cell r="W432">
            <v>4</v>
          </cell>
          <cell r="X432">
            <v>4</v>
          </cell>
          <cell r="Y432">
            <v>4</v>
          </cell>
          <cell r="Z432">
            <v>4</v>
          </cell>
          <cell r="AA432">
            <v>4</v>
          </cell>
          <cell r="AB432" t="str">
            <v>4S</v>
          </cell>
          <cell r="AC432">
            <v>4</v>
          </cell>
          <cell r="AD432">
            <v>4</v>
          </cell>
          <cell r="AE432">
            <v>4</v>
          </cell>
          <cell r="AF432">
            <v>4</v>
          </cell>
          <cell r="AG432">
            <v>4</v>
          </cell>
          <cell r="AH432">
            <v>4</v>
          </cell>
          <cell r="AI432"/>
          <cell r="AJ432"/>
          <cell r="AK432"/>
          <cell r="AL432"/>
          <cell r="AP432"/>
          <cell r="AQ432"/>
          <cell r="AR432"/>
          <cell r="AS432"/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</row>
        <row r="433">
          <cell r="B433"/>
          <cell r="C433" t="str">
            <v>Sok Peng</v>
          </cell>
          <cell r="D433">
            <v>1.3</v>
          </cell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>
            <v>0</v>
          </cell>
          <cell r="U433"/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/>
          <cell r="AJ433">
            <v>0</v>
          </cell>
          <cell r="AK433"/>
          <cell r="AL433"/>
          <cell r="AP433"/>
          <cell r="AQ433"/>
          <cell r="AR433"/>
          <cell r="AS433"/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</row>
        <row r="434">
          <cell r="B434"/>
          <cell r="C434" t="str">
            <v>High Frequency "PIC"</v>
          </cell>
          <cell r="D434">
            <v>1.5</v>
          </cell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>
            <v>2</v>
          </cell>
          <cell r="U434"/>
          <cell r="V434">
            <v>2</v>
          </cell>
          <cell r="W434">
            <v>2</v>
          </cell>
          <cell r="X434">
            <v>2</v>
          </cell>
          <cell r="Y434">
            <v>2</v>
          </cell>
          <cell r="Z434">
            <v>2</v>
          </cell>
          <cell r="AA434">
            <v>2</v>
          </cell>
          <cell r="AB434">
            <v>0</v>
          </cell>
          <cell r="AC434">
            <v>2</v>
          </cell>
          <cell r="AD434">
            <v>2</v>
          </cell>
          <cell r="AE434">
            <v>2</v>
          </cell>
          <cell r="AF434">
            <v>2</v>
          </cell>
          <cell r="AG434">
            <v>2</v>
          </cell>
          <cell r="AH434">
            <v>2</v>
          </cell>
          <cell r="AI434"/>
          <cell r="AJ434">
            <v>26</v>
          </cell>
          <cell r="AK434"/>
          <cell r="AP434"/>
          <cell r="AQ434"/>
          <cell r="AR434"/>
          <cell r="AS434"/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</row>
        <row r="435">
          <cell r="B435"/>
          <cell r="C435"/>
          <cell r="D435">
            <v>2</v>
          </cell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>
            <v>0</v>
          </cell>
          <cell r="U435"/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/>
          <cell r="AJ435">
            <v>0</v>
          </cell>
          <cell r="AK435">
            <v>0</v>
          </cell>
          <cell r="AL435">
            <v>13</v>
          </cell>
          <cell r="AM435">
            <v>0</v>
          </cell>
          <cell r="AN435">
            <v>0</v>
          </cell>
          <cell r="AO435">
            <v>0</v>
          </cell>
          <cell r="AP435"/>
          <cell r="AQ435"/>
          <cell r="AR435"/>
          <cell r="AS435"/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</row>
        <row r="436">
          <cell r="B436" t="str">
            <v>1615</v>
          </cell>
          <cell r="C436"/>
          <cell r="D436" t="str">
            <v>AM</v>
          </cell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>
            <v>4</v>
          </cell>
          <cell r="AB436"/>
          <cell r="AC436">
            <v>4</v>
          </cell>
          <cell r="AD436">
            <v>4</v>
          </cell>
          <cell r="AE436">
            <v>4</v>
          </cell>
          <cell r="AF436">
            <v>4</v>
          </cell>
          <cell r="AG436">
            <v>4</v>
          </cell>
          <cell r="AH436">
            <v>4</v>
          </cell>
          <cell r="AI436"/>
          <cell r="AJ436">
            <v>7</v>
          </cell>
          <cell r="AK436"/>
          <cell r="AP436">
            <v>4</v>
          </cell>
          <cell r="AQ436">
            <v>7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7</v>
          </cell>
          <cell r="BA436">
            <v>0</v>
          </cell>
          <cell r="BB436">
            <v>8</v>
          </cell>
          <cell r="BC436">
            <v>0</v>
          </cell>
          <cell r="BD436">
            <v>0</v>
          </cell>
        </row>
        <row r="437">
          <cell r="B437"/>
          <cell r="C437" t="str">
            <v xml:space="preserve">ភាន សុខ  </v>
          </cell>
          <cell r="D437" t="str">
            <v>PM</v>
          </cell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>
            <v>4</v>
          </cell>
          <cell r="AB437"/>
          <cell r="AC437">
            <v>4</v>
          </cell>
          <cell r="AD437">
            <v>4</v>
          </cell>
          <cell r="AE437">
            <v>4</v>
          </cell>
          <cell r="AF437">
            <v>4</v>
          </cell>
          <cell r="AG437">
            <v>4</v>
          </cell>
          <cell r="AH437">
            <v>4</v>
          </cell>
          <cell r="AI437"/>
          <cell r="AJ437"/>
          <cell r="AK437"/>
          <cell r="AL437"/>
          <cell r="AP437"/>
          <cell r="AQ437"/>
          <cell r="AR437"/>
          <cell r="AS437"/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</row>
        <row r="438">
          <cell r="B438"/>
          <cell r="C438" t="str">
            <v>Phen Sok</v>
          </cell>
          <cell r="D438">
            <v>1.3</v>
          </cell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>
            <v>0</v>
          </cell>
          <cell r="AB438"/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/>
          <cell r="AJ438">
            <v>0</v>
          </cell>
          <cell r="AK438"/>
          <cell r="AL438"/>
          <cell r="AP438"/>
          <cell r="AQ438"/>
          <cell r="AR438"/>
          <cell r="AS438"/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</row>
        <row r="439">
          <cell r="B439"/>
          <cell r="C439" t="str">
            <v>High Frequency "PIC"</v>
          </cell>
          <cell r="D439">
            <v>1.5</v>
          </cell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>
            <v>0</v>
          </cell>
          <cell r="AB439"/>
          <cell r="AC439">
            <v>0</v>
          </cell>
          <cell r="AD439">
            <v>2</v>
          </cell>
          <cell r="AE439">
            <v>2</v>
          </cell>
          <cell r="AF439">
            <v>2</v>
          </cell>
          <cell r="AG439">
            <v>2</v>
          </cell>
          <cell r="AH439">
            <v>0</v>
          </cell>
          <cell r="AI439"/>
          <cell r="AJ439">
            <v>8</v>
          </cell>
          <cell r="AK439"/>
          <cell r="AP439"/>
          <cell r="AQ439"/>
          <cell r="AR439"/>
          <cell r="AS439"/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</row>
        <row r="440">
          <cell r="B440"/>
          <cell r="C440"/>
          <cell r="D440">
            <v>2</v>
          </cell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Z440"/>
          <cell r="AA440">
            <v>0</v>
          </cell>
          <cell r="AB440"/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/>
          <cell r="AJ440">
            <v>0</v>
          </cell>
          <cell r="AK440">
            <v>0</v>
          </cell>
          <cell r="AL440">
            <v>4</v>
          </cell>
          <cell r="AM440">
            <v>0</v>
          </cell>
          <cell r="AN440">
            <v>0</v>
          </cell>
          <cell r="AO440">
            <v>0</v>
          </cell>
          <cell r="AP440"/>
          <cell r="AQ440"/>
          <cell r="AR440"/>
          <cell r="AS440"/>
          <cell r="AT440"/>
          <cell r="AU440"/>
          <cell r="AV440"/>
          <cell r="AW440"/>
          <cell r="AX440"/>
          <cell r="AY440"/>
          <cell r="AZ440"/>
          <cell r="BA440"/>
          <cell r="BB440"/>
          <cell r="BC440"/>
          <cell r="BD440"/>
        </row>
        <row r="441">
          <cell r="B441" t="str">
            <v>1616</v>
          </cell>
          <cell r="C441"/>
          <cell r="D441" t="str">
            <v>AM</v>
          </cell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>
            <v>4</v>
          </cell>
          <cell r="AB441"/>
          <cell r="AC441">
            <v>4</v>
          </cell>
          <cell r="AD441" t="str">
            <v>4N</v>
          </cell>
          <cell r="AE441" t="str">
            <v>4N</v>
          </cell>
          <cell r="AF441" t="str">
            <v>4N</v>
          </cell>
          <cell r="AG441" t="str">
            <v>4N</v>
          </cell>
          <cell r="AH441" t="str">
            <v>4N</v>
          </cell>
          <cell r="AI441"/>
          <cell r="AJ441">
            <v>7</v>
          </cell>
          <cell r="AK441"/>
          <cell r="AP441">
            <v>5</v>
          </cell>
          <cell r="AQ441">
            <v>7</v>
          </cell>
          <cell r="AR441">
            <v>5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7</v>
          </cell>
          <cell r="BA441">
            <v>18</v>
          </cell>
          <cell r="BB441">
            <v>2</v>
          </cell>
          <cell r="BC441">
            <v>8</v>
          </cell>
          <cell r="BD441">
            <v>0</v>
          </cell>
        </row>
        <row r="442">
          <cell r="B442"/>
          <cell r="C442" t="str">
            <v xml:space="preserve">ផល្លី ម៉េងយ៉ាង  </v>
          </cell>
          <cell r="D442" t="str">
            <v>PM</v>
          </cell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>
            <v>4</v>
          </cell>
          <cell r="AB442"/>
          <cell r="AC442">
            <v>4</v>
          </cell>
          <cell r="AD442" t="str">
            <v>4N</v>
          </cell>
          <cell r="AE442" t="str">
            <v>4N</v>
          </cell>
          <cell r="AF442" t="str">
            <v>4N</v>
          </cell>
          <cell r="AG442" t="str">
            <v>4N</v>
          </cell>
          <cell r="AH442" t="str">
            <v>4N</v>
          </cell>
          <cell r="AI442"/>
          <cell r="AJ442"/>
          <cell r="AK442"/>
          <cell r="AL442"/>
          <cell r="AP442"/>
          <cell r="AQ442"/>
          <cell r="AR442"/>
          <cell r="AS442"/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</row>
        <row r="443">
          <cell r="B443"/>
          <cell r="C443" t="str">
            <v>Pholly Mengyang</v>
          </cell>
          <cell r="D443">
            <v>1.3</v>
          </cell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>
            <v>0</v>
          </cell>
          <cell r="AB443"/>
          <cell r="AC443">
            <v>0</v>
          </cell>
          <cell r="AD443">
            <v>4</v>
          </cell>
          <cell r="AE443">
            <v>4</v>
          </cell>
          <cell r="AF443">
            <v>4</v>
          </cell>
          <cell r="AG443">
            <v>4</v>
          </cell>
          <cell r="AH443">
            <v>2</v>
          </cell>
          <cell r="AI443"/>
          <cell r="AJ443">
            <v>18</v>
          </cell>
          <cell r="AK443"/>
          <cell r="AL443"/>
          <cell r="AP443"/>
          <cell r="AQ443"/>
          <cell r="AR443"/>
          <cell r="AS443"/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</row>
        <row r="444">
          <cell r="B444"/>
          <cell r="C444" t="str">
            <v>High Frequency "PIC"</v>
          </cell>
          <cell r="D444">
            <v>1.5</v>
          </cell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>
            <v>0</v>
          </cell>
          <cell r="AB444"/>
          <cell r="AC444">
            <v>2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/>
          <cell r="AJ444">
            <v>2</v>
          </cell>
          <cell r="AK444"/>
          <cell r="AP444"/>
          <cell r="AQ444"/>
          <cell r="AR444"/>
          <cell r="AS444"/>
          <cell r="AT444"/>
          <cell r="AU444"/>
          <cell r="AV444"/>
          <cell r="AW444"/>
          <cell r="AX444"/>
          <cell r="AY444"/>
          <cell r="AZ444"/>
          <cell r="BA444"/>
          <cell r="BB444"/>
          <cell r="BC444"/>
          <cell r="BD444"/>
        </row>
        <row r="445">
          <cell r="B445"/>
          <cell r="C445"/>
          <cell r="D445">
            <v>2</v>
          </cell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>
            <v>0</v>
          </cell>
          <cell r="AB445"/>
          <cell r="AC445">
            <v>0</v>
          </cell>
          <cell r="AD445">
            <v>2</v>
          </cell>
          <cell r="AE445">
            <v>2</v>
          </cell>
          <cell r="AF445">
            <v>2</v>
          </cell>
          <cell r="AG445">
            <v>2</v>
          </cell>
          <cell r="AH445">
            <v>0</v>
          </cell>
          <cell r="AI445"/>
          <cell r="AJ445">
            <v>8</v>
          </cell>
          <cell r="AK445">
            <v>0</v>
          </cell>
          <cell r="AL445">
            <v>5</v>
          </cell>
          <cell r="AM445">
            <v>0</v>
          </cell>
          <cell r="AN445">
            <v>0</v>
          </cell>
          <cell r="AO445">
            <v>0</v>
          </cell>
          <cell r="AP445"/>
          <cell r="AQ445"/>
          <cell r="AR445"/>
          <cell r="AS445"/>
          <cell r="AT445"/>
          <cell r="AU445"/>
          <cell r="AV445"/>
          <cell r="AW445"/>
          <cell r="AX445"/>
          <cell r="AY445"/>
          <cell r="AZ445"/>
          <cell r="BA445"/>
          <cell r="BB445"/>
          <cell r="BC445"/>
          <cell r="BD445"/>
        </row>
        <row r="446">
          <cell r="B446" t="str">
            <v>1617</v>
          </cell>
          <cell r="C446"/>
          <cell r="D446" t="str">
            <v>AM</v>
          </cell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>
            <v>4</v>
          </cell>
          <cell r="AB446"/>
          <cell r="AC446">
            <v>4</v>
          </cell>
          <cell r="AD446" t="str">
            <v>4N</v>
          </cell>
          <cell r="AE446" t="str">
            <v>4N</v>
          </cell>
          <cell r="AF446" t="str">
            <v>4N</v>
          </cell>
          <cell r="AG446" t="str">
            <v>4N</v>
          </cell>
          <cell r="AH446" t="str">
            <v>A</v>
          </cell>
          <cell r="AI446"/>
          <cell r="AJ446">
            <v>6</v>
          </cell>
          <cell r="AK446"/>
          <cell r="AP446">
            <v>4</v>
          </cell>
          <cell r="AQ446">
            <v>6</v>
          </cell>
          <cell r="AR446">
            <v>4</v>
          </cell>
          <cell r="AS446">
            <v>0</v>
          </cell>
          <cell r="AT446">
            <v>0</v>
          </cell>
          <cell r="AU446">
            <v>0</v>
          </cell>
          <cell r="AV446">
            <v>1</v>
          </cell>
          <cell r="AW446">
            <v>0</v>
          </cell>
          <cell r="AX446">
            <v>0</v>
          </cell>
          <cell r="AY446">
            <v>0</v>
          </cell>
          <cell r="AZ446">
            <v>6</v>
          </cell>
          <cell r="BA446">
            <v>16</v>
          </cell>
          <cell r="BB446">
            <v>0</v>
          </cell>
          <cell r="BC446">
            <v>8</v>
          </cell>
          <cell r="BD446">
            <v>0</v>
          </cell>
        </row>
        <row r="447">
          <cell r="B447"/>
          <cell r="C447" t="str">
            <v xml:space="preserve">ស៊ុន ឌីរ៉ូត  </v>
          </cell>
          <cell r="D447" t="str">
            <v>PM</v>
          </cell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>
            <v>4</v>
          </cell>
          <cell r="AB447"/>
          <cell r="AC447">
            <v>4</v>
          </cell>
          <cell r="AD447" t="str">
            <v>4N</v>
          </cell>
          <cell r="AE447" t="str">
            <v>4N</v>
          </cell>
          <cell r="AF447" t="str">
            <v>4N</v>
          </cell>
          <cell r="AG447" t="str">
            <v>4N</v>
          </cell>
          <cell r="AH447" t="str">
            <v>A</v>
          </cell>
          <cell r="AI447"/>
          <cell r="AJ447"/>
          <cell r="AK447"/>
          <cell r="AL447"/>
          <cell r="AP447"/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</row>
        <row r="448">
          <cell r="B448"/>
          <cell r="C448" t="str">
            <v>Sun Dyroth</v>
          </cell>
          <cell r="D448">
            <v>1.3</v>
          </cell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>
            <v>0</v>
          </cell>
          <cell r="AB448"/>
          <cell r="AC448">
            <v>0</v>
          </cell>
          <cell r="AD448">
            <v>4</v>
          </cell>
          <cell r="AE448">
            <v>4</v>
          </cell>
          <cell r="AF448">
            <v>4</v>
          </cell>
          <cell r="AG448">
            <v>4</v>
          </cell>
          <cell r="AH448">
            <v>0</v>
          </cell>
          <cell r="AI448"/>
          <cell r="AJ448">
            <v>16</v>
          </cell>
          <cell r="AK448"/>
          <cell r="AL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</row>
        <row r="449">
          <cell r="B449"/>
          <cell r="C449" t="str">
            <v>High Frequency "PIC"</v>
          </cell>
          <cell r="D449">
            <v>1.5</v>
          </cell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>
            <v>0</v>
          </cell>
          <cell r="AB449"/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/>
          <cell r="AJ449">
            <v>0</v>
          </cell>
          <cell r="AK449"/>
          <cell r="AP449"/>
          <cell r="AQ449"/>
          <cell r="AR449"/>
          <cell r="AS449"/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</row>
        <row r="450">
          <cell r="B450"/>
          <cell r="C450"/>
          <cell r="D450">
            <v>2</v>
          </cell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>
            <v>0</v>
          </cell>
          <cell r="AB450"/>
          <cell r="AC450">
            <v>0</v>
          </cell>
          <cell r="AD450">
            <v>2</v>
          </cell>
          <cell r="AE450">
            <v>2</v>
          </cell>
          <cell r="AF450">
            <v>2</v>
          </cell>
          <cell r="AG450">
            <v>2</v>
          </cell>
          <cell r="AH450">
            <v>0</v>
          </cell>
          <cell r="AI450"/>
          <cell r="AJ450">
            <v>8</v>
          </cell>
          <cell r="AK450">
            <v>0</v>
          </cell>
          <cell r="AL450">
            <v>4</v>
          </cell>
          <cell r="AM450">
            <v>0</v>
          </cell>
          <cell r="AN450">
            <v>0</v>
          </cell>
          <cell r="AO450">
            <v>0</v>
          </cell>
          <cell r="AP450"/>
          <cell r="AQ450"/>
          <cell r="AR450"/>
          <cell r="AS450"/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</row>
        <row r="451">
          <cell r="B451" t="str">
            <v>1618</v>
          </cell>
          <cell r="C451"/>
          <cell r="D451" t="str">
            <v>AM</v>
          </cell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>
            <v>4</v>
          </cell>
          <cell r="AB451"/>
          <cell r="AC451">
            <v>4</v>
          </cell>
          <cell r="AD451">
            <v>4</v>
          </cell>
          <cell r="AE451">
            <v>4</v>
          </cell>
          <cell r="AF451">
            <v>4</v>
          </cell>
          <cell r="AG451">
            <v>4</v>
          </cell>
          <cell r="AH451">
            <v>4</v>
          </cell>
          <cell r="AI451"/>
          <cell r="AJ451">
            <v>7</v>
          </cell>
          <cell r="AK451"/>
          <cell r="AP451">
            <v>5</v>
          </cell>
          <cell r="AQ451">
            <v>7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7</v>
          </cell>
          <cell r="BA451">
            <v>0</v>
          </cell>
          <cell r="BB451">
            <v>10</v>
          </cell>
          <cell r="BC451">
            <v>0</v>
          </cell>
          <cell r="BD451">
            <v>0</v>
          </cell>
        </row>
        <row r="452">
          <cell r="B452"/>
          <cell r="C452" t="str">
            <v xml:space="preserve">ស្វាយ ប្រុស  </v>
          </cell>
          <cell r="D452" t="str">
            <v>PM</v>
          </cell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>
            <v>4</v>
          </cell>
          <cell r="AB452"/>
          <cell r="AC452">
            <v>4</v>
          </cell>
          <cell r="AD452">
            <v>4</v>
          </cell>
          <cell r="AE452">
            <v>4</v>
          </cell>
          <cell r="AF452">
            <v>4</v>
          </cell>
          <cell r="AG452">
            <v>4</v>
          </cell>
          <cell r="AH452">
            <v>4</v>
          </cell>
          <cell r="AI452"/>
          <cell r="AJ452"/>
          <cell r="AK452"/>
          <cell r="AL452"/>
          <cell r="AP452"/>
          <cell r="AQ452"/>
          <cell r="AR452"/>
          <cell r="AS452"/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</row>
        <row r="453">
          <cell r="B453"/>
          <cell r="C453" t="str">
            <v>Svay Brors</v>
          </cell>
          <cell r="D453">
            <v>1.3</v>
          </cell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>
            <v>0</v>
          </cell>
          <cell r="AB453"/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/>
          <cell r="AJ453">
            <v>0</v>
          </cell>
          <cell r="AK453"/>
          <cell r="AL453"/>
          <cell r="AP453"/>
          <cell r="AQ453"/>
          <cell r="AR453"/>
          <cell r="AS453"/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</row>
        <row r="454">
          <cell r="B454"/>
          <cell r="C454" t="str">
            <v>High Frequency "PIC"</v>
          </cell>
          <cell r="D454">
            <v>1.5</v>
          </cell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>
            <v>0</v>
          </cell>
          <cell r="AB454"/>
          <cell r="AC454">
            <v>2</v>
          </cell>
          <cell r="AD454">
            <v>2</v>
          </cell>
          <cell r="AE454">
            <v>2</v>
          </cell>
          <cell r="AF454">
            <v>2</v>
          </cell>
          <cell r="AG454">
            <v>2</v>
          </cell>
          <cell r="AH454">
            <v>0</v>
          </cell>
          <cell r="AI454"/>
          <cell r="AJ454">
            <v>10</v>
          </cell>
          <cell r="AK454"/>
          <cell r="AP454"/>
          <cell r="AQ454"/>
          <cell r="AR454"/>
          <cell r="AS454"/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</row>
        <row r="455">
          <cell r="B455"/>
          <cell r="C455"/>
          <cell r="D455">
            <v>2</v>
          </cell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>
            <v>0</v>
          </cell>
          <cell r="AB455"/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/>
          <cell r="AJ455">
            <v>0</v>
          </cell>
          <cell r="AK455">
            <v>0</v>
          </cell>
          <cell r="AL455">
            <v>5</v>
          </cell>
          <cell r="AM455">
            <v>0</v>
          </cell>
          <cell r="AN455">
            <v>0</v>
          </cell>
          <cell r="AO455">
            <v>0</v>
          </cell>
          <cell r="AP455"/>
          <cell r="AQ455"/>
          <cell r="AR455"/>
          <cell r="AS455"/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</row>
        <row r="456">
          <cell r="B456" t="str">
            <v>1619</v>
          </cell>
          <cell r="C456"/>
          <cell r="D456" t="str">
            <v>AM</v>
          </cell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>
            <v>4</v>
          </cell>
          <cell r="AB456"/>
          <cell r="AC456">
            <v>4</v>
          </cell>
          <cell r="AD456">
            <v>4</v>
          </cell>
          <cell r="AE456">
            <v>4</v>
          </cell>
          <cell r="AF456">
            <v>4</v>
          </cell>
          <cell r="AG456">
            <v>4</v>
          </cell>
          <cell r="AH456">
            <v>4</v>
          </cell>
          <cell r="AI456"/>
          <cell r="AJ456">
            <v>7</v>
          </cell>
          <cell r="AK456"/>
          <cell r="AP456">
            <v>4</v>
          </cell>
          <cell r="AQ456">
            <v>7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7</v>
          </cell>
          <cell r="BA456">
            <v>0</v>
          </cell>
          <cell r="BB456">
            <v>8</v>
          </cell>
          <cell r="BC456">
            <v>0</v>
          </cell>
          <cell r="BD456">
            <v>0</v>
          </cell>
        </row>
        <row r="457">
          <cell r="B457"/>
          <cell r="C457" t="str">
            <v xml:space="preserve">ឈៀក រ៉ា  </v>
          </cell>
          <cell r="D457" t="str">
            <v>PM</v>
          </cell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>
            <v>4</v>
          </cell>
          <cell r="AB457"/>
          <cell r="AC457">
            <v>4</v>
          </cell>
          <cell r="AD457">
            <v>4</v>
          </cell>
          <cell r="AE457">
            <v>4</v>
          </cell>
          <cell r="AF457">
            <v>4</v>
          </cell>
          <cell r="AG457">
            <v>4</v>
          </cell>
          <cell r="AH457">
            <v>4</v>
          </cell>
          <cell r="AI457"/>
          <cell r="AJ457"/>
          <cell r="AK457"/>
          <cell r="AL457"/>
          <cell r="AP457"/>
          <cell r="AQ457"/>
          <cell r="AR457"/>
          <cell r="AS457"/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</row>
        <row r="458">
          <cell r="B458"/>
          <cell r="C458" t="str">
            <v>Chheak Ra</v>
          </cell>
          <cell r="D458">
            <v>1.3</v>
          </cell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>
            <v>0</v>
          </cell>
          <cell r="AB458"/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/>
          <cell r="AJ458">
            <v>0</v>
          </cell>
          <cell r="AK458"/>
          <cell r="AL458"/>
          <cell r="AP458"/>
          <cell r="AQ458"/>
          <cell r="AR458"/>
          <cell r="AS458"/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</row>
        <row r="459">
          <cell r="B459"/>
          <cell r="C459" t="str">
            <v>High Frequency "PIC"</v>
          </cell>
          <cell r="D459">
            <v>1.5</v>
          </cell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>
            <v>0</v>
          </cell>
          <cell r="AB459"/>
          <cell r="AC459">
            <v>2</v>
          </cell>
          <cell r="AD459">
            <v>2</v>
          </cell>
          <cell r="AE459">
            <v>0</v>
          </cell>
          <cell r="AF459">
            <v>2</v>
          </cell>
          <cell r="AG459">
            <v>2</v>
          </cell>
          <cell r="AH459">
            <v>0</v>
          </cell>
          <cell r="AI459"/>
          <cell r="AJ459">
            <v>8</v>
          </cell>
          <cell r="AK459"/>
          <cell r="AP459"/>
          <cell r="AQ459"/>
          <cell r="AR459"/>
          <cell r="AS459"/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</row>
        <row r="460">
          <cell r="B460"/>
          <cell r="C460"/>
          <cell r="D460">
            <v>2</v>
          </cell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>
            <v>0</v>
          </cell>
          <cell r="AB460"/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/>
          <cell r="AJ460">
            <v>0</v>
          </cell>
          <cell r="AK460">
            <v>0</v>
          </cell>
          <cell r="AL460">
            <v>4</v>
          </cell>
          <cell r="AM460">
            <v>0</v>
          </cell>
          <cell r="AN460">
            <v>0</v>
          </cell>
          <cell r="AO460">
            <v>0</v>
          </cell>
          <cell r="AP460"/>
          <cell r="AQ460"/>
          <cell r="AR460"/>
          <cell r="AS460"/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</row>
        <row r="461">
          <cell r="B461" t="str">
            <v>1620</v>
          </cell>
          <cell r="C461"/>
          <cell r="D461" t="str">
            <v>AM</v>
          </cell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>
            <v>4</v>
          </cell>
          <cell r="AB461" t="str">
            <v>4S</v>
          </cell>
          <cell r="AC461">
            <v>4</v>
          </cell>
          <cell r="AD461">
            <v>4</v>
          </cell>
          <cell r="AE461" t="str">
            <v>P</v>
          </cell>
          <cell r="AF461">
            <v>4</v>
          </cell>
          <cell r="AG461">
            <v>4</v>
          </cell>
          <cell r="AH461">
            <v>4</v>
          </cell>
          <cell r="AI461"/>
          <cell r="AJ461">
            <v>6</v>
          </cell>
          <cell r="AK461"/>
          <cell r="AP461">
            <v>4</v>
          </cell>
          <cell r="AQ461">
            <v>6</v>
          </cell>
          <cell r="AR461">
            <v>0</v>
          </cell>
          <cell r="AS461">
            <v>0</v>
          </cell>
          <cell r="AT461">
            <v>8</v>
          </cell>
          <cell r="AU461">
            <v>1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6</v>
          </cell>
          <cell r="BA461">
            <v>0</v>
          </cell>
          <cell r="BB461">
            <v>8</v>
          </cell>
          <cell r="BC461">
            <v>0</v>
          </cell>
          <cell r="BD461">
            <v>0</v>
          </cell>
        </row>
        <row r="462">
          <cell r="B462"/>
          <cell r="C462" t="str">
            <v xml:space="preserve">សាន យេ  </v>
          </cell>
          <cell r="D462" t="str">
            <v>PM</v>
          </cell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>
            <v>4</v>
          </cell>
          <cell r="AB462" t="str">
            <v>4S</v>
          </cell>
          <cell r="AC462">
            <v>4</v>
          </cell>
          <cell r="AD462">
            <v>4</v>
          </cell>
          <cell r="AE462" t="str">
            <v>P</v>
          </cell>
          <cell r="AF462">
            <v>4</v>
          </cell>
          <cell r="AG462">
            <v>4</v>
          </cell>
          <cell r="AH462">
            <v>4</v>
          </cell>
          <cell r="AI462"/>
          <cell r="AJ462"/>
          <cell r="AK462"/>
          <cell r="AL462"/>
          <cell r="AP462"/>
          <cell r="AQ462"/>
          <cell r="AR462"/>
          <cell r="AS462"/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</row>
        <row r="463">
          <cell r="B463"/>
          <cell r="C463" t="str">
            <v>San Ye</v>
          </cell>
          <cell r="D463">
            <v>1.3</v>
          </cell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/>
          <cell r="AJ463">
            <v>0</v>
          </cell>
          <cell r="AK463"/>
          <cell r="AL463"/>
          <cell r="AP463"/>
          <cell r="AQ463"/>
          <cell r="AR463"/>
          <cell r="AS463"/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</row>
        <row r="464">
          <cell r="B464"/>
          <cell r="C464" t="str">
            <v>High Frequency "PIC"</v>
          </cell>
          <cell r="D464">
            <v>1.5</v>
          </cell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>
            <v>0</v>
          </cell>
          <cell r="AB464">
            <v>0</v>
          </cell>
          <cell r="AC464">
            <v>2</v>
          </cell>
          <cell r="AD464">
            <v>2</v>
          </cell>
          <cell r="AE464">
            <v>0</v>
          </cell>
          <cell r="AF464">
            <v>2</v>
          </cell>
          <cell r="AG464">
            <v>2</v>
          </cell>
          <cell r="AH464">
            <v>0</v>
          </cell>
          <cell r="AI464"/>
          <cell r="AJ464">
            <v>8</v>
          </cell>
          <cell r="AK464"/>
          <cell r="AP464"/>
          <cell r="AQ464"/>
          <cell r="AR464"/>
          <cell r="AS464"/>
          <cell r="AT464"/>
          <cell r="AU464"/>
          <cell r="AV464"/>
          <cell r="AW464"/>
          <cell r="AX464"/>
          <cell r="AY464"/>
          <cell r="AZ464"/>
          <cell r="BA464"/>
          <cell r="BB464"/>
          <cell r="BC464"/>
          <cell r="BD464"/>
        </row>
        <row r="465">
          <cell r="B465"/>
          <cell r="C465"/>
          <cell r="D465">
            <v>2</v>
          </cell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/>
          <cell r="AJ465">
            <v>0</v>
          </cell>
          <cell r="AK465">
            <v>0</v>
          </cell>
          <cell r="AL465">
            <v>4</v>
          </cell>
          <cell r="AM465">
            <v>0</v>
          </cell>
          <cell r="AN465">
            <v>0</v>
          </cell>
          <cell r="AO465">
            <v>0</v>
          </cell>
          <cell r="AP465"/>
          <cell r="AQ465"/>
          <cell r="AR465"/>
          <cell r="AS465"/>
          <cell r="AT465"/>
          <cell r="AU465"/>
          <cell r="AV465"/>
          <cell r="AW465"/>
          <cell r="AX465"/>
          <cell r="AY465"/>
          <cell r="AZ465"/>
          <cell r="BA465"/>
          <cell r="BB465"/>
          <cell r="BC465"/>
          <cell r="BD465"/>
        </row>
        <row r="466">
          <cell r="B466" t="str">
            <v>1621</v>
          </cell>
          <cell r="C466"/>
          <cell r="D466" t="str">
            <v>AM</v>
          </cell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>
            <v>4</v>
          </cell>
          <cell r="AB466"/>
          <cell r="AC466">
            <v>4</v>
          </cell>
          <cell r="AD466">
            <v>4</v>
          </cell>
          <cell r="AE466" t="str">
            <v>P</v>
          </cell>
          <cell r="AF466">
            <v>4</v>
          </cell>
          <cell r="AG466">
            <v>4</v>
          </cell>
          <cell r="AH466">
            <v>4</v>
          </cell>
          <cell r="AI466"/>
          <cell r="AJ466">
            <v>6</v>
          </cell>
          <cell r="AK466"/>
          <cell r="AP466">
            <v>4</v>
          </cell>
          <cell r="AQ466">
            <v>6</v>
          </cell>
          <cell r="AR466">
            <v>0</v>
          </cell>
          <cell r="AS466">
            <v>0</v>
          </cell>
          <cell r="AT466">
            <v>0</v>
          </cell>
          <cell r="AU466">
            <v>1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6</v>
          </cell>
          <cell r="BA466">
            <v>0</v>
          </cell>
          <cell r="BB466">
            <v>8</v>
          </cell>
          <cell r="BC466">
            <v>0</v>
          </cell>
          <cell r="BD466">
            <v>0</v>
          </cell>
        </row>
        <row r="467">
          <cell r="B467"/>
          <cell r="C467" t="str">
            <v xml:space="preserve">ទន់ សាវ័ន  </v>
          </cell>
          <cell r="D467" t="str">
            <v>PM</v>
          </cell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>
            <v>4</v>
          </cell>
          <cell r="AB467"/>
          <cell r="AC467">
            <v>4</v>
          </cell>
          <cell r="AD467">
            <v>4</v>
          </cell>
          <cell r="AE467" t="str">
            <v>P</v>
          </cell>
          <cell r="AF467">
            <v>4</v>
          </cell>
          <cell r="AG467">
            <v>4</v>
          </cell>
          <cell r="AH467">
            <v>4</v>
          </cell>
          <cell r="AI467"/>
          <cell r="AJ467"/>
          <cell r="AK467"/>
          <cell r="AL467"/>
          <cell r="AP467"/>
          <cell r="AQ467"/>
          <cell r="AR467"/>
          <cell r="AS467"/>
          <cell r="AT467"/>
          <cell r="AU467"/>
          <cell r="AV467"/>
          <cell r="AW467"/>
          <cell r="AX467"/>
          <cell r="AY467"/>
          <cell r="AZ467"/>
          <cell r="BA467"/>
          <cell r="BB467"/>
          <cell r="BC467"/>
          <cell r="BD467"/>
        </row>
        <row r="468">
          <cell r="B468"/>
          <cell r="C468" t="str">
            <v>Tun Savorn</v>
          </cell>
          <cell r="D468">
            <v>1.3</v>
          </cell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>
            <v>0</v>
          </cell>
          <cell r="AB468"/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/>
          <cell r="AJ468">
            <v>0</v>
          </cell>
          <cell r="AK468"/>
          <cell r="AL468"/>
          <cell r="AP468"/>
          <cell r="AQ468"/>
          <cell r="AR468"/>
          <cell r="AS468"/>
          <cell r="AT468"/>
          <cell r="AU468"/>
          <cell r="AV468"/>
          <cell r="AW468"/>
          <cell r="AX468"/>
          <cell r="AY468"/>
          <cell r="AZ468"/>
          <cell r="BA468"/>
          <cell r="BB468"/>
          <cell r="BC468"/>
          <cell r="BD468"/>
        </row>
        <row r="469">
          <cell r="B469"/>
          <cell r="C469" t="str">
            <v>High Frequency "PIC"</v>
          </cell>
          <cell r="D469">
            <v>1.5</v>
          </cell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>
            <v>0</v>
          </cell>
          <cell r="AB469"/>
          <cell r="AC469">
            <v>2</v>
          </cell>
          <cell r="AD469">
            <v>2</v>
          </cell>
          <cell r="AE469">
            <v>0</v>
          </cell>
          <cell r="AF469">
            <v>2</v>
          </cell>
          <cell r="AG469">
            <v>2</v>
          </cell>
          <cell r="AH469">
            <v>0</v>
          </cell>
          <cell r="AI469"/>
          <cell r="AJ469">
            <v>8</v>
          </cell>
          <cell r="AK469"/>
          <cell r="AP469"/>
          <cell r="AQ469"/>
          <cell r="AR469"/>
          <cell r="AS469"/>
          <cell r="AT469"/>
          <cell r="AU469"/>
          <cell r="AV469"/>
          <cell r="AW469"/>
          <cell r="AX469"/>
          <cell r="AY469"/>
          <cell r="AZ469"/>
          <cell r="BA469"/>
          <cell r="BB469"/>
          <cell r="BC469"/>
          <cell r="BD469"/>
        </row>
        <row r="470">
          <cell r="B470"/>
          <cell r="C470"/>
          <cell r="D470">
            <v>2</v>
          </cell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>
            <v>0</v>
          </cell>
          <cell r="AB470"/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/>
          <cell r="AJ470">
            <v>0</v>
          </cell>
          <cell r="AK470">
            <v>0</v>
          </cell>
          <cell r="AL470">
            <v>4</v>
          </cell>
          <cell r="AM470">
            <v>0</v>
          </cell>
          <cell r="AN470">
            <v>0</v>
          </cell>
          <cell r="AO470">
            <v>0</v>
          </cell>
          <cell r="AP470"/>
          <cell r="AQ470"/>
          <cell r="AR470"/>
          <cell r="AS470"/>
          <cell r="AT470"/>
          <cell r="AU470"/>
          <cell r="AV470"/>
          <cell r="AW470"/>
          <cell r="AX470"/>
          <cell r="AY470"/>
          <cell r="AZ470"/>
          <cell r="BA470"/>
          <cell r="BB470"/>
          <cell r="BC470"/>
          <cell r="BD470"/>
        </row>
        <row r="471">
          <cell r="B471" t="str">
            <v>1622</v>
          </cell>
          <cell r="C471"/>
          <cell r="D471" t="str">
            <v>AM</v>
          </cell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Z471"/>
          <cell r="AA471">
            <v>4</v>
          </cell>
          <cell r="AB471"/>
          <cell r="AC471">
            <v>4</v>
          </cell>
          <cell r="AD471" t="str">
            <v>4N</v>
          </cell>
          <cell r="AE471" t="str">
            <v>4N</v>
          </cell>
          <cell r="AF471" t="str">
            <v>4N</v>
          </cell>
          <cell r="AG471" t="str">
            <v>4N</v>
          </cell>
          <cell r="AH471" t="str">
            <v>4N</v>
          </cell>
          <cell r="AI471"/>
          <cell r="AJ471">
            <v>7</v>
          </cell>
          <cell r="AK471"/>
          <cell r="AP471">
            <v>5</v>
          </cell>
          <cell r="AQ471">
            <v>7</v>
          </cell>
          <cell r="AR471">
            <v>5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7</v>
          </cell>
          <cell r="BA471">
            <v>18</v>
          </cell>
          <cell r="BB471">
            <v>2</v>
          </cell>
          <cell r="BC471">
            <v>8</v>
          </cell>
          <cell r="BD471">
            <v>0</v>
          </cell>
        </row>
        <row r="472">
          <cell r="B472"/>
          <cell r="C472" t="str">
            <v xml:space="preserve">អ៊ិន ចាន់  </v>
          </cell>
          <cell r="D472" t="str">
            <v>PM</v>
          </cell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Z472"/>
          <cell r="AA472">
            <v>4</v>
          </cell>
          <cell r="AB472"/>
          <cell r="AC472">
            <v>4</v>
          </cell>
          <cell r="AD472" t="str">
            <v>4N</v>
          </cell>
          <cell r="AE472" t="str">
            <v>4N</v>
          </cell>
          <cell r="AF472" t="str">
            <v>4N</v>
          </cell>
          <cell r="AG472" t="str">
            <v>4N</v>
          </cell>
          <cell r="AH472" t="str">
            <v>4N</v>
          </cell>
          <cell r="AI472"/>
          <cell r="AJ472"/>
          <cell r="AK472"/>
          <cell r="AL472"/>
          <cell r="AP472"/>
          <cell r="AQ472"/>
          <cell r="AR472"/>
          <cell r="AS472"/>
          <cell r="AT472"/>
          <cell r="AU472"/>
          <cell r="AV472"/>
          <cell r="AW472"/>
          <cell r="AX472"/>
          <cell r="AY472"/>
          <cell r="AZ472"/>
          <cell r="BA472"/>
          <cell r="BB472"/>
          <cell r="BC472"/>
          <cell r="BD472"/>
        </row>
        <row r="473">
          <cell r="B473"/>
          <cell r="C473" t="str">
            <v>In Chan</v>
          </cell>
          <cell r="D473">
            <v>1.3</v>
          </cell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>
            <v>0</v>
          </cell>
          <cell r="AB473"/>
          <cell r="AC473">
            <v>0</v>
          </cell>
          <cell r="AD473">
            <v>4</v>
          </cell>
          <cell r="AE473">
            <v>4</v>
          </cell>
          <cell r="AF473">
            <v>4</v>
          </cell>
          <cell r="AG473">
            <v>4</v>
          </cell>
          <cell r="AH473">
            <v>2</v>
          </cell>
          <cell r="AI473"/>
          <cell r="AJ473">
            <v>18</v>
          </cell>
          <cell r="AK473"/>
          <cell r="AL473"/>
          <cell r="AP473"/>
          <cell r="AQ473"/>
          <cell r="AR473"/>
          <cell r="AS473"/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</row>
        <row r="474">
          <cell r="B474"/>
          <cell r="C474" t="str">
            <v>High Frequency "PIC"</v>
          </cell>
          <cell r="D474">
            <v>1.5</v>
          </cell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>
            <v>0</v>
          </cell>
          <cell r="AB474"/>
          <cell r="AC474">
            <v>2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/>
          <cell r="AJ474">
            <v>2</v>
          </cell>
          <cell r="AK474"/>
          <cell r="AP474"/>
          <cell r="AQ474"/>
          <cell r="AR474"/>
          <cell r="AS474"/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</row>
        <row r="475">
          <cell r="B475"/>
          <cell r="C475"/>
          <cell r="D475">
            <v>2</v>
          </cell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>
            <v>0</v>
          </cell>
          <cell r="AB475"/>
          <cell r="AC475">
            <v>0</v>
          </cell>
          <cell r="AD475">
            <v>2</v>
          </cell>
          <cell r="AE475">
            <v>2</v>
          </cell>
          <cell r="AF475">
            <v>2</v>
          </cell>
          <cell r="AG475">
            <v>2</v>
          </cell>
          <cell r="AH475">
            <v>0</v>
          </cell>
          <cell r="AI475"/>
          <cell r="AJ475">
            <v>8</v>
          </cell>
          <cell r="AK475">
            <v>0</v>
          </cell>
          <cell r="AL475">
            <v>5</v>
          </cell>
          <cell r="AM475">
            <v>0</v>
          </cell>
          <cell r="AN475">
            <v>0</v>
          </cell>
          <cell r="AO475">
            <v>0</v>
          </cell>
          <cell r="AP475"/>
          <cell r="AQ475"/>
          <cell r="AR475"/>
          <cell r="AS475"/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</row>
        <row r="476">
          <cell r="B476" t="str">
            <v>1634</v>
          </cell>
          <cell r="C476"/>
          <cell r="D476" t="str">
            <v>AM</v>
          </cell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>
            <v>4</v>
          </cell>
          <cell r="AE476">
            <v>4</v>
          </cell>
          <cell r="AF476">
            <v>4</v>
          </cell>
          <cell r="AG476">
            <v>4</v>
          </cell>
          <cell r="AH476">
            <v>4</v>
          </cell>
          <cell r="AI476"/>
          <cell r="AJ476">
            <v>5</v>
          </cell>
          <cell r="AK476"/>
          <cell r="AP476">
            <v>4</v>
          </cell>
          <cell r="AQ476">
            <v>5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5</v>
          </cell>
          <cell r="BA476">
            <v>0</v>
          </cell>
          <cell r="BB476">
            <v>8</v>
          </cell>
          <cell r="BC476">
            <v>0</v>
          </cell>
          <cell r="BD476">
            <v>0</v>
          </cell>
        </row>
        <row r="477">
          <cell r="B477"/>
          <cell r="C477" t="str">
            <v xml:space="preserve">សូ សាវី  </v>
          </cell>
          <cell r="D477" t="str">
            <v>PM</v>
          </cell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>
            <v>4</v>
          </cell>
          <cell r="AE477">
            <v>4</v>
          </cell>
          <cell r="AF477">
            <v>4</v>
          </cell>
          <cell r="AG477">
            <v>4</v>
          </cell>
          <cell r="AH477">
            <v>4</v>
          </cell>
          <cell r="AI477"/>
          <cell r="AJ477"/>
          <cell r="AK477"/>
          <cell r="AL477"/>
          <cell r="AP477"/>
          <cell r="AQ477"/>
          <cell r="AR477"/>
          <cell r="AS477"/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</row>
        <row r="478">
          <cell r="B478"/>
          <cell r="C478" t="str">
            <v>So Savy</v>
          </cell>
          <cell r="D478">
            <v>1.3</v>
          </cell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Z478"/>
          <cell r="AA478"/>
          <cell r="AB478"/>
          <cell r="AC478"/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/>
          <cell r="AJ478">
            <v>0</v>
          </cell>
          <cell r="AK478"/>
          <cell r="AL478"/>
          <cell r="AP478"/>
          <cell r="AQ478"/>
          <cell r="AR478"/>
          <cell r="AS478"/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</row>
        <row r="479">
          <cell r="B479"/>
          <cell r="C479" t="str">
            <v>Laser Cutting "PIC"</v>
          </cell>
          <cell r="D479">
            <v>1.5</v>
          </cell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Z479"/>
          <cell r="AA479"/>
          <cell r="AB479"/>
          <cell r="AC479"/>
          <cell r="AD479">
            <v>2</v>
          </cell>
          <cell r="AE479">
            <v>2</v>
          </cell>
          <cell r="AF479">
            <v>2</v>
          </cell>
          <cell r="AG479">
            <v>2</v>
          </cell>
          <cell r="AH479">
            <v>0</v>
          </cell>
          <cell r="AI479"/>
          <cell r="AJ479">
            <v>8</v>
          </cell>
          <cell r="AK479"/>
          <cell r="AP479"/>
          <cell r="AQ479"/>
          <cell r="AR479"/>
          <cell r="AS479"/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</row>
        <row r="480">
          <cell r="B480"/>
          <cell r="C480"/>
          <cell r="D480">
            <v>2</v>
          </cell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/>
          <cell r="AJ480">
            <v>0</v>
          </cell>
          <cell r="AK480">
            <v>0</v>
          </cell>
          <cell r="AL480">
            <v>4</v>
          </cell>
          <cell r="AM480">
            <v>0</v>
          </cell>
          <cell r="AN480">
            <v>0</v>
          </cell>
          <cell r="AO480">
            <v>0</v>
          </cell>
          <cell r="AP480"/>
          <cell r="AQ480"/>
          <cell r="AR480"/>
          <cell r="AS480"/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</row>
        <row r="481">
          <cell r="B481" t="str">
            <v>1635</v>
          </cell>
          <cell r="C481"/>
          <cell r="D481" t="str">
            <v>AM</v>
          </cell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>
            <v>4</v>
          </cell>
          <cell r="AE481">
            <v>4</v>
          </cell>
          <cell r="AF481">
            <v>4</v>
          </cell>
          <cell r="AG481">
            <v>4</v>
          </cell>
          <cell r="AH481">
            <v>4</v>
          </cell>
          <cell r="AI481"/>
          <cell r="AJ481">
            <v>5</v>
          </cell>
          <cell r="AK481"/>
          <cell r="AP481">
            <v>4</v>
          </cell>
          <cell r="AQ481">
            <v>5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5</v>
          </cell>
          <cell r="BA481">
            <v>0</v>
          </cell>
          <cell r="BB481">
            <v>8</v>
          </cell>
          <cell r="BC481">
            <v>0</v>
          </cell>
          <cell r="BD481">
            <v>0</v>
          </cell>
        </row>
        <row r="482">
          <cell r="B482"/>
          <cell r="C482" t="str">
            <v xml:space="preserve">រស់ ភារៈ  </v>
          </cell>
          <cell r="D482" t="str">
            <v>PM</v>
          </cell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>
            <v>4</v>
          </cell>
          <cell r="AE482">
            <v>4</v>
          </cell>
          <cell r="AF482">
            <v>4</v>
          </cell>
          <cell r="AG482">
            <v>4</v>
          </cell>
          <cell r="AH482">
            <v>4</v>
          </cell>
          <cell r="AI482"/>
          <cell r="AJ482"/>
          <cell r="AK482"/>
          <cell r="AL482"/>
          <cell r="AP482"/>
          <cell r="AQ482"/>
          <cell r="AR482"/>
          <cell r="AS482"/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</row>
        <row r="483">
          <cell r="B483"/>
          <cell r="C483" t="str">
            <v>Rous Phearak</v>
          </cell>
          <cell r="D483">
            <v>1.3</v>
          </cell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/>
          <cell r="AJ483">
            <v>0</v>
          </cell>
          <cell r="AK483"/>
          <cell r="AL483"/>
          <cell r="AP483"/>
          <cell r="AQ483"/>
          <cell r="AR483"/>
          <cell r="AS483"/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</row>
        <row r="484">
          <cell r="B484"/>
          <cell r="C484" t="str">
            <v>Laser Cutting "PIC"</v>
          </cell>
          <cell r="D484">
            <v>1.5</v>
          </cell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>
            <v>2</v>
          </cell>
          <cell r="AE484">
            <v>2</v>
          </cell>
          <cell r="AF484">
            <v>2</v>
          </cell>
          <cell r="AG484">
            <v>2</v>
          </cell>
          <cell r="AH484">
            <v>0</v>
          </cell>
          <cell r="AI484"/>
          <cell r="AJ484">
            <v>8</v>
          </cell>
          <cell r="AK484"/>
          <cell r="AP484"/>
          <cell r="AQ484"/>
          <cell r="AR484"/>
          <cell r="AS484"/>
          <cell r="AT484"/>
          <cell r="AU484"/>
          <cell r="AV484"/>
          <cell r="AW484"/>
          <cell r="AX484"/>
          <cell r="AY484"/>
          <cell r="AZ484"/>
          <cell r="BA484"/>
          <cell r="BB484"/>
          <cell r="BC484"/>
          <cell r="BD484"/>
        </row>
        <row r="485">
          <cell r="B485"/>
          <cell r="C485"/>
          <cell r="D485">
            <v>2</v>
          </cell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/>
          <cell r="AJ485">
            <v>0</v>
          </cell>
          <cell r="AK485">
            <v>0</v>
          </cell>
          <cell r="AL485">
            <v>4</v>
          </cell>
          <cell r="AM485">
            <v>0</v>
          </cell>
          <cell r="AN485">
            <v>0</v>
          </cell>
          <cell r="AO485">
            <v>0</v>
          </cell>
          <cell r="AP485"/>
          <cell r="AQ485"/>
          <cell r="AR485"/>
          <cell r="AS485"/>
          <cell r="AT485"/>
          <cell r="AU485"/>
          <cell r="AV485"/>
          <cell r="AW485"/>
          <cell r="AX485"/>
          <cell r="AY485"/>
          <cell r="AZ485"/>
          <cell r="BA485"/>
          <cell r="BB485"/>
          <cell r="BC485"/>
          <cell r="BD485"/>
        </row>
        <row r="486">
          <cell r="B486" t="str">
            <v>1636</v>
          </cell>
          <cell r="C486"/>
          <cell r="D486" t="str">
            <v>AM</v>
          </cell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/>
          <cell r="AB486"/>
          <cell r="AC486"/>
          <cell r="AD486" t="str">
            <v>4N</v>
          </cell>
          <cell r="AE486" t="str">
            <v>4N</v>
          </cell>
          <cell r="AF486" t="str">
            <v>4N</v>
          </cell>
          <cell r="AG486" t="str">
            <v>4N</v>
          </cell>
          <cell r="AH486" t="str">
            <v>4N</v>
          </cell>
          <cell r="AI486"/>
          <cell r="AJ486">
            <v>5</v>
          </cell>
          <cell r="AK486"/>
          <cell r="AP486">
            <v>3</v>
          </cell>
          <cell r="AQ486">
            <v>5</v>
          </cell>
          <cell r="AR486">
            <v>5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5</v>
          </cell>
          <cell r="BA486">
            <v>18</v>
          </cell>
          <cell r="BB486">
            <v>0</v>
          </cell>
          <cell r="BC486">
            <v>6</v>
          </cell>
          <cell r="BD486">
            <v>0</v>
          </cell>
        </row>
        <row r="487">
          <cell r="B487"/>
          <cell r="C487" t="str">
            <v xml:space="preserve">ហ៊ីម ចន  </v>
          </cell>
          <cell r="D487" t="str">
            <v>PM</v>
          </cell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 t="str">
            <v>4N</v>
          </cell>
          <cell r="AE487" t="str">
            <v>4N</v>
          </cell>
          <cell r="AF487" t="str">
            <v>4N</v>
          </cell>
          <cell r="AG487" t="str">
            <v>4N</v>
          </cell>
          <cell r="AH487" t="str">
            <v>4N</v>
          </cell>
          <cell r="AI487"/>
          <cell r="AJ487"/>
          <cell r="AK487"/>
          <cell r="AL487"/>
          <cell r="AP487"/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</row>
        <row r="488">
          <cell r="B488"/>
          <cell r="C488" t="str">
            <v>Him Chorn</v>
          </cell>
          <cell r="D488">
            <v>1.3</v>
          </cell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>
            <v>4</v>
          </cell>
          <cell r="AE488">
            <v>4</v>
          </cell>
          <cell r="AF488">
            <v>4</v>
          </cell>
          <cell r="AG488">
            <v>4</v>
          </cell>
          <cell r="AH488">
            <v>2</v>
          </cell>
          <cell r="AI488"/>
          <cell r="AJ488">
            <v>18</v>
          </cell>
          <cell r="AK488"/>
          <cell r="AL488"/>
          <cell r="AP488"/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</row>
        <row r="489">
          <cell r="B489"/>
          <cell r="C489" t="str">
            <v>Long Table Printing</v>
          </cell>
          <cell r="D489">
            <v>1.5</v>
          </cell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/>
          <cell r="AJ489">
            <v>0</v>
          </cell>
          <cell r="AK489"/>
          <cell r="AP489"/>
          <cell r="AQ489"/>
          <cell r="AR489"/>
          <cell r="AS489"/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</row>
        <row r="490">
          <cell r="B490"/>
          <cell r="C490"/>
          <cell r="D490">
            <v>2</v>
          </cell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Z490"/>
          <cell r="AA490"/>
          <cell r="AB490"/>
          <cell r="AC490"/>
          <cell r="AD490">
            <v>2</v>
          </cell>
          <cell r="AE490">
            <v>2</v>
          </cell>
          <cell r="AF490">
            <v>0</v>
          </cell>
          <cell r="AG490">
            <v>2</v>
          </cell>
          <cell r="AH490">
            <v>0</v>
          </cell>
          <cell r="AI490"/>
          <cell r="AJ490">
            <v>6</v>
          </cell>
          <cell r="AK490">
            <v>0</v>
          </cell>
          <cell r="AL490">
            <v>3</v>
          </cell>
          <cell r="AM490">
            <v>0</v>
          </cell>
          <cell r="AN490">
            <v>0</v>
          </cell>
          <cell r="AO490">
            <v>0</v>
          </cell>
          <cell r="AP490"/>
          <cell r="AQ490"/>
          <cell r="AR490"/>
          <cell r="AS490"/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</row>
        <row r="491">
          <cell r="B491" t="str">
            <v>1637</v>
          </cell>
          <cell r="C491"/>
          <cell r="D491" t="str">
            <v>AM</v>
          </cell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 t="str">
            <v>4N</v>
          </cell>
          <cell r="AE491" t="str">
            <v>4N</v>
          </cell>
          <cell r="AF491" t="str">
            <v>4N</v>
          </cell>
          <cell r="AG491" t="str">
            <v>4N</v>
          </cell>
          <cell r="AH491" t="str">
            <v>4N</v>
          </cell>
          <cell r="AI491"/>
          <cell r="AJ491">
            <v>5</v>
          </cell>
          <cell r="AK491"/>
          <cell r="AP491">
            <v>4</v>
          </cell>
          <cell r="AQ491">
            <v>5</v>
          </cell>
          <cell r="AR491">
            <v>5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5</v>
          </cell>
          <cell r="BA491">
            <v>18</v>
          </cell>
          <cell r="BB491">
            <v>0</v>
          </cell>
          <cell r="BC491">
            <v>8</v>
          </cell>
          <cell r="BD491">
            <v>0</v>
          </cell>
        </row>
        <row r="492">
          <cell r="B492"/>
          <cell r="C492" t="str">
            <v xml:space="preserve">វ៉ា សុឃាន់  </v>
          </cell>
          <cell r="D492" t="str">
            <v>PM</v>
          </cell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 t="str">
            <v>4N</v>
          </cell>
          <cell r="AE492" t="str">
            <v>4N</v>
          </cell>
          <cell r="AF492" t="str">
            <v>4N</v>
          </cell>
          <cell r="AG492" t="str">
            <v>4N</v>
          </cell>
          <cell r="AH492" t="str">
            <v>4N</v>
          </cell>
          <cell r="AI492"/>
          <cell r="AJ492"/>
          <cell r="AK492"/>
          <cell r="AL492"/>
          <cell r="AP492"/>
          <cell r="AQ492"/>
          <cell r="AR492"/>
          <cell r="AS492"/>
          <cell r="AT492"/>
          <cell r="AU492"/>
          <cell r="AV492"/>
          <cell r="AW492"/>
          <cell r="AX492"/>
          <cell r="AY492"/>
          <cell r="AZ492"/>
          <cell r="BA492"/>
          <cell r="BB492"/>
          <cell r="BC492"/>
          <cell r="BD492"/>
        </row>
        <row r="493">
          <cell r="B493"/>
          <cell r="C493" t="str">
            <v>Va Sokhorn</v>
          </cell>
          <cell r="D493">
            <v>1.3</v>
          </cell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Z493"/>
          <cell r="AA493"/>
          <cell r="AB493"/>
          <cell r="AC493"/>
          <cell r="AD493">
            <v>4</v>
          </cell>
          <cell r="AE493">
            <v>4</v>
          </cell>
          <cell r="AF493">
            <v>4</v>
          </cell>
          <cell r="AG493">
            <v>4</v>
          </cell>
          <cell r="AH493">
            <v>2</v>
          </cell>
          <cell r="AI493"/>
          <cell r="AJ493">
            <v>18</v>
          </cell>
          <cell r="AK493"/>
          <cell r="AL493"/>
          <cell r="AP493"/>
          <cell r="AQ493"/>
          <cell r="AR493"/>
          <cell r="AS493"/>
          <cell r="AT493"/>
          <cell r="AU493"/>
          <cell r="AV493"/>
          <cell r="AW493"/>
          <cell r="AX493"/>
          <cell r="AY493"/>
          <cell r="AZ493"/>
          <cell r="BA493"/>
          <cell r="BB493"/>
          <cell r="BC493"/>
          <cell r="BD493"/>
        </row>
        <row r="494">
          <cell r="B494"/>
          <cell r="C494" t="str">
            <v>Long Table Printing</v>
          </cell>
          <cell r="D494">
            <v>1.5</v>
          </cell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/>
          <cell r="Z494"/>
          <cell r="AA494"/>
          <cell r="AB494"/>
          <cell r="AC494"/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/>
          <cell r="AJ494">
            <v>0</v>
          </cell>
          <cell r="AK494"/>
          <cell r="AP494"/>
          <cell r="AQ494"/>
          <cell r="AR494"/>
          <cell r="AS494"/>
          <cell r="AT494"/>
          <cell r="AU494"/>
          <cell r="AV494"/>
          <cell r="AW494"/>
          <cell r="AX494"/>
          <cell r="AY494"/>
          <cell r="AZ494"/>
          <cell r="BA494"/>
          <cell r="BB494"/>
          <cell r="BC494"/>
          <cell r="BD494"/>
        </row>
        <row r="495">
          <cell r="B495"/>
          <cell r="C495"/>
          <cell r="D495">
            <v>2</v>
          </cell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/>
          <cell r="AD495">
            <v>2</v>
          </cell>
          <cell r="AE495">
            <v>2</v>
          </cell>
          <cell r="AF495">
            <v>2</v>
          </cell>
          <cell r="AG495">
            <v>2</v>
          </cell>
          <cell r="AH495">
            <v>0</v>
          </cell>
          <cell r="AI495"/>
          <cell r="AJ495">
            <v>8</v>
          </cell>
          <cell r="AK495">
            <v>0</v>
          </cell>
          <cell r="AL495">
            <v>4</v>
          </cell>
          <cell r="AM495">
            <v>0</v>
          </cell>
          <cell r="AN495">
            <v>0</v>
          </cell>
          <cell r="AO495">
            <v>0</v>
          </cell>
          <cell r="AP495"/>
          <cell r="AQ495"/>
          <cell r="AR495"/>
          <cell r="AS495"/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</row>
        <row r="496">
          <cell r="B496" t="str">
            <v>1642</v>
          </cell>
          <cell r="C496"/>
          <cell r="D496" t="str">
            <v>AM</v>
          </cell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Z496"/>
          <cell r="AA496"/>
          <cell r="AB496"/>
          <cell r="AC496"/>
          <cell r="AD496">
            <v>4</v>
          </cell>
          <cell r="AE496">
            <v>4</v>
          </cell>
          <cell r="AF496">
            <v>4</v>
          </cell>
          <cell r="AG496">
            <v>4</v>
          </cell>
          <cell r="AH496">
            <v>4</v>
          </cell>
          <cell r="AI496"/>
          <cell r="AJ496">
            <v>5</v>
          </cell>
          <cell r="AK496"/>
          <cell r="AP496">
            <v>3</v>
          </cell>
          <cell r="AQ496">
            <v>5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5</v>
          </cell>
          <cell r="BA496">
            <v>0</v>
          </cell>
          <cell r="BB496">
            <v>6</v>
          </cell>
          <cell r="BC496">
            <v>0</v>
          </cell>
          <cell r="BD496">
            <v>0</v>
          </cell>
        </row>
        <row r="497">
          <cell r="B497"/>
          <cell r="C497" t="str">
            <v>ចិន្តា ថេង</v>
          </cell>
          <cell r="D497" t="str">
            <v>PM</v>
          </cell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Z497"/>
          <cell r="AA497"/>
          <cell r="AB497"/>
          <cell r="AC497"/>
          <cell r="AD497">
            <v>4</v>
          </cell>
          <cell r="AE497">
            <v>4</v>
          </cell>
          <cell r="AF497">
            <v>4</v>
          </cell>
          <cell r="AG497">
            <v>4</v>
          </cell>
          <cell r="AH497">
            <v>4</v>
          </cell>
          <cell r="AI497"/>
          <cell r="AJ497"/>
          <cell r="AK497"/>
          <cell r="AL497"/>
          <cell r="AP497"/>
          <cell r="AQ497"/>
          <cell r="AR497"/>
          <cell r="AS497"/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</row>
        <row r="498">
          <cell r="B498"/>
          <cell r="C498" t="str">
            <v>Chenda Theng</v>
          </cell>
          <cell r="D498">
            <v>1.3</v>
          </cell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/>
          <cell r="AB498"/>
          <cell r="AC498"/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/>
          <cell r="AJ498">
            <v>0</v>
          </cell>
          <cell r="AK498"/>
          <cell r="AL498"/>
          <cell r="AP498"/>
          <cell r="AQ498"/>
          <cell r="AR498"/>
          <cell r="AS498"/>
          <cell r="AT498"/>
          <cell r="AU498"/>
          <cell r="AV498"/>
          <cell r="AW498"/>
          <cell r="AX498"/>
          <cell r="AY498"/>
          <cell r="AZ498"/>
          <cell r="BA498"/>
          <cell r="BB498"/>
          <cell r="BC498"/>
          <cell r="BD498"/>
        </row>
        <row r="499">
          <cell r="B499"/>
          <cell r="C499" t="str">
            <v>High Frequency "PIC"</v>
          </cell>
          <cell r="D499">
            <v>1.5</v>
          </cell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>
            <v>0</v>
          </cell>
          <cell r="AE499">
            <v>2</v>
          </cell>
          <cell r="AF499">
            <v>2</v>
          </cell>
          <cell r="AG499">
            <v>2</v>
          </cell>
          <cell r="AH499">
            <v>0</v>
          </cell>
          <cell r="AI499"/>
          <cell r="AJ499">
            <v>6</v>
          </cell>
          <cell r="AK499"/>
          <cell r="AP499"/>
          <cell r="AQ499"/>
          <cell r="AR499"/>
          <cell r="AS499"/>
          <cell r="AT499"/>
          <cell r="AU499"/>
          <cell r="AV499"/>
          <cell r="AW499"/>
          <cell r="AX499"/>
          <cell r="AY499"/>
          <cell r="AZ499"/>
          <cell r="BA499"/>
          <cell r="BB499"/>
          <cell r="BC499"/>
          <cell r="BD499"/>
        </row>
        <row r="500">
          <cell r="B500"/>
          <cell r="C500"/>
          <cell r="D500">
            <v>2</v>
          </cell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/>
          <cell r="AJ500">
            <v>0</v>
          </cell>
          <cell r="AK500">
            <v>0</v>
          </cell>
          <cell r="AL500">
            <v>3</v>
          </cell>
          <cell r="AM500">
            <v>0</v>
          </cell>
          <cell r="AN500">
            <v>0</v>
          </cell>
          <cell r="AO500">
            <v>0</v>
          </cell>
          <cell r="AP500"/>
          <cell r="AQ500"/>
          <cell r="AR500"/>
          <cell r="AS500"/>
          <cell r="AT500"/>
          <cell r="AU500"/>
          <cell r="AV500"/>
          <cell r="AW500"/>
          <cell r="AX500"/>
          <cell r="AY500"/>
          <cell r="AZ500"/>
          <cell r="BA500"/>
          <cell r="BB500"/>
          <cell r="BC500"/>
          <cell r="BD500"/>
        </row>
      </sheetData>
      <sheetData sheetId="2"/>
      <sheetData sheetId="3"/>
      <sheetData sheetId="4"/>
      <sheetData sheetId="5">
        <row r="10">
          <cell r="B10" t="str">
            <v>0350</v>
          </cell>
          <cell r="C10" t="str">
            <v>កែវ សុធា</v>
          </cell>
          <cell r="D10" t="str">
            <v>Keo SoThea</v>
          </cell>
          <cell r="E10" t="str">
            <v>M</v>
          </cell>
          <cell r="F10" t="str">
            <v>Layser Cut Leader</v>
          </cell>
          <cell r="G10">
            <v>43907</v>
          </cell>
          <cell r="H10">
            <v>635.74</v>
          </cell>
          <cell r="I10">
            <v>310.7</v>
          </cell>
          <cell r="J10">
            <v>317.38</v>
          </cell>
          <cell r="K10">
            <v>319</v>
          </cell>
          <cell r="L10">
            <v>357.32</v>
          </cell>
          <cell r="M10">
            <v>336.64</v>
          </cell>
          <cell r="N10">
            <v>368.4</v>
          </cell>
          <cell r="O10">
            <v>306.89</v>
          </cell>
          <cell r="P10">
            <v>413.81</v>
          </cell>
          <cell r="Q10">
            <v>661.74</v>
          </cell>
          <cell r="R10">
            <v>408.32</v>
          </cell>
          <cell r="S10">
            <v>422.66</v>
          </cell>
          <cell r="T10">
            <v>4858.5999999999995</v>
          </cell>
          <cell r="U10">
            <v>404.88333333333327</v>
          </cell>
          <cell r="V10">
            <v>0</v>
          </cell>
          <cell r="W10">
            <v>0</v>
          </cell>
        </row>
        <row r="11">
          <cell r="B11" t="str">
            <v>0440</v>
          </cell>
          <cell r="C11" t="str">
            <v>សៅ សេងហេង</v>
          </cell>
          <cell r="D11" t="str">
            <v>Sao SengHeng</v>
          </cell>
          <cell r="E11" t="str">
            <v>M</v>
          </cell>
          <cell r="F11" t="str">
            <v>Long Printing Table Leader</v>
          </cell>
          <cell r="G11">
            <v>44146</v>
          </cell>
          <cell r="H11">
            <v>717.13</v>
          </cell>
          <cell r="I11">
            <v>362.46</v>
          </cell>
          <cell r="J11">
            <v>361.73</v>
          </cell>
          <cell r="K11">
            <v>388.5</v>
          </cell>
          <cell r="L11">
            <v>381.42</v>
          </cell>
          <cell r="M11">
            <v>390.5</v>
          </cell>
          <cell r="N11">
            <v>423.5</v>
          </cell>
          <cell r="O11">
            <v>386.23</v>
          </cell>
          <cell r="P11">
            <v>479.12</v>
          </cell>
          <cell r="Q11">
            <v>738.83</v>
          </cell>
          <cell r="R11">
            <v>469.13</v>
          </cell>
          <cell r="S11">
            <v>472.81</v>
          </cell>
          <cell r="T11">
            <v>5571.3600000000006</v>
          </cell>
          <cell r="U11">
            <v>464.28000000000003</v>
          </cell>
          <cell r="V11">
            <v>2</v>
          </cell>
          <cell r="W11">
            <v>35.713846153846156</v>
          </cell>
        </row>
        <row r="12">
          <cell r="B12" t="str">
            <v>0565</v>
          </cell>
          <cell r="C12" t="str">
            <v>ប៉ុល ប៊ុនហេង</v>
          </cell>
          <cell r="D12" t="str">
            <v>Pol Buntheng</v>
          </cell>
          <cell r="E12" t="str">
            <v>M</v>
          </cell>
          <cell r="F12" t="str">
            <v>Long Printing Table Operator</v>
          </cell>
          <cell r="G12">
            <v>44357</v>
          </cell>
          <cell r="H12">
            <v>568.41</v>
          </cell>
          <cell r="I12">
            <v>292.77</v>
          </cell>
          <cell r="J12">
            <v>302.35000000000002</v>
          </cell>
          <cell r="K12">
            <v>301.5</v>
          </cell>
          <cell r="L12">
            <v>299.16000000000003</v>
          </cell>
          <cell r="M12">
            <v>285.85000000000002</v>
          </cell>
          <cell r="N12">
            <v>329.31</v>
          </cell>
          <cell r="O12">
            <v>312.38</v>
          </cell>
          <cell r="P12">
            <v>401.5</v>
          </cell>
          <cell r="Q12">
            <v>597.58000000000004</v>
          </cell>
          <cell r="R12">
            <v>368.15</v>
          </cell>
          <cell r="S12">
            <v>357.5</v>
          </cell>
          <cell r="T12">
            <v>4416.46</v>
          </cell>
          <cell r="U12">
            <v>368.03833333333336</v>
          </cell>
          <cell r="V12">
            <v>0.5</v>
          </cell>
          <cell r="W12">
            <v>7.0776602564102564</v>
          </cell>
        </row>
        <row r="13">
          <cell r="B13" t="str">
            <v>0545</v>
          </cell>
          <cell r="C13" t="str">
            <v>ញឹម ធា</v>
          </cell>
          <cell r="D13" t="str">
            <v>Nhoem Thea</v>
          </cell>
          <cell r="E13" t="str">
            <v>F</v>
          </cell>
          <cell r="F13" t="str">
            <v>Chinese Translation
''HF''</v>
          </cell>
          <cell r="G13">
            <v>44287</v>
          </cell>
          <cell r="H13">
            <v>1262.6300000000001</v>
          </cell>
          <cell r="I13">
            <v>594.76</v>
          </cell>
          <cell r="J13">
            <v>695.42</v>
          </cell>
          <cell r="K13">
            <v>654.49</v>
          </cell>
          <cell r="L13">
            <v>657.62</v>
          </cell>
          <cell r="M13">
            <v>670.3</v>
          </cell>
          <cell r="N13">
            <v>663.83</v>
          </cell>
          <cell r="O13">
            <v>631.96</v>
          </cell>
          <cell r="P13">
            <v>683</v>
          </cell>
          <cell r="Q13">
            <v>1160.69</v>
          </cell>
          <cell r="R13">
            <v>699.27</v>
          </cell>
          <cell r="S13">
            <v>798.49</v>
          </cell>
          <cell r="T13">
            <v>9172.4600000000009</v>
          </cell>
          <cell r="U13">
            <v>764.37166666666678</v>
          </cell>
          <cell r="V13">
            <v>0</v>
          </cell>
          <cell r="W13">
            <v>0</v>
          </cell>
        </row>
        <row r="14">
          <cell r="B14" t="str">
            <v>0389</v>
          </cell>
          <cell r="C14" t="str">
            <v>ស៊ន ផល្លី</v>
          </cell>
          <cell r="D14" t="str">
            <v>Sorn Phally</v>
          </cell>
          <cell r="E14" t="str">
            <v>M</v>
          </cell>
          <cell r="F14" t="str">
            <v>High Frequency "PIC"</v>
          </cell>
          <cell r="G14">
            <v>44117</v>
          </cell>
          <cell r="H14">
            <v>596.57000000000005</v>
          </cell>
          <cell r="I14">
            <v>287.88</v>
          </cell>
          <cell r="J14">
            <v>296.16000000000003</v>
          </cell>
          <cell r="K14">
            <v>291</v>
          </cell>
          <cell r="L14">
            <v>275.54000000000002</v>
          </cell>
          <cell r="M14">
            <v>291</v>
          </cell>
          <cell r="N14">
            <v>284.19</v>
          </cell>
          <cell r="O14">
            <v>309.88</v>
          </cell>
          <cell r="P14">
            <v>313</v>
          </cell>
          <cell r="Q14">
            <v>541.57000000000005</v>
          </cell>
          <cell r="R14">
            <v>328.02</v>
          </cell>
          <cell r="S14">
            <v>365.04</v>
          </cell>
          <cell r="T14">
            <v>4179.8500000000004</v>
          </cell>
          <cell r="U14">
            <v>348.32083333333338</v>
          </cell>
          <cell r="V14">
            <v>0</v>
          </cell>
          <cell r="W14">
            <v>0</v>
          </cell>
        </row>
        <row r="15">
          <cell r="B15" t="str">
            <v>0435</v>
          </cell>
          <cell r="C15" t="str">
            <v>កោះ គឹមហ៊ី</v>
          </cell>
          <cell r="D15" t="str">
            <v>Kos KimHe</v>
          </cell>
          <cell r="E15" t="str">
            <v>F</v>
          </cell>
          <cell r="F15" t="str">
            <v>High Frequency Leader</v>
          </cell>
          <cell r="G15">
            <v>44139</v>
          </cell>
          <cell r="H15">
            <v>630.17999999999995</v>
          </cell>
          <cell r="I15">
            <v>307.62</v>
          </cell>
          <cell r="J15">
            <v>310.42</v>
          </cell>
          <cell r="K15">
            <v>288.85000000000002</v>
          </cell>
          <cell r="L15">
            <v>290.77</v>
          </cell>
          <cell r="M15">
            <v>299.92</v>
          </cell>
          <cell r="N15">
            <v>321.5</v>
          </cell>
          <cell r="O15">
            <v>316.27</v>
          </cell>
          <cell r="P15">
            <v>383</v>
          </cell>
          <cell r="Q15">
            <v>590.83000000000004</v>
          </cell>
          <cell r="R15">
            <v>355.21</v>
          </cell>
          <cell r="S15">
            <v>441.13</v>
          </cell>
          <cell r="T15">
            <v>4535.7</v>
          </cell>
          <cell r="U15">
            <v>377.97499999999997</v>
          </cell>
          <cell r="V15">
            <v>0</v>
          </cell>
          <cell r="W15">
            <v>0</v>
          </cell>
        </row>
        <row r="16">
          <cell r="B16" t="str">
            <v>0429</v>
          </cell>
          <cell r="C16" t="str">
            <v>ជុំ សុនឿន</v>
          </cell>
          <cell r="D16" t="str">
            <v>Chom Sonoeun</v>
          </cell>
          <cell r="E16" t="str">
            <v>F</v>
          </cell>
          <cell r="F16" t="str">
            <v>High Frequency "PIC"</v>
          </cell>
          <cell r="G16">
            <v>44131</v>
          </cell>
          <cell r="H16">
            <v>409.14</v>
          </cell>
          <cell r="I16">
            <v>208</v>
          </cell>
          <cell r="J16">
            <v>208</v>
          </cell>
          <cell r="K16">
            <v>208</v>
          </cell>
          <cell r="L16">
            <v>284.08</v>
          </cell>
          <cell r="M16">
            <v>358.16</v>
          </cell>
          <cell r="N16">
            <v>255.81</v>
          </cell>
          <cell r="O16">
            <v>276.92</v>
          </cell>
          <cell r="P16">
            <v>346</v>
          </cell>
          <cell r="Q16">
            <v>519.1</v>
          </cell>
          <cell r="R16">
            <v>316.38</v>
          </cell>
          <cell r="S16">
            <v>403.78</v>
          </cell>
          <cell r="T16">
            <v>3793.37</v>
          </cell>
          <cell r="U16">
            <v>316.11416666666668</v>
          </cell>
          <cell r="V16">
            <v>0</v>
          </cell>
          <cell r="W16">
            <v>0</v>
          </cell>
        </row>
        <row r="17">
          <cell r="B17" t="str">
            <v>0668</v>
          </cell>
          <cell r="C17" t="str">
            <v>គង់ ស្រីនាង</v>
          </cell>
          <cell r="D17" t="str">
            <v>Kong Sreyneang</v>
          </cell>
          <cell r="E17" t="str">
            <v>F</v>
          </cell>
          <cell r="F17" t="str">
            <v>Laser Cut​ Oper</v>
          </cell>
          <cell r="G17">
            <v>44488</v>
          </cell>
          <cell r="H17">
            <v>509.18</v>
          </cell>
          <cell r="I17">
            <v>239.35</v>
          </cell>
          <cell r="J17">
            <v>262.5</v>
          </cell>
          <cell r="K17">
            <v>208</v>
          </cell>
          <cell r="L17">
            <v>260.92</v>
          </cell>
          <cell r="M17">
            <v>451.92</v>
          </cell>
          <cell r="N17">
            <v>283.5</v>
          </cell>
          <cell r="O17">
            <v>223.77</v>
          </cell>
          <cell r="P17">
            <v>311.20999999999998</v>
          </cell>
          <cell r="Q17">
            <v>476.23</v>
          </cell>
          <cell r="R17">
            <v>298.35000000000002</v>
          </cell>
          <cell r="S17">
            <v>321.16000000000003</v>
          </cell>
          <cell r="T17">
            <v>3846.0899999999997</v>
          </cell>
          <cell r="U17">
            <v>320.50749999999999</v>
          </cell>
          <cell r="V17">
            <v>2</v>
          </cell>
          <cell r="W17">
            <v>24.654423076923077</v>
          </cell>
        </row>
        <row r="18">
          <cell r="B18" t="str">
            <v>1037</v>
          </cell>
          <cell r="C18" t="str">
            <v>គឿន ស្រីម៉ៅ</v>
          </cell>
          <cell r="D18" t="str">
            <v>Koeurn Srey Mao</v>
          </cell>
          <cell r="E18" t="str">
            <v>F</v>
          </cell>
          <cell r="F18" t="str">
            <v>High Frequency</v>
          </cell>
          <cell r="G18">
            <v>44862</v>
          </cell>
          <cell r="H18">
            <v>347.89</v>
          </cell>
          <cell r="I18">
            <v>258.85000000000002</v>
          </cell>
          <cell r="J18">
            <v>273.5</v>
          </cell>
          <cell r="K18">
            <v>208</v>
          </cell>
          <cell r="L18">
            <v>237.85</v>
          </cell>
          <cell r="M18">
            <v>373.8</v>
          </cell>
          <cell r="N18">
            <v>246.92</v>
          </cell>
          <cell r="O18">
            <v>274.85000000000002</v>
          </cell>
          <cell r="P18">
            <v>499</v>
          </cell>
          <cell r="Q18">
            <v>314.95999999999998</v>
          </cell>
          <cell r="R18">
            <v>292.45999999999998</v>
          </cell>
          <cell r="S18">
            <v>395.82</v>
          </cell>
          <cell r="T18">
            <v>3723.9</v>
          </cell>
          <cell r="U18">
            <v>310.32499999999999</v>
          </cell>
          <cell r="V18">
            <v>0</v>
          </cell>
          <cell r="W18">
            <v>0</v>
          </cell>
        </row>
        <row r="19">
          <cell r="B19" t="str">
            <v>1045</v>
          </cell>
          <cell r="C19" t="str">
            <v>សេង ស៊ីញ</v>
          </cell>
          <cell r="D19" t="str">
            <v xml:space="preserve"> Seng Sinh</v>
          </cell>
          <cell r="E19" t="str">
            <v>M</v>
          </cell>
          <cell r="F19" t="str">
            <v xml:space="preserve">Long Table Printing </v>
          </cell>
          <cell r="G19">
            <v>44865</v>
          </cell>
          <cell r="H19">
            <v>372.32</v>
          </cell>
          <cell r="I19">
            <v>226.08</v>
          </cell>
          <cell r="J19">
            <v>292</v>
          </cell>
          <cell r="K19">
            <v>208</v>
          </cell>
          <cell r="L19">
            <v>304</v>
          </cell>
          <cell r="M19">
            <v>283.7</v>
          </cell>
          <cell r="N19">
            <v>230.5</v>
          </cell>
          <cell r="O19">
            <v>302.14999999999998</v>
          </cell>
          <cell r="P19">
            <v>611.21</v>
          </cell>
          <cell r="Q19">
            <v>384.37</v>
          </cell>
          <cell r="R19">
            <v>364.71</v>
          </cell>
          <cell r="S19">
            <v>357.6</v>
          </cell>
          <cell r="T19">
            <v>3936.64</v>
          </cell>
          <cell r="U19">
            <v>328.05333333333334</v>
          </cell>
          <cell r="V19">
            <v>0</v>
          </cell>
          <cell r="W19">
            <v>0</v>
          </cell>
        </row>
        <row r="20">
          <cell r="B20" t="str">
            <v>1091</v>
          </cell>
          <cell r="C20" t="str">
            <v>គាន ប្រុស</v>
          </cell>
          <cell r="D20" t="str">
            <v>Kean Bros</v>
          </cell>
          <cell r="E20" t="str">
            <v>M</v>
          </cell>
          <cell r="F20" t="str">
            <v>High Frequency</v>
          </cell>
          <cell r="G20">
            <v>44887</v>
          </cell>
          <cell r="H20">
            <v>358.24</v>
          </cell>
          <cell r="I20">
            <v>236.42</v>
          </cell>
          <cell r="J20">
            <v>259.5</v>
          </cell>
          <cell r="K20">
            <v>208</v>
          </cell>
          <cell r="L20">
            <v>246.92</v>
          </cell>
          <cell r="M20">
            <v>362.88</v>
          </cell>
          <cell r="N20">
            <v>251.08</v>
          </cell>
          <cell r="O20">
            <v>253.27</v>
          </cell>
          <cell r="P20">
            <v>308.5</v>
          </cell>
          <cell r="Q20">
            <v>470.15</v>
          </cell>
          <cell r="R20">
            <v>274.70999999999998</v>
          </cell>
          <cell r="S20">
            <v>304.69</v>
          </cell>
          <cell r="T20">
            <v>3534.36</v>
          </cell>
          <cell r="U20">
            <v>294.53000000000003</v>
          </cell>
          <cell r="V20">
            <v>0</v>
          </cell>
          <cell r="W20">
            <v>0</v>
          </cell>
        </row>
        <row r="21">
          <cell r="B21" t="str">
            <v>1101</v>
          </cell>
          <cell r="C21" t="str">
            <v>ម៉ន សុទីន</v>
          </cell>
          <cell r="D21" t="str">
            <v>Morn Sotin</v>
          </cell>
          <cell r="E21" t="str">
            <v>M</v>
          </cell>
          <cell r="F21" t="str">
            <v xml:space="preserve">TPU Operator
</v>
          </cell>
          <cell r="G21">
            <v>44911</v>
          </cell>
          <cell r="H21">
            <v>351.48</v>
          </cell>
          <cell r="I21">
            <v>245</v>
          </cell>
          <cell r="J21">
            <v>262</v>
          </cell>
          <cell r="K21">
            <v>208</v>
          </cell>
          <cell r="L21">
            <v>259.25</v>
          </cell>
          <cell r="M21">
            <v>347.35</v>
          </cell>
          <cell r="N21">
            <v>261.25</v>
          </cell>
          <cell r="O21">
            <v>269.5</v>
          </cell>
          <cell r="P21">
            <v>335</v>
          </cell>
          <cell r="Q21">
            <v>495.55</v>
          </cell>
          <cell r="R21">
            <v>324.60000000000002</v>
          </cell>
          <cell r="S21">
            <v>331.71</v>
          </cell>
          <cell r="T21">
            <v>3690.69</v>
          </cell>
          <cell r="U21">
            <v>307.5575</v>
          </cell>
          <cell r="V21">
            <v>1</v>
          </cell>
          <cell r="W21">
            <v>11.829134615384616</v>
          </cell>
        </row>
        <row r="22">
          <cell r="B22" t="str">
            <v>1114</v>
          </cell>
          <cell r="C22" t="str">
            <v>ភា រ៉ាភី</v>
          </cell>
          <cell r="D22" t="str">
            <v>Phea Raphy</v>
          </cell>
          <cell r="E22" t="str">
            <v>M</v>
          </cell>
          <cell r="F22" t="str">
            <v>Long Printing Table</v>
          </cell>
          <cell r="G22">
            <v>44936</v>
          </cell>
          <cell r="H22">
            <v>350.83</v>
          </cell>
          <cell r="I22">
            <v>268.12</v>
          </cell>
          <cell r="J22">
            <v>260</v>
          </cell>
          <cell r="K22">
            <v>208</v>
          </cell>
          <cell r="L22">
            <v>276.5</v>
          </cell>
          <cell r="M22">
            <v>373.4</v>
          </cell>
          <cell r="N22">
            <v>282.81</v>
          </cell>
          <cell r="O22">
            <v>258.42</v>
          </cell>
          <cell r="P22">
            <v>323.63</v>
          </cell>
          <cell r="Q22">
            <v>526.78</v>
          </cell>
          <cell r="R22">
            <v>359.39</v>
          </cell>
          <cell r="S22">
            <v>342.71</v>
          </cell>
          <cell r="T22">
            <v>3830.5899999999997</v>
          </cell>
          <cell r="U22">
            <v>319.21583333333331</v>
          </cell>
          <cell r="V22">
            <v>1</v>
          </cell>
          <cell r="W22">
            <v>12.27753205128205</v>
          </cell>
        </row>
        <row r="23">
          <cell r="B23" t="str">
            <v>1115</v>
          </cell>
          <cell r="C23" t="str">
            <v>អ៊ឹម សំអ៊ុន</v>
          </cell>
          <cell r="D23" t="str">
            <v>Oem Sam Un</v>
          </cell>
          <cell r="E23" t="str">
            <v>M</v>
          </cell>
          <cell r="F23" t="str">
            <v>High Frequency</v>
          </cell>
          <cell r="G23">
            <v>44936</v>
          </cell>
          <cell r="H23">
            <v>331.92</v>
          </cell>
          <cell r="I23">
            <v>239.06</v>
          </cell>
          <cell r="J23">
            <v>208</v>
          </cell>
          <cell r="K23">
            <v>208</v>
          </cell>
          <cell r="L23">
            <v>223.5</v>
          </cell>
          <cell r="M23">
            <v>447.59</v>
          </cell>
          <cell r="N23">
            <v>290</v>
          </cell>
          <cell r="O23">
            <v>273</v>
          </cell>
          <cell r="P23">
            <v>358.5</v>
          </cell>
          <cell r="Q23">
            <v>494.98</v>
          </cell>
          <cell r="R23">
            <v>331.71</v>
          </cell>
          <cell r="S23">
            <v>315.18</v>
          </cell>
          <cell r="T23">
            <v>3721.4399999999996</v>
          </cell>
          <cell r="U23">
            <v>310.11999999999995</v>
          </cell>
          <cell r="V23">
            <v>4</v>
          </cell>
          <cell r="W23">
            <v>47.710769230769223</v>
          </cell>
        </row>
        <row r="24">
          <cell r="B24" t="str">
            <v>1121</v>
          </cell>
          <cell r="C24" t="str">
            <v>ឌី​ រ៉ាស៊ិន</v>
          </cell>
          <cell r="D24" t="str">
            <v>Dy Rasen</v>
          </cell>
          <cell r="E24" t="str">
            <v>M</v>
          </cell>
          <cell r="F24" t="str">
            <v>Long Printing Table</v>
          </cell>
          <cell r="G24">
            <v>44944</v>
          </cell>
          <cell r="H24">
            <v>337.33</v>
          </cell>
          <cell r="I24">
            <v>208</v>
          </cell>
          <cell r="J24">
            <v>208</v>
          </cell>
          <cell r="K24">
            <v>208</v>
          </cell>
          <cell r="L24">
            <v>208</v>
          </cell>
          <cell r="M24">
            <v>438.78</v>
          </cell>
          <cell r="N24">
            <v>286.31</v>
          </cell>
          <cell r="O24">
            <v>270.62</v>
          </cell>
          <cell r="P24">
            <v>348.5</v>
          </cell>
          <cell r="Q24">
            <v>483.04</v>
          </cell>
          <cell r="R24">
            <v>326.89999999999998</v>
          </cell>
          <cell r="S24">
            <v>372.68</v>
          </cell>
          <cell r="T24">
            <v>3696.16</v>
          </cell>
          <cell r="U24">
            <v>308.01333333333332</v>
          </cell>
          <cell r="V24">
            <v>0</v>
          </cell>
          <cell r="W24">
            <v>0</v>
          </cell>
        </row>
        <row r="25">
          <cell r="B25" t="str">
            <v>1142</v>
          </cell>
          <cell r="C25" t="str">
            <v>ង៉ែត សុខណៃ</v>
          </cell>
          <cell r="D25" t="str">
            <v>Nget Soknai</v>
          </cell>
          <cell r="E25" t="str">
            <v>M</v>
          </cell>
          <cell r="F25" t="str">
            <v>High Frequency</v>
          </cell>
          <cell r="G25">
            <v>44952</v>
          </cell>
          <cell r="H25">
            <v>268.22000000000003</v>
          </cell>
          <cell r="I25">
            <v>220.23</v>
          </cell>
          <cell r="J25">
            <v>241</v>
          </cell>
          <cell r="K25">
            <v>208</v>
          </cell>
          <cell r="L25">
            <v>232.5</v>
          </cell>
          <cell r="M25">
            <v>348.19</v>
          </cell>
          <cell r="N25">
            <v>248</v>
          </cell>
          <cell r="O25">
            <v>259</v>
          </cell>
          <cell r="P25">
            <v>306.25</v>
          </cell>
          <cell r="Q25">
            <v>449.69</v>
          </cell>
          <cell r="R25">
            <v>291.69</v>
          </cell>
          <cell r="S25">
            <v>368.32</v>
          </cell>
          <cell r="T25">
            <v>3441.0900000000006</v>
          </cell>
          <cell r="U25">
            <v>286.75750000000005</v>
          </cell>
          <cell r="V25">
            <v>0</v>
          </cell>
          <cell r="W25">
            <v>0</v>
          </cell>
        </row>
        <row r="26">
          <cell r="B26" t="str">
            <v>1145</v>
          </cell>
          <cell r="C26" t="str">
            <v>វីន អារញ្ញ</v>
          </cell>
          <cell r="D26" t="str">
            <v>Vin Aranh</v>
          </cell>
          <cell r="E26" t="str">
            <v>M</v>
          </cell>
          <cell r="F26" t="str">
            <v>High Frequency</v>
          </cell>
          <cell r="G26">
            <v>44958</v>
          </cell>
          <cell r="H26">
            <v>284.83</v>
          </cell>
          <cell r="I26">
            <v>241.5</v>
          </cell>
          <cell r="J26">
            <v>208</v>
          </cell>
          <cell r="K26">
            <v>208</v>
          </cell>
          <cell r="L26">
            <v>239</v>
          </cell>
          <cell r="M26">
            <v>428.09</v>
          </cell>
          <cell r="N26">
            <v>250.75</v>
          </cell>
          <cell r="O26">
            <v>249.75</v>
          </cell>
          <cell r="P26">
            <v>290</v>
          </cell>
          <cell r="Q26">
            <v>410.21</v>
          </cell>
          <cell r="R26">
            <v>268.35000000000002</v>
          </cell>
          <cell r="S26">
            <v>290.13</v>
          </cell>
          <cell r="T26">
            <v>3368.61</v>
          </cell>
          <cell r="U26">
            <v>280.71750000000003</v>
          </cell>
          <cell r="V26">
            <v>0</v>
          </cell>
          <cell r="W26">
            <v>0</v>
          </cell>
        </row>
        <row r="27">
          <cell r="B27" t="str">
            <v>1246</v>
          </cell>
          <cell r="C27" t="str">
            <v>ស៊្រាង គីមអាន</v>
          </cell>
          <cell r="D27" t="str">
            <v>Sreang Kiman</v>
          </cell>
          <cell r="E27" t="str">
            <v>F</v>
          </cell>
          <cell r="F27" t="str">
            <v>Laser Cut​ Oper</v>
          </cell>
          <cell r="G27">
            <v>45058</v>
          </cell>
          <cell r="H27">
            <v>0</v>
          </cell>
          <cell r="I27">
            <v>0</v>
          </cell>
          <cell r="J27">
            <v>89</v>
          </cell>
          <cell r="K27">
            <v>208</v>
          </cell>
          <cell r="L27">
            <v>251.5</v>
          </cell>
          <cell r="M27">
            <v>495</v>
          </cell>
          <cell r="N27">
            <v>283</v>
          </cell>
          <cell r="O27">
            <v>234.5</v>
          </cell>
          <cell r="P27">
            <v>297</v>
          </cell>
          <cell r="Q27">
            <v>387.43</v>
          </cell>
          <cell r="R27">
            <v>294.81</v>
          </cell>
          <cell r="S27">
            <v>316.10000000000002</v>
          </cell>
          <cell r="T27">
            <v>2856.3399999999997</v>
          </cell>
          <cell r="U27">
            <v>317.37111111111108</v>
          </cell>
          <cell r="V27">
            <v>0</v>
          </cell>
          <cell r="W27">
            <v>0</v>
          </cell>
        </row>
        <row r="28">
          <cell r="B28" t="str">
            <v>1323</v>
          </cell>
          <cell r="C28" t="str">
            <v>វង្ស វាសនា</v>
          </cell>
          <cell r="D28" t="str">
            <v>Vong Veasna</v>
          </cell>
          <cell r="E28" t="str">
            <v>M</v>
          </cell>
          <cell r="F28" t="str">
            <v xml:space="preserve">Long Table Printing </v>
          </cell>
          <cell r="G28">
            <v>45181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185.63</v>
          </cell>
          <cell r="O28">
            <v>246.5</v>
          </cell>
          <cell r="P28">
            <v>339.5</v>
          </cell>
          <cell r="Q28">
            <v>353.87</v>
          </cell>
          <cell r="R28">
            <v>313.14999999999998</v>
          </cell>
          <cell r="S28">
            <v>353.02</v>
          </cell>
          <cell r="T28">
            <v>1791.67</v>
          </cell>
          <cell r="U28">
            <v>358.334</v>
          </cell>
          <cell r="V28">
            <v>0</v>
          </cell>
          <cell r="W28">
            <v>0</v>
          </cell>
        </row>
        <row r="29">
          <cell r="B29" t="str">
            <v>1324</v>
          </cell>
          <cell r="C29" t="str">
            <v>សាយ​ ដាវី</v>
          </cell>
          <cell r="D29" t="str">
            <v>Say Davy</v>
          </cell>
          <cell r="E29" t="str">
            <v>M</v>
          </cell>
          <cell r="F29" t="str">
            <v xml:space="preserve">Long Table Printing </v>
          </cell>
          <cell r="G29">
            <v>45181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185.63</v>
          </cell>
          <cell r="O29">
            <v>250.5</v>
          </cell>
          <cell r="P29">
            <v>307.81</v>
          </cell>
          <cell r="Q29">
            <v>352.35</v>
          </cell>
          <cell r="R29">
            <v>308.69</v>
          </cell>
          <cell r="S29">
            <v>349.47</v>
          </cell>
          <cell r="T29">
            <v>1754.45</v>
          </cell>
          <cell r="U29">
            <v>350.89</v>
          </cell>
          <cell r="V29">
            <v>0</v>
          </cell>
          <cell r="W29">
            <v>0</v>
          </cell>
        </row>
        <row r="30">
          <cell r="B30" t="str">
            <v>1342</v>
          </cell>
          <cell r="C30" t="str">
            <v>ស៊ុន ចាន់ចាវ</v>
          </cell>
          <cell r="D30" t="str">
            <v>Sun Chanchav</v>
          </cell>
          <cell r="E30" t="str">
            <v>M</v>
          </cell>
          <cell r="F30" t="str">
            <v xml:space="preserve">Long Table Printing </v>
          </cell>
          <cell r="G30">
            <v>45195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68.959999999999994</v>
          </cell>
          <cell r="O30">
            <v>305.88</v>
          </cell>
          <cell r="P30">
            <v>389.9</v>
          </cell>
          <cell r="Q30">
            <v>461.47</v>
          </cell>
          <cell r="R30">
            <v>395.65</v>
          </cell>
          <cell r="S30">
            <v>440.52</v>
          </cell>
          <cell r="T30">
            <v>2062.38</v>
          </cell>
          <cell r="U30">
            <v>412.476</v>
          </cell>
          <cell r="V30">
            <v>0</v>
          </cell>
          <cell r="W30">
            <v>0</v>
          </cell>
        </row>
        <row r="31">
          <cell r="B31" t="str">
            <v>1395</v>
          </cell>
          <cell r="C31" t="str">
            <v>ផន សុផល</v>
          </cell>
          <cell r="D31" t="str">
            <v>Phorn Sophal</v>
          </cell>
          <cell r="E31" t="str">
            <v>M</v>
          </cell>
          <cell r="F31" t="str">
            <v>Long Table Printing</v>
          </cell>
          <cell r="G31">
            <v>45219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101.13</v>
          </cell>
          <cell r="P31">
            <v>290.83</v>
          </cell>
          <cell r="Q31">
            <v>332.28</v>
          </cell>
          <cell r="R31">
            <v>309.57</v>
          </cell>
          <cell r="S31">
            <v>293.17</v>
          </cell>
          <cell r="T31">
            <v>1326.98</v>
          </cell>
          <cell r="U31">
            <v>331.745</v>
          </cell>
          <cell r="V31">
            <v>0</v>
          </cell>
          <cell r="W31">
            <v>0</v>
          </cell>
        </row>
        <row r="32">
          <cell r="B32" t="str">
            <v>1401</v>
          </cell>
          <cell r="C32" t="str">
            <v>ឈិន ស៊ិញ</v>
          </cell>
          <cell r="D32" t="str">
            <v>Chhin Sinh</v>
          </cell>
          <cell r="E32" t="str">
            <v>M</v>
          </cell>
          <cell r="F32" t="str">
            <v>High Frequency</v>
          </cell>
          <cell r="G32">
            <v>45222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92.49</v>
          </cell>
          <cell r="P32">
            <v>254.91</v>
          </cell>
          <cell r="Q32">
            <v>274.43</v>
          </cell>
          <cell r="R32">
            <v>256.89999999999998</v>
          </cell>
          <cell r="S32">
            <v>278.25</v>
          </cell>
          <cell r="T32">
            <v>1156.98</v>
          </cell>
          <cell r="U32">
            <v>289.245</v>
          </cell>
          <cell r="V32">
            <v>0</v>
          </cell>
          <cell r="W32">
            <v>0</v>
          </cell>
        </row>
        <row r="33">
          <cell r="B33" t="str">
            <v>1402</v>
          </cell>
          <cell r="C33" t="str">
            <v xml:space="preserve">ញីម សុខលីន </v>
          </cell>
          <cell r="D33" t="str">
            <v>Nhim Soklin</v>
          </cell>
          <cell r="E33" t="str">
            <v>F</v>
          </cell>
          <cell r="F33" t="str">
            <v>High Frequency</v>
          </cell>
          <cell r="G33">
            <v>45223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81.13</v>
          </cell>
          <cell r="P33">
            <v>276.39999999999998</v>
          </cell>
          <cell r="Q33">
            <v>277.63</v>
          </cell>
          <cell r="R33">
            <v>293.10000000000002</v>
          </cell>
          <cell r="S33">
            <v>288.81</v>
          </cell>
          <cell r="T33">
            <v>1217.07</v>
          </cell>
          <cell r="U33">
            <v>304.26749999999998</v>
          </cell>
          <cell r="V33">
            <v>1.5</v>
          </cell>
          <cell r="W33">
            <v>17.553894230769231</v>
          </cell>
        </row>
        <row r="34">
          <cell r="B34" t="str">
            <v>1403</v>
          </cell>
          <cell r="C34" t="str">
            <v xml:space="preserve">ឃិន ស្រីនិច </v>
          </cell>
          <cell r="D34" t="str">
            <v>Khen Sreynich</v>
          </cell>
          <cell r="E34" t="str">
            <v>F</v>
          </cell>
          <cell r="F34" t="str">
            <v>High Frequency</v>
          </cell>
          <cell r="G34">
            <v>45224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69.78</v>
          </cell>
          <cell r="P34">
            <v>266.39999999999998</v>
          </cell>
          <cell r="Q34">
            <v>291.75</v>
          </cell>
          <cell r="R34">
            <v>253.35</v>
          </cell>
          <cell r="S34">
            <v>281.81</v>
          </cell>
          <cell r="T34">
            <v>1163.0899999999999</v>
          </cell>
          <cell r="U34">
            <v>290.77249999999998</v>
          </cell>
          <cell r="V34">
            <v>1</v>
          </cell>
          <cell r="W34">
            <v>11.183557692307691</v>
          </cell>
        </row>
        <row r="35">
          <cell r="B35" t="str">
            <v>1404</v>
          </cell>
          <cell r="C35" t="str">
            <v xml:space="preserve">ប្រេស យ៉ាត </v>
          </cell>
          <cell r="D35" t="str">
            <v>Bres Yat</v>
          </cell>
          <cell r="E35" t="str">
            <v>M</v>
          </cell>
          <cell r="F35" t="str">
            <v>High Frequency</v>
          </cell>
          <cell r="G35">
            <v>45224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66.42</v>
          </cell>
          <cell r="P35">
            <v>267.05</v>
          </cell>
          <cell r="Q35">
            <v>287.91000000000003</v>
          </cell>
          <cell r="R35">
            <v>285.79000000000002</v>
          </cell>
          <cell r="S35">
            <v>363.82</v>
          </cell>
          <cell r="T35">
            <v>1270.99</v>
          </cell>
          <cell r="U35">
            <v>317.7475</v>
          </cell>
          <cell r="V35">
            <v>7</v>
          </cell>
          <cell r="W35">
            <v>85.547403846153841</v>
          </cell>
        </row>
        <row r="36">
          <cell r="B36" t="str">
            <v>1405</v>
          </cell>
          <cell r="C36" t="str">
            <v xml:space="preserve">ភាព វ៉េផាត់ </v>
          </cell>
          <cell r="D36" t="str">
            <v>Pheap Vephat</v>
          </cell>
          <cell r="E36" t="str">
            <v>M</v>
          </cell>
          <cell r="F36" t="str">
            <v>High Frequency</v>
          </cell>
          <cell r="G36">
            <v>45224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66.42</v>
          </cell>
          <cell r="P36">
            <v>267.05</v>
          </cell>
          <cell r="Q36">
            <v>284.02</v>
          </cell>
          <cell r="R36">
            <v>285.97000000000003</v>
          </cell>
          <cell r="S36">
            <v>274.2</v>
          </cell>
          <cell r="T36">
            <v>1177.6600000000001</v>
          </cell>
          <cell r="U36">
            <v>294.41500000000002</v>
          </cell>
          <cell r="V36">
            <v>0</v>
          </cell>
          <cell r="W36">
            <v>0</v>
          </cell>
        </row>
        <row r="37">
          <cell r="B37" t="str">
            <v>1406</v>
          </cell>
          <cell r="C37" t="str">
            <v xml:space="preserve">នន ខាវ </v>
          </cell>
          <cell r="D37" t="str">
            <v>Norn Khav</v>
          </cell>
          <cell r="E37" t="str">
            <v>M</v>
          </cell>
          <cell r="F37" t="str">
            <v>High Frequency</v>
          </cell>
          <cell r="G37">
            <v>45224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69.78</v>
          </cell>
          <cell r="P37">
            <v>258.27</v>
          </cell>
          <cell r="Q37">
            <v>271.38</v>
          </cell>
          <cell r="R37">
            <v>253.35</v>
          </cell>
          <cell r="S37">
            <v>363.82</v>
          </cell>
          <cell r="T37">
            <v>1216.5999999999999</v>
          </cell>
          <cell r="U37">
            <v>304.14999999999998</v>
          </cell>
          <cell r="V37">
            <v>0</v>
          </cell>
          <cell r="W37">
            <v>0</v>
          </cell>
        </row>
        <row r="38">
          <cell r="B38" t="str">
            <v>1408</v>
          </cell>
          <cell r="C38" t="str">
            <v xml:space="preserve">ធីម ភីន </v>
          </cell>
          <cell r="D38" t="str">
            <v>Thim Phin</v>
          </cell>
          <cell r="E38" t="str">
            <v>F</v>
          </cell>
          <cell r="F38" t="str">
            <v>High Frequency</v>
          </cell>
          <cell r="G38">
            <v>45224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69.78</v>
          </cell>
          <cell r="P38">
            <v>254.91</v>
          </cell>
          <cell r="Q38">
            <v>302.23</v>
          </cell>
          <cell r="R38">
            <v>281.89</v>
          </cell>
          <cell r="S38">
            <v>314.93</v>
          </cell>
          <cell r="T38">
            <v>1223.74</v>
          </cell>
          <cell r="U38">
            <v>305.935</v>
          </cell>
          <cell r="V38">
            <v>1.5</v>
          </cell>
          <cell r="W38">
            <v>17.650096153846153</v>
          </cell>
        </row>
        <row r="39">
          <cell r="B39" t="str">
            <v>1329</v>
          </cell>
          <cell r="C39" t="str">
            <v>ឡាញ ស្រីនាង</v>
          </cell>
          <cell r="D39" t="str">
            <v>Lanh Sreyneang</v>
          </cell>
          <cell r="E39" t="str">
            <v>F</v>
          </cell>
          <cell r="F39" t="str">
            <v>Long Table Printing</v>
          </cell>
          <cell r="G39">
            <v>45181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231.18</v>
          </cell>
          <cell r="O39">
            <v>240</v>
          </cell>
          <cell r="P39">
            <v>345.5</v>
          </cell>
          <cell r="Q39">
            <v>356.34</v>
          </cell>
          <cell r="R39">
            <v>318.04000000000002</v>
          </cell>
          <cell r="S39">
            <v>310.27</v>
          </cell>
          <cell r="T39">
            <v>1801.33</v>
          </cell>
          <cell r="U39">
            <v>360.26599999999996</v>
          </cell>
          <cell r="V39">
            <v>0</v>
          </cell>
          <cell r="W39">
            <v>0</v>
          </cell>
        </row>
        <row r="40">
          <cell r="B40" t="str">
            <v>1359</v>
          </cell>
          <cell r="C40" t="str">
            <v>សឿង សែ</v>
          </cell>
          <cell r="D40" t="str">
            <v>​Soeung Se</v>
          </cell>
          <cell r="E40" t="str">
            <v>M</v>
          </cell>
          <cell r="F40" t="str">
            <v>Long Table Printing</v>
          </cell>
          <cell r="G40">
            <v>45201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268.42</v>
          </cell>
          <cell r="P40">
            <v>313.20999999999998</v>
          </cell>
          <cell r="Q40">
            <v>390.79</v>
          </cell>
          <cell r="R40">
            <v>327.97</v>
          </cell>
          <cell r="S40">
            <v>378.94</v>
          </cell>
          <cell r="T40">
            <v>1679.3300000000002</v>
          </cell>
          <cell r="U40">
            <v>335.86600000000004</v>
          </cell>
          <cell r="V40">
            <v>1</v>
          </cell>
          <cell r="W40">
            <v>12.917923076923078</v>
          </cell>
        </row>
        <row r="41">
          <cell r="B41" t="str">
            <v>1364</v>
          </cell>
          <cell r="C41" t="str">
            <v>ភាង ណារ៉ូ</v>
          </cell>
          <cell r="D41" t="str">
            <v>Pheang Naro</v>
          </cell>
          <cell r="E41" t="str">
            <v>M</v>
          </cell>
          <cell r="F41" t="str">
            <v>Long Table Printing</v>
          </cell>
          <cell r="G41">
            <v>45201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214.26</v>
          </cell>
          <cell r="P41">
            <v>238.77</v>
          </cell>
          <cell r="Q41">
            <v>336.37</v>
          </cell>
          <cell r="R41">
            <v>295.02999999999997</v>
          </cell>
          <cell r="S41">
            <v>303.77999999999997</v>
          </cell>
          <cell r="T41">
            <v>1388.2099999999998</v>
          </cell>
          <cell r="U41">
            <v>277.64199999999994</v>
          </cell>
          <cell r="V41">
            <v>0</v>
          </cell>
          <cell r="W41">
            <v>0</v>
          </cell>
        </row>
        <row r="42">
          <cell r="B42" t="str">
            <v>1414</v>
          </cell>
          <cell r="C42" t="str">
            <v>សួស កក្តដា</v>
          </cell>
          <cell r="D42" t="str">
            <v>Suos Kakada</v>
          </cell>
          <cell r="E42" t="str">
            <v>M</v>
          </cell>
          <cell r="F42" t="str">
            <v>Long Table Printing</v>
          </cell>
          <cell r="G42">
            <v>45231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292.32</v>
          </cell>
          <cell r="Q42">
            <v>346.3</v>
          </cell>
          <cell r="R42">
            <v>320.12</v>
          </cell>
          <cell r="S42">
            <v>338.32</v>
          </cell>
          <cell r="T42">
            <v>1297.06</v>
          </cell>
          <cell r="U42">
            <v>324.26499999999999</v>
          </cell>
          <cell r="V42">
            <v>1</v>
          </cell>
          <cell r="W42">
            <v>12.471730769230769</v>
          </cell>
        </row>
        <row r="43">
          <cell r="B43" t="str">
            <v>1428</v>
          </cell>
          <cell r="C43" t="str">
            <v xml:space="preserve">នៅ លីហ៊ាង </v>
          </cell>
          <cell r="D43" t="str">
            <v>Nov Liheang</v>
          </cell>
          <cell r="E43" t="str">
            <v>M</v>
          </cell>
          <cell r="F43" t="str">
            <v>High Frequency</v>
          </cell>
          <cell r="G43">
            <v>45246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109.36</v>
          </cell>
          <cell r="Q43">
            <v>211.06</v>
          </cell>
          <cell r="R43">
            <v>274.69</v>
          </cell>
          <cell r="S43">
            <v>274.69</v>
          </cell>
          <cell r="T43">
            <v>869.8</v>
          </cell>
          <cell r="U43">
            <v>289.93333333333334</v>
          </cell>
          <cell r="V43">
            <v>0.5</v>
          </cell>
          <cell r="W43">
            <v>5.5756410256410254</v>
          </cell>
        </row>
        <row r="44">
          <cell r="B44" t="str">
            <v>1430</v>
          </cell>
          <cell r="C44" t="str">
            <v xml:space="preserve">មូល សម្បូរ </v>
          </cell>
          <cell r="D44" t="str">
            <v>Moul Sambo</v>
          </cell>
          <cell r="E44" t="str">
            <v>M</v>
          </cell>
          <cell r="F44" t="str">
            <v>High Frequency</v>
          </cell>
          <cell r="G44">
            <v>45246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117.36</v>
          </cell>
          <cell r="Q44">
            <v>249.73</v>
          </cell>
          <cell r="R44">
            <v>253.35</v>
          </cell>
          <cell r="S44">
            <v>275.82</v>
          </cell>
          <cell r="T44">
            <v>896.26</v>
          </cell>
          <cell r="U44">
            <v>298.75333333333333</v>
          </cell>
          <cell r="V44">
            <v>1</v>
          </cell>
          <cell r="W44">
            <v>11.490512820512821</v>
          </cell>
        </row>
        <row r="45">
          <cell r="B45" t="str">
            <v>1413</v>
          </cell>
          <cell r="C45" t="str">
            <v>លេន ម៉ី</v>
          </cell>
          <cell r="D45" t="str">
            <v>Len Mey</v>
          </cell>
          <cell r="E45" t="str">
            <v>F</v>
          </cell>
          <cell r="F45" t="str">
            <v>TPU Operator</v>
          </cell>
          <cell r="G45">
            <v>45231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293.61</v>
          </cell>
          <cell r="Q45">
            <v>300.7</v>
          </cell>
          <cell r="R45">
            <v>314.17</v>
          </cell>
          <cell r="S45">
            <v>303.37</v>
          </cell>
          <cell r="T45">
            <v>1211.8499999999999</v>
          </cell>
          <cell r="U45">
            <v>302.96249999999998</v>
          </cell>
          <cell r="V45">
            <v>8.5</v>
          </cell>
          <cell r="W45">
            <v>99.045432692307685</v>
          </cell>
        </row>
        <row r="46">
          <cell r="B46" t="str">
            <v>1485</v>
          </cell>
          <cell r="C46" t="str">
            <v xml:space="preserve">គៀង ស្រីខួច </v>
          </cell>
          <cell r="D46" t="str">
            <v>Keang Sreykhuoch</v>
          </cell>
          <cell r="E46" t="str">
            <v>F</v>
          </cell>
          <cell r="F46" t="str">
            <v>TPU Operator</v>
          </cell>
          <cell r="G46">
            <v>45321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33.14</v>
          </cell>
          <cell r="S46">
            <v>269.79000000000002</v>
          </cell>
          <cell r="T46">
            <v>302.93</v>
          </cell>
          <cell r="U46">
            <v>151.465</v>
          </cell>
          <cell r="V46">
            <v>3</v>
          </cell>
          <cell r="W46">
            <v>17.47673076923077</v>
          </cell>
        </row>
        <row r="47">
          <cell r="B47" t="str">
            <v>1486</v>
          </cell>
          <cell r="C47" t="str">
            <v xml:space="preserve">គីម មករា </v>
          </cell>
          <cell r="D47" t="str">
            <v>Kim Makara</v>
          </cell>
          <cell r="E47" t="str">
            <v>F</v>
          </cell>
          <cell r="F47" t="str">
            <v>TPU Operator</v>
          </cell>
          <cell r="G47">
            <v>45321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33.14</v>
          </cell>
          <cell r="S47">
            <v>258.22000000000003</v>
          </cell>
          <cell r="T47">
            <v>291.36</v>
          </cell>
          <cell r="U47">
            <v>291.36</v>
          </cell>
          <cell r="V47">
            <v>0</v>
          </cell>
          <cell r="W47">
            <v>0</v>
          </cell>
        </row>
        <row r="48">
          <cell r="B48" t="str">
            <v>1488</v>
          </cell>
          <cell r="C48" t="str">
            <v xml:space="preserve">ដួង ស្មាក់ </v>
          </cell>
          <cell r="D48" t="str">
            <v>Suong Smak</v>
          </cell>
          <cell r="E48" t="str">
            <v>M</v>
          </cell>
          <cell r="F48" t="str">
            <v>High Frequency "PIC"</v>
          </cell>
          <cell r="G48">
            <v>45321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29.72</v>
          </cell>
          <cell r="S48">
            <v>259.55</v>
          </cell>
          <cell r="T48">
            <v>289.27</v>
          </cell>
          <cell r="U48">
            <v>289.27</v>
          </cell>
          <cell r="V48">
            <v>1</v>
          </cell>
          <cell r="W48">
            <v>11.12576923076923</v>
          </cell>
        </row>
        <row r="49">
          <cell r="B49" t="str">
            <v>1491</v>
          </cell>
          <cell r="C49" t="str">
            <v xml:space="preserve">សៅ ពិសាល </v>
          </cell>
          <cell r="D49" t="str">
            <v>Sao Pisal</v>
          </cell>
          <cell r="E49" t="str">
            <v>M</v>
          </cell>
          <cell r="F49" t="str">
            <v>High Frequency "PIC"</v>
          </cell>
          <cell r="G49">
            <v>45321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26.31</v>
          </cell>
          <cell r="S49">
            <v>263.89</v>
          </cell>
          <cell r="T49">
            <v>290.2</v>
          </cell>
          <cell r="U49">
            <v>290.2</v>
          </cell>
          <cell r="V49">
            <v>0.5</v>
          </cell>
          <cell r="W49">
            <v>5.5807692307692305</v>
          </cell>
        </row>
        <row r="50">
          <cell r="B50" t="str">
            <v>1492</v>
          </cell>
          <cell r="C50" t="str">
            <v xml:space="preserve">ស៊ីន ស៊ាន់ </v>
          </cell>
          <cell r="D50" t="str">
            <v>Sin Sorn</v>
          </cell>
          <cell r="E50" t="str">
            <v>M</v>
          </cell>
          <cell r="F50" t="str">
            <v>Long Table Printing</v>
          </cell>
          <cell r="G50">
            <v>45321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33.14</v>
          </cell>
          <cell r="S50">
            <v>297.10000000000002</v>
          </cell>
          <cell r="T50">
            <v>330.24</v>
          </cell>
          <cell r="U50">
            <v>330.24</v>
          </cell>
          <cell r="V50">
            <v>1</v>
          </cell>
          <cell r="W50">
            <v>12.701538461538462</v>
          </cell>
        </row>
        <row r="51">
          <cell r="B51" t="str">
            <v>1493</v>
          </cell>
          <cell r="C51" t="str">
            <v xml:space="preserve">ម៉ៅ ភាព </v>
          </cell>
          <cell r="D51" t="str">
            <v>Mao Pheap</v>
          </cell>
          <cell r="E51" t="str">
            <v>M</v>
          </cell>
          <cell r="F51" t="str">
            <v>Long Table Printing</v>
          </cell>
          <cell r="G51">
            <v>45321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33.14</v>
          </cell>
          <cell r="S51">
            <v>293.02</v>
          </cell>
          <cell r="T51">
            <v>326.15999999999997</v>
          </cell>
          <cell r="U51">
            <v>326.15999999999997</v>
          </cell>
          <cell r="V51">
            <v>0</v>
          </cell>
          <cell r="W51">
            <v>0</v>
          </cell>
        </row>
        <row r="52">
          <cell r="B52" t="str">
            <v>1494</v>
          </cell>
          <cell r="C52" t="str">
            <v xml:space="preserve">ឃី កុសល់ </v>
          </cell>
          <cell r="D52" t="str">
            <v>Khy Kosal</v>
          </cell>
          <cell r="E52" t="str">
            <v>M</v>
          </cell>
          <cell r="F52" t="str">
            <v>Long Table Printing</v>
          </cell>
          <cell r="G52">
            <v>45321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33.14</v>
          </cell>
          <cell r="S52">
            <v>293.68</v>
          </cell>
          <cell r="T52">
            <v>326.82</v>
          </cell>
          <cell r="U52">
            <v>326.82</v>
          </cell>
          <cell r="V52">
            <v>0</v>
          </cell>
          <cell r="W52">
            <v>0</v>
          </cell>
        </row>
        <row r="53">
          <cell r="B53" t="str">
            <v>1495</v>
          </cell>
          <cell r="C53" t="str">
            <v xml:space="preserve">ឥ សុខកាន </v>
          </cell>
          <cell r="D53" t="str">
            <v>Ey Sokan</v>
          </cell>
          <cell r="E53" t="str">
            <v>M</v>
          </cell>
          <cell r="F53" t="str">
            <v>Long Table Printing</v>
          </cell>
          <cell r="G53">
            <v>45324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/>
          <cell r="S53">
            <v>270.93</v>
          </cell>
          <cell r="T53">
            <v>270.93</v>
          </cell>
          <cell r="U53">
            <v>270.93</v>
          </cell>
          <cell r="V53">
            <v>0</v>
          </cell>
          <cell r="W53">
            <v>0</v>
          </cell>
        </row>
        <row r="54">
          <cell r="B54" t="str">
            <v>1498</v>
          </cell>
          <cell r="C54" t="str">
            <v>ជ វុទ្ធី</v>
          </cell>
          <cell r="D54" t="str">
            <v>Chor Vuthy</v>
          </cell>
          <cell r="E54" t="str">
            <v>M</v>
          </cell>
          <cell r="F54" t="str">
            <v>High Frequency "PIC"</v>
          </cell>
          <cell r="G54">
            <v>45324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/>
          <cell r="S54">
            <v>211.01</v>
          </cell>
          <cell r="T54">
            <v>211.01</v>
          </cell>
          <cell r="U54">
            <v>211.01</v>
          </cell>
          <cell r="V54">
            <v>0.5</v>
          </cell>
          <cell r="W54">
            <v>4.0578846153846149</v>
          </cell>
        </row>
        <row r="55">
          <cell r="B55" t="str">
            <v>1499</v>
          </cell>
          <cell r="C55" t="str">
            <v xml:space="preserve">ប៉ា សុជាតិ </v>
          </cell>
          <cell r="D55" t="str">
            <v>Pa Socheat</v>
          </cell>
          <cell r="E55" t="str">
            <v>M</v>
          </cell>
          <cell r="F55" t="str">
            <v>High Frequency "PIC"</v>
          </cell>
          <cell r="G55">
            <v>45324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/>
          <cell r="S55">
            <v>329.89</v>
          </cell>
          <cell r="T55">
            <v>329.89</v>
          </cell>
          <cell r="U55">
            <v>329.89</v>
          </cell>
          <cell r="V55">
            <v>0</v>
          </cell>
          <cell r="W55">
            <v>0</v>
          </cell>
        </row>
        <row r="56">
          <cell r="B56" t="str">
            <v>1502</v>
          </cell>
          <cell r="C56" t="str">
            <v xml:space="preserve">យឹម ទី </v>
          </cell>
          <cell r="D56" t="str">
            <v>Yoem Ty</v>
          </cell>
          <cell r="E56" t="str">
            <v>M</v>
          </cell>
          <cell r="F56" t="str">
            <v>High Frequency "PIC"</v>
          </cell>
          <cell r="G56">
            <v>45324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/>
          <cell r="S56">
            <v>226.56</v>
          </cell>
          <cell r="T56">
            <v>226.56</v>
          </cell>
          <cell r="U56">
            <v>226.56</v>
          </cell>
          <cell r="V56">
            <v>0</v>
          </cell>
          <cell r="W56">
            <v>0</v>
          </cell>
        </row>
        <row r="57">
          <cell r="B57" t="str">
            <v>1503</v>
          </cell>
          <cell r="C57" t="str">
            <v xml:space="preserve">ហៀប វេហា </v>
          </cell>
          <cell r="D57" t="str">
            <v>Heab Veha</v>
          </cell>
          <cell r="E57" t="str">
            <v>M</v>
          </cell>
          <cell r="F57" t="str">
            <v>High Frequency "PIC"</v>
          </cell>
          <cell r="G57">
            <v>45324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/>
          <cell r="S57">
            <v>236.8</v>
          </cell>
          <cell r="T57">
            <v>236.8</v>
          </cell>
          <cell r="U57">
            <v>236.8</v>
          </cell>
          <cell r="V57">
            <v>0</v>
          </cell>
          <cell r="W57">
            <v>0</v>
          </cell>
        </row>
        <row r="58">
          <cell r="B58" t="str">
            <v>1504</v>
          </cell>
          <cell r="C58" t="str">
            <v xml:space="preserve">យ៉ុង ឧសភា </v>
          </cell>
          <cell r="D58" t="str">
            <v>Yong Uksophea</v>
          </cell>
          <cell r="E58" t="str">
            <v>M</v>
          </cell>
          <cell r="F58" t="str">
            <v>High Frequency "PIC"</v>
          </cell>
          <cell r="G58">
            <v>45324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/>
          <cell r="S58">
            <v>329.89</v>
          </cell>
          <cell r="T58">
            <v>329.89</v>
          </cell>
          <cell r="U58">
            <v>329.89</v>
          </cell>
          <cell r="V58">
            <v>0</v>
          </cell>
          <cell r="W58">
            <v>0</v>
          </cell>
        </row>
        <row r="59">
          <cell r="B59" t="str">
            <v>1505</v>
          </cell>
          <cell r="C59" t="str">
            <v xml:space="preserve">ប៉ូច លិ </v>
          </cell>
          <cell r="D59" t="str">
            <v>Phoch Li</v>
          </cell>
          <cell r="E59" t="str">
            <v>M</v>
          </cell>
          <cell r="F59" t="str">
            <v>High Frequency "PIC"</v>
          </cell>
          <cell r="G59">
            <v>45324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/>
          <cell r="S59">
            <v>329.89</v>
          </cell>
          <cell r="T59">
            <v>329.89</v>
          </cell>
          <cell r="U59">
            <v>329.89</v>
          </cell>
          <cell r="V59">
            <v>0</v>
          </cell>
          <cell r="W59">
            <v>0</v>
          </cell>
        </row>
        <row r="60">
          <cell r="B60" t="str">
            <v>1506</v>
          </cell>
          <cell r="C60" t="str">
            <v xml:space="preserve">យន់ នីត </v>
          </cell>
          <cell r="D60" t="str">
            <v>Yun Nit</v>
          </cell>
          <cell r="E60" t="str">
            <v>M</v>
          </cell>
          <cell r="F60" t="str">
            <v>High Frequency "PIC"</v>
          </cell>
          <cell r="G60">
            <v>45324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/>
          <cell r="S60">
            <v>236.8</v>
          </cell>
          <cell r="T60">
            <v>236.8</v>
          </cell>
          <cell r="U60">
            <v>236.8</v>
          </cell>
          <cell r="V60">
            <v>0</v>
          </cell>
          <cell r="W60">
            <v>0</v>
          </cell>
        </row>
        <row r="61">
          <cell r="B61" t="str">
            <v>1507</v>
          </cell>
          <cell r="C61" t="str">
            <v xml:space="preserve">សាន ស៊្រាង </v>
          </cell>
          <cell r="D61" t="str">
            <v>San Sreang</v>
          </cell>
          <cell r="E61" t="str">
            <v>M</v>
          </cell>
          <cell r="F61" t="str">
            <v>High Frequency "PIC"</v>
          </cell>
          <cell r="G61">
            <v>45324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/>
          <cell r="S61">
            <v>319.42</v>
          </cell>
          <cell r="T61">
            <v>319.42</v>
          </cell>
          <cell r="U61">
            <v>319.42</v>
          </cell>
          <cell r="V61">
            <v>0</v>
          </cell>
          <cell r="W61">
            <v>0</v>
          </cell>
        </row>
        <row r="62">
          <cell r="B62" t="str">
            <v>1508</v>
          </cell>
          <cell r="C62" t="str">
            <v xml:space="preserve">ស៊ុយ សំណាង </v>
          </cell>
          <cell r="D62" t="str">
            <v>Suy Somnang</v>
          </cell>
          <cell r="E62" t="str">
            <v>M</v>
          </cell>
          <cell r="F62" t="str">
            <v>High Frequency "PIC"</v>
          </cell>
          <cell r="G62">
            <v>45324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/>
          <cell r="S62">
            <v>232.06</v>
          </cell>
          <cell r="T62">
            <v>232.06</v>
          </cell>
          <cell r="U62">
            <v>232.06</v>
          </cell>
          <cell r="V62">
            <v>0</v>
          </cell>
          <cell r="W62">
            <v>0</v>
          </cell>
        </row>
        <row r="63">
          <cell r="B63" t="str">
            <v>1509</v>
          </cell>
          <cell r="C63" t="str">
            <v xml:space="preserve">រស់ ភារុំ </v>
          </cell>
          <cell r="D63" t="str">
            <v>Ros Phearom</v>
          </cell>
          <cell r="E63" t="str">
            <v>M</v>
          </cell>
          <cell r="F63" t="str">
            <v>High Frequency "PIC"</v>
          </cell>
          <cell r="G63">
            <v>45324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/>
          <cell r="S63">
            <v>263.36</v>
          </cell>
          <cell r="T63">
            <v>263.36</v>
          </cell>
          <cell r="U63">
            <v>263.36</v>
          </cell>
          <cell r="V63">
            <v>0</v>
          </cell>
          <cell r="W63">
            <v>0</v>
          </cell>
        </row>
        <row r="64">
          <cell r="B64" t="str">
            <v>1510</v>
          </cell>
          <cell r="C64" t="str">
            <v xml:space="preserve">សែម ម៉ៅ </v>
          </cell>
          <cell r="D64" t="str">
            <v>Sem Mao</v>
          </cell>
          <cell r="E64" t="str">
            <v>M</v>
          </cell>
          <cell r="F64" t="str">
            <v>High Frequency "PIC"</v>
          </cell>
          <cell r="G64">
            <v>45324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/>
          <cell r="S64">
            <v>325.82</v>
          </cell>
          <cell r="T64">
            <v>325.82</v>
          </cell>
          <cell r="U64">
            <v>325.82</v>
          </cell>
          <cell r="V64">
            <v>0</v>
          </cell>
          <cell r="W64">
            <v>0</v>
          </cell>
        </row>
        <row r="65">
          <cell r="B65" t="str">
            <v>1512</v>
          </cell>
          <cell r="C65" t="str">
            <v xml:space="preserve">ថាន សុក </v>
          </cell>
          <cell r="D65" t="str">
            <v>Than Sok</v>
          </cell>
          <cell r="E65" t="str">
            <v>M</v>
          </cell>
          <cell r="F65" t="str">
            <v>High Frequency "PIC"</v>
          </cell>
          <cell r="G65">
            <v>45324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/>
          <cell r="S65">
            <v>321.43</v>
          </cell>
          <cell r="T65">
            <v>321.43</v>
          </cell>
          <cell r="U65">
            <v>321.43</v>
          </cell>
          <cell r="V65">
            <v>0.5</v>
          </cell>
          <cell r="W65">
            <v>6.181346153846154</v>
          </cell>
        </row>
        <row r="66">
          <cell r="B66" t="str">
            <v>1513</v>
          </cell>
          <cell r="C66" t="str">
            <v xml:space="preserve">ឌុត ភារុំ </v>
          </cell>
          <cell r="D66" t="str">
            <v>Dut Phearum</v>
          </cell>
          <cell r="E66" t="str">
            <v>M</v>
          </cell>
          <cell r="F66" t="str">
            <v>High Frequency "PIC"</v>
          </cell>
          <cell r="G66">
            <v>45324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/>
          <cell r="S66">
            <v>325.82</v>
          </cell>
          <cell r="T66">
            <v>325.82</v>
          </cell>
          <cell r="U66">
            <v>325.82</v>
          </cell>
          <cell r="V66">
            <v>0</v>
          </cell>
          <cell r="W66">
            <v>0</v>
          </cell>
        </row>
        <row r="67">
          <cell r="B67" t="str">
            <v>1514</v>
          </cell>
          <cell r="C67" t="str">
            <v xml:space="preserve">ញឹប ឡី </v>
          </cell>
          <cell r="D67" t="str">
            <v>Nhoeb Ley</v>
          </cell>
          <cell r="E67" t="str">
            <v>M</v>
          </cell>
          <cell r="F67" t="str">
            <v>High Frequency "PIC"</v>
          </cell>
          <cell r="G67">
            <v>45324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/>
          <cell r="S67">
            <v>325.82</v>
          </cell>
          <cell r="T67">
            <v>325.82</v>
          </cell>
          <cell r="U67">
            <v>325.82</v>
          </cell>
          <cell r="V67">
            <v>0</v>
          </cell>
          <cell r="W67">
            <v>0</v>
          </cell>
        </row>
        <row r="68">
          <cell r="B68" t="str">
            <v>1515</v>
          </cell>
          <cell r="C68" t="str">
            <v xml:space="preserve">ហ៊ុន ឆេត </v>
          </cell>
          <cell r="D68" t="str">
            <v>Hun Chhat</v>
          </cell>
          <cell r="E68" t="str">
            <v>M</v>
          </cell>
          <cell r="F68" t="str">
            <v>High Frequency "PIC"</v>
          </cell>
          <cell r="G68">
            <v>45324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/>
          <cell r="S68">
            <v>315.93</v>
          </cell>
          <cell r="T68">
            <v>315.93</v>
          </cell>
          <cell r="U68">
            <v>315.93</v>
          </cell>
          <cell r="V68">
            <v>0</v>
          </cell>
          <cell r="W68">
            <v>0</v>
          </cell>
        </row>
        <row r="69">
          <cell r="B69" t="str">
            <v>1516</v>
          </cell>
          <cell r="C69" t="str">
            <v xml:space="preserve">ជុំ ថាវ៉េត </v>
          </cell>
          <cell r="D69" t="str">
            <v>Chum Thavet</v>
          </cell>
          <cell r="E69" t="str">
            <v>M</v>
          </cell>
          <cell r="F69" t="str">
            <v>High Frequency "PIC"</v>
          </cell>
          <cell r="G69">
            <v>45324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/>
          <cell r="S69">
            <v>325.82</v>
          </cell>
          <cell r="T69">
            <v>325.82</v>
          </cell>
          <cell r="U69">
            <v>325.82</v>
          </cell>
          <cell r="V69">
            <v>0</v>
          </cell>
          <cell r="W69">
            <v>0</v>
          </cell>
        </row>
        <row r="70">
          <cell r="B70" t="str">
            <v>1517</v>
          </cell>
          <cell r="C70" t="str">
            <v xml:space="preserve">ផាន់ រតនា </v>
          </cell>
          <cell r="D70" t="str">
            <v>Phan Ratana</v>
          </cell>
          <cell r="E70" t="str">
            <v>M</v>
          </cell>
          <cell r="F70" t="str">
            <v>High Frequency "PIC"</v>
          </cell>
          <cell r="G70">
            <v>45324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/>
          <cell r="S70">
            <v>239.55</v>
          </cell>
          <cell r="T70">
            <v>239.55</v>
          </cell>
          <cell r="U70">
            <v>239.55</v>
          </cell>
          <cell r="V70">
            <v>0.5</v>
          </cell>
          <cell r="W70">
            <v>4.6067307692307695</v>
          </cell>
        </row>
        <row r="71">
          <cell r="B71" t="str">
            <v>1518</v>
          </cell>
          <cell r="C71" t="str">
            <v xml:space="preserve">គាន កុសល </v>
          </cell>
          <cell r="D71" t="str">
            <v>Kean Kosol</v>
          </cell>
          <cell r="E71" t="str">
            <v>M</v>
          </cell>
          <cell r="F71" t="str">
            <v>High Frequency "PIC"</v>
          </cell>
          <cell r="G71">
            <v>45324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/>
          <cell r="S71">
            <v>235.47</v>
          </cell>
          <cell r="T71">
            <v>235.47</v>
          </cell>
          <cell r="U71">
            <v>235.47</v>
          </cell>
          <cell r="V71">
            <v>0</v>
          </cell>
          <cell r="W71">
            <v>0</v>
          </cell>
        </row>
        <row r="72">
          <cell r="B72" t="str">
            <v>1520</v>
          </cell>
          <cell r="C72" t="str">
            <v xml:space="preserve">ឃុន ចាន់យី </v>
          </cell>
          <cell r="D72" t="str">
            <v>Khon Channyi</v>
          </cell>
          <cell r="E72" t="str">
            <v>M</v>
          </cell>
          <cell r="F72" t="str">
            <v>High Frequency "PIC"</v>
          </cell>
          <cell r="G72">
            <v>45324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/>
          <cell r="S72">
            <v>292.42</v>
          </cell>
          <cell r="T72">
            <v>292.42</v>
          </cell>
          <cell r="U72">
            <v>292.42</v>
          </cell>
          <cell r="V72">
            <v>0</v>
          </cell>
          <cell r="W72">
            <v>0</v>
          </cell>
        </row>
        <row r="73">
          <cell r="B73" t="str">
            <v>1521</v>
          </cell>
          <cell r="C73" t="str">
            <v>គង់ សុខឡា</v>
          </cell>
          <cell r="D73" t="str">
            <v>Kong Sokla</v>
          </cell>
          <cell r="E73" t="str">
            <v>M</v>
          </cell>
          <cell r="F73" t="str">
            <v>High Frequency "PIC"</v>
          </cell>
          <cell r="G73">
            <v>45325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/>
          <cell r="S73">
            <v>231.4</v>
          </cell>
          <cell r="T73">
            <v>231.4</v>
          </cell>
          <cell r="U73">
            <v>231.4</v>
          </cell>
          <cell r="V73">
            <v>0.5</v>
          </cell>
          <cell r="W73">
            <v>4.45</v>
          </cell>
        </row>
        <row r="74">
          <cell r="B74" t="str">
            <v>1522</v>
          </cell>
          <cell r="C74" t="str">
            <v>ប៉ាក សារ៉ាពេជ្រ</v>
          </cell>
          <cell r="D74" t="str">
            <v>Pak Sarapich</v>
          </cell>
          <cell r="E74" t="str">
            <v>M</v>
          </cell>
          <cell r="F74" t="str">
            <v>Long Table Printing</v>
          </cell>
          <cell r="G74">
            <v>45325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/>
          <cell r="S74">
            <v>326.12</v>
          </cell>
          <cell r="T74">
            <v>326.12</v>
          </cell>
          <cell r="U74">
            <v>326.12</v>
          </cell>
          <cell r="V74">
            <v>0</v>
          </cell>
          <cell r="W74">
            <v>0</v>
          </cell>
        </row>
        <row r="75">
          <cell r="B75" t="str">
            <v>1523</v>
          </cell>
          <cell r="C75" t="str">
            <v xml:space="preserve">ហ៊ិន សាំងសេន </v>
          </cell>
          <cell r="D75" t="str">
            <v>Hen Sangsen</v>
          </cell>
          <cell r="E75" t="str">
            <v>M</v>
          </cell>
          <cell r="F75" t="str">
            <v>High Frequency "PIC"</v>
          </cell>
          <cell r="G75">
            <v>45325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/>
          <cell r="S75">
            <v>202.76</v>
          </cell>
          <cell r="T75">
            <v>202.76</v>
          </cell>
          <cell r="U75">
            <v>202.76</v>
          </cell>
          <cell r="V75">
            <v>0</v>
          </cell>
          <cell r="W75">
            <v>0</v>
          </cell>
        </row>
        <row r="76">
          <cell r="B76" t="str">
            <v>1524</v>
          </cell>
          <cell r="C76" t="str">
            <v xml:space="preserve">ផេង ប៊ុនសាល </v>
          </cell>
          <cell r="D76" t="str">
            <v>Pheng Bunsal</v>
          </cell>
          <cell r="E76" t="str">
            <v>M</v>
          </cell>
          <cell r="F76" t="str">
            <v>High Frequency "PIC"</v>
          </cell>
          <cell r="G76">
            <v>45325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/>
          <cell r="S76">
            <v>214.33</v>
          </cell>
          <cell r="T76">
            <v>214.33</v>
          </cell>
          <cell r="U76">
            <v>214.33</v>
          </cell>
          <cell r="V76">
            <v>2</v>
          </cell>
          <cell r="W76">
            <v>16.486923076923077</v>
          </cell>
        </row>
        <row r="77">
          <cell r="B77" t="str">
            <v>1525</v>
          </cell>
          <cell r="C77" t="str">
            <v xml:space="preserve">ជា ចំរុង </v>
          </cell>
          <cell r="D77" t="str">
            <v>Chea Chamrong</v>
          </cell>
          <cell r="E77" t="str">
            <v>M</v>
          </cell>
          <cell r="F77" t="str">
            <v>High Frequency "PIC"</v>
          </cell>
          <cell r="G77">
            <v>45325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/>
          <cell r="S77">
            <v>227.98</v>
          </cell>
          <cell r="T77">
            <v>227.98</v>
          </cell>
          <cell r="U77">
            <v>227.98</v>
          </cell>
          <cell r="V77">
            <v>0</v>
          </cell>
          <cell r="W77">
            <v>0</v>
          </cell>
        </row>
        <row r="78">
          <cell r="B78" t="str">
            <v>1527</v>
          </cell>
          <cell r="C78" t="str">
            <v xml:space="preserve">សេន សាត </v>
          </cell>
          <cell r="D78" t="str">
            <v>Sen Sat</v>
          </cell>
          <cell r="E78" t="str">
            <v>M</v>
          </cell>
          <cell r="F78" t="str">
            <v>High Frequency "PIC"</v>
          </cell>
          <cell r="G78">
            <v>45328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/>
          <cell r="S78">
            <v>218.5</v>
          </cell>
          <cell r="T78">
            <v>218.5</v>
          </cell>
          <cell r="U78">
            <v>218.5</v>
          </cell>
          <cell r="V78">
            <v>0</v>
          </cell>
          <cell r="W78">
            <v>0</v>
          </cell>
        </row>
        <row r="79">
          <cell r="B79" t="str">
            <v>1528</v>
          </cell>
          <cell r="C79" t="str">
            <v>វង្ស ពិសិដ្ឋ</v>
          </cell>
          <cell r="D79" t="str">
            <v>Vong Pisith</v>
          </cell>
          <cell r="E79" t="str">
            <v>M</v>
          </cell>
          <cell r="F79" t="str">
            <v>High Frequency "PIC"</v>
          </cell>
          <cell r="G79">
            <v>45328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/>
          <cell r="S79">
            <v>217.83</v>
          </cell>
          <cell r="T79">
            <v>217.83</v>
          </cell>
          <cell r="U79">
            <v>217.83</v>
          </cell>
          <cell r="V79">
            <v>0</v>
          </cell>
          <cell r="W79">
            <v>0</v>
          </cell>
        </row>
        <row r="80">
          <cell r="B80" t="str">
            <v>1530</v>
          </cell>
          <cell r="C80" t="str">
            <v xml:space="preserve">ទិន សំណាង </v>
          </cell>
          <cell r="D80" t="str">
            <v>Tin Samnang</v>
          </cell>
          <cell r="E80" t="str">
            <v>M</v>
          </cell>
          <cell r="F80" t="str">
            <v>High Frequency "PIC"</v>
          </cell>
          <cell r="G80">
            <v>45328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/>
          <cell r="S80">
            <v>219.16</v>
          </cell>
          <cell r="T80">
            <v>219.16</v>
          </cell>
          <cell r="U80">
            <v>219.16</v>
          </cell>
          <cell r="V80">
            <v>0.5</v>
          </cell>
          <cell r="W80">
            <v>4.2146153846153842</v>
          </cell>
        </row>
        <row r="81">
          <cell r="B81" t="str">
            <v>1534</v>
          </cell>
          <cell r="C81" t="str">
            <v>ហ៊ួរ ស្រីខួច</v>
          </cell>
          <cell r="D81" t="str">
            <v>Hou Srey Khouch</v>
          </cell>
          <cell r="E81" t="str">
            <v>F</v>
          </cell>
          <cell r="F81" t="str">
            <v>High Frequency "PIC"</v>
          </cell>
          <cell r="G81">
            <v>45331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122.55</v>
          </cell>
          <cell r="S81">
            <v>300.35000000000002</v>
          </cell>
          <cell r="T81">
            <v>422.90000000000003</v>
          </cell>
          <cell r="U81">
            <v>422.90000000000003</v>
          </cell>
          <cell r="V81">
            <v>1.5</v>
          </cell>
          <cell r="W81">
            <v>24.398076923076921</v>
          </cell>
        </row>
        <row r="82">
          <cell r="B82" t="str">
            <v>1542</v>
          </cell>
          <cell r="C82" t="str">
            <v xml:space="preserve">ទី សុខជីន </v>
          </cell>
          <cell r="D82" t="str">
            <v>Ty Sokchin</v>
          </cell>
          <cell r="E82" t="str">
            <v>M</v>
          </cell>
          <cell r="F82" t="str">
            <v>Long Table Printing</v>
          </cell>
          <cell r="G82">
            <v>45337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/>
          <cell r="S82">
            <v>209.2</v>
          </cell>
          <cell r="T82">
            <v>209.2</v>
          </cell>
          <cell r="U82">
            <v>209.2</v>
          </cell>
          <cell r="V82">
            <v>0</v>
          </cell>
          <cell r="W82">
            <v>0</v>
          </cell>
        </row>
        <row r="83">
          <cell r="B83" t="str">
            <v>1543</v>
          </cell>
          <cell r="C83" t="str">
            <v xml:space="preserve">តឹក រតនា </v>
          </cell>
          <cell r="D83" t="str">
            <v>Toek Rothana</v>
          </cell>
          <cell r="E83" t="str">
            <v>M</v>
          </cell>
          <cell r="F83" t="str">
            <v>Long Table Printing</v>
          </cell>
          <cell r="G83">
            <v>45337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/>
          <cell r="S83">
            <v>209.2</v>
          </cell>
          <cell r="T83">
            <v>209.2</v>
          </cell>
          <cell r="U83">
            <v>209.2</v>
          </cell>
          <cell r="V83">
            <v>0</v>
          </cell>
          <cell r="W83">
            <v>0</v>
          </cell>
        </row>
        <row r="84">
          <cell r="B84" t="str">
            <v>1608</v>
          </cell>
          <cell r="C84" t="str">
            <v xml:space="preserve">អាន វិច្ឆិកា </v>
          </cell>
          <cell r="D84" t="str">
            <v>An Vichheka</v>
          </cell>
          <cell r="E84" t="str">
            <v>F</v>
          </cell>
          <cell r="F84" t="str">
            <v>Laser Cutting "PIC"</v>
          </cell>
          <cell r="G84">
            <v>45369</v>
          </cell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B85" t="str">
            <v>1560</v>
          </cell>
          <cell r="C85" t="str">
            <v xml:space="preserve">នូ ភិរម្យ </v>
          </cell>
          <cell r="D85" t="str">
            <v>Nou Phirum</v>
          </cell>
          <cell r="E85" t="str">
            <v>M</v>
          </cell>
          <cell r="F85" t="str">
            <v>Long Table Printing</v>
          </cell>
          <cell r="G85">
            <v>45358</v>
          </cell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1563</v>
          </cell>
          <cell r="C86" t="str">
            <v xml:space="preserve">ផាន ណារីន </v>
          </cell>
          <cell r="D86" t="str">
            <v>Phan Narin</v>
          </cell>
          <cell r="E86" t="str">
            <v>F</v>
          </cell>
          <cell r="F86" t="str">
            <v>High Frequency "PIC"</v>
          </cell>
          <cell r="G86">
            <v>45362</v>
          </cell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B87" t="str">
            <v>1564</v>
          </cell>
          <cell r="C87" t="str">
            <v xml:space="preserve">ធឿន ម៉ាប់ </v>
          </cell>
          <cell r="D87" t="str">
            <v>Thoeun Mab</v>
          </cell>
          <cell r="E87" t="str">
            <v>M</v>
          </cell>
          <cell r="F87" t="str">
            <v>High Frequency "PIC"</v>
          </cell>
          <cell r="G87">
            <v>45362</v>
          </cell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>1565</v>
          </cell>
          <cell r="C88" t="str">
            <v xml:space="preserve">សយ សឹង </v>
          </cell>
          <cell r="D88" t="str">
            <v>Souy Seung</v>
          </cell>
          <cell r="E88" t="str">
            <v>M</v>
          </cell>
          <cell r="F88" t="str">
            <v>Long Table Printing</v>
          </cell>
          <cell r="G88">
            <v>45362</v>
          </cell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>1566</v>
          </cell>
          <cell r="C89" t="str">
            <v xml:space="preserve">ហេង បញ្ញា </v>
          </cell>
          <cell r="D89" t="str">
            <v>Heng Panha</v>
          </cell>
          <cell r="E89" t="str">
            <v>M</v>
          </cell>
          <cell r="F89" t="str">
            <v>Long Table Printing</v>
          </cell>
          <cell r="G89">
            <v>45362</v>
          </cell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B90" t="str">
            <v>1567</v>
          </cell>
          <cell r="C90" t="str">
            <v xml:space="preserve">តង សុវណ្ណៈរ៉ា </v>
          </cell>
          <cell r="D90" t="str">
            <v>Torng Sovannakra</v>
          </cell>
          <cell r="E90" t="str">
            <v>M</v>
          </cell>
          <cell r="F90" t="str">
            <v>High Frequency "PIC"</v>
          </cell>
          <cell r="G90">
            <v>45362</v>
          </cell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1568</v>
          </cell>
          <cell r="C91" t="str">
            <v>ជា សុម៉េត្តា</v>
          </cell>
          <cell r="D91" t="str">
            <v>Chea Sopeta</v>
          </cell>
          <cell r="E91" t="str">
            <v>M</v>
          </cell>
          <cell r="F91" t="str">
            <v>High Frequency "PIC"</v>
          </cell>
          <cell r="G91">
            <v>45362</v>
          </cell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B92" t="str">
            <v>1569</v>
          </cell>
          <cell r="C92" t="str">
            <v xml:space="preserve">ប៊ិន ភារម្យ </v>
          </cell>
          <cell r="D92" t="str">
            <v>Ben Phearum</v>
          </cell>
          <cell r="E92" t="str">
            <v>M</v>
          </cell>
          <cell r="F92" t="str">
            <v>High Frequency "PIC"</v>
          </cell>
          <cell r="G92">
            <v>45362</v>
          </cell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1611</v>
          </cell>
          <cell r="C93" t="str">
            <v>សុខ ប៉េង</v>
          </cell>
          <cell r="D93" t="str">
            <v>Sok Peng</v>
          </cell>
          <cell r="E93" t="str">
            <v>M</v>
          </cell>
          <cell r="F93" t="str">
            <v>High Frequency "PIC"</v>
          </cell>
          <cell r="G93">
            <v>45367</v>
          </cell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B94" t="str">
            <v>1615</v>
          </cell>
          <cell r="C94" t="str">
            <v xml:space="preserve">ភាន សុខ  </v>
          </cell>
          <cell r="D94" t="str">
            <v>Phen Sok</v>
          </cell>
          <cell r="E94" t="str">
            <v>M</v>
          </cell>
          <cell r="F94" t="str">
            <v>High Frequency "PIC"</v>
          </cell>
          <cell r="G94">
            <v>45374</v>
          </cell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B95" t="str">
            <v>1616</v>
          </cell>
          <cell r="C95" t="str">
            <v xml:space="preserve">ផល្លី ម៉េងយ៉ាង  </v>
          </cell>
          <cell r="D95" t="str">
            <v>Pholly Mengyang</v>
          </cell>
          <cell r="E95" t="str">
            <v>M</v>
          </cell>
          <cell r="F95" t="str">
            <v>High Frequency "PIC"</v>
          </cell>
          <cell r="G95">
            <v>45374</v>
          </cell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B96" t="str">
            <v>1617</v>
          </cell>
          <cell r="C96" t="str">
            <v xml:space="preserve">ស៊ុន ឌីរ៉ូត  </v>
          </cell>
          <cell r="D96" t="str">
            <v>Sun Dyroth</v>
          </cell>
          <cell r="E96" t="str">
            <v>M</v>
          </cell>
          <cell r="F96" t="str">
            <v>High Frequency "PIC"</v>
          </cell>
          <cell r="G96">
            <v>45374</v>
          </cell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B97" t="str">
            <v>1618</v>
          </cell>
          <cell r="C97" t="str">
            <v xml:space="preserve">ស្វាយ ប្រុស  </v>
          </cell>
          <cell r="D97" t="str">
            <v>Svay Brors</v>
          </cell>
          <cell r="E97" t="str">
            <v>M</v>
          </cell>
          <cell r="F97" t="str">
            <v>High Frequency "PIC"</v>
          </cell>
          <cell r="G97">
            <v>45374</v>
          </cell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1619</v>
          </cell>
          <cell r="C98" t="str">
            <v xml:space="preserve">ឈៀក រ៉ា  </v>
          </cell>
          <cell r="D98" t="str">
            <v>Chheak Ra</v>
          </cell>
          <cell r="E98" t="str">
            <v>M</v>
          </cell>
          <cell r="F98" t="str">
            <v>High Frequency "PIC"</v>
          </cell>
          <cell r="G98">
            <v>45374</v>
          </cell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1620</v>
          </cell>
          <cell r="C99" t="str">
            <v xml:space="preserve">សាន យេ  </v>
          </cell>
          <cell r="D99" t="str">
            <v>San Ye</v>
          </cell>
          <cell r="E99" t="str">
            <v>M</v>
          </cell>
          <cell r="F99" t="str">
            <v>High Frequency "PIC"</v>
          </cell>
          <cell r="G99">
            <v>45374</v>
          </cell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B100" t="str">
            <v>1621</v>
          </cell>
          <cell r="C100" t="str">
            <v xml:space="preserve">ទន់ សាវ័ន  </v>
          </cell>
          <cell r="D100" t="str">
            <v>Tun Savorn</v>
          </cell>
          <cell r="E100" t="str">
            <v>M</v>
          </cell>
          <cell r="F100" t="str">
            <v>High Frequency "PIC"</v>
          </cell>
          <cell r="G100">
            <v>45374</v>
          </cell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>1622</v>
          </cell>
          <cell r="C101" t="str">
            <v xml:space="preserve">អ៊ិន ចាន់  </v>
          </cell>
          <cell r="D101" t="str">
            <v>In Chan</v>
          </cell>
          <cell r="E101" t="str">
            <v>M</v>
          </cell>
          <cell r="F101" t="str">
            <v>High Frequency "PIC"</v>
          </cell>
          <cell r="G101">
            <v>45374</v>
          </cell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>1634</v>
          </cell>
          <cell r="C102" t="str">
            <v xml:space="preserve">សូ សាវី  </v>
          </cell>
          <cell r="D102" t="str">
            <v>So Savy</v>
          </cell>
          <cell r="E102" t="str">
            <v>F</v>
          </cell>
          <cell r="F102" t="str">
            <v>Laser Cutting "PIC"</v>
          </cell>
          <cell r="G102">
            <v>45377</v>
          </cell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B103" t="str">
            <v>1635</v>
          </cell>
          <cell r="C103" t="str">
            <v xml:space="preserve">រស់ ភារៈ  </v>
          </cell>
          <cell r="D103" t="str">
            <v>Rous Phearak</v>
          </cell>
          <cell r="E103" t="str">
            <v>M</v>
          </cell>
          <cell r="F103" t="str">
            <v>Laser Cutting "PIC"</v>
          </cell>
          <cell r="G103">
            <v>45377</v>
          </cell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1636</v>
          </cell>
          <cell r="C104" t="str">
            <v xml:space="preserve">ហ៊ីម ចន  </v>
          </cell>
          <cell r="D104" t="str">
            <v>Him Chorn</v>
          </cell>
          <cell r="E104" t="str">
            <v>M</v>
          </cell>
          <cell r="F104" t="str">
            <v>Long Table Printing</v>
          </cell>
          <cell r="G104">
            <v>45377</v>
          </cell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B105" t="str">
            <v>1637</v>
          </cell>
          <cell r="C105" t="str">
            <v xml:space="preserve">វ៉ា សុឃាន់  </v>
          </cell>
          <cell r="D105" t="str">
            <v>Va Sokhorn</v>
          </cell>
          <cell r="E105" t="str">
            <v>M</v>
          </cell>
          <cell r="F105" t="str">
            <v>Long Table Printing</v>
          </cell>
          <cell r="G105">
            <v>45377</v>
          </cell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1642</v>
          </cell>
          <cell r="C106" t="str">
            <v>ចិន្តា ថេង</v>
          </cell>
          <cell r="D106" t="str">
            <v>Chenda Theng</v>
          </cell>
          <cell r="E106" t="str">
            <v>M</v>
          </cell>
          <cell r="F106" t="str">
            <v>High Frequency "PIC"</v>
          </cell>
          <cell r="G106">
            <v>45377</v>
          </cell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B107"/>
          <cell r="C107"/>
          <cell r="D107"/>
          <cell r="E107"/>
          <cell r="F107"/>
          <cell r="G107"/>
          <cell r="H107">
            <v>0</v>
          </cell>
          <cell r="I107">
            <v>4746.7999999999993</v>
          </cell>
          <cell r="J107">
            <v>5054.96</v>
          </cell>
          <cell r="K107">
            <v>4739.34</v>
          </cell>
          <cell r="L107">
            <v>5285.85</v>
          </cell>
          <cell r="M107">
            <v>6983.07</v>
          </cell>
          <cell r="N107">
            <v>6232.0600000000013</v>
          </cell>
          <cell r="O107">
            <v>7551.8499999999995</v>
          </cell>
          <cell r="P107">
            <v>11891.39</v>
          </cell>
          <cell r="Q107">
            <v>15384.340000000002</v>
          </cell>
          <cell r="R107">
            <v>12057.219999999998</v>
          </cell>
          <cell r="S107">
            <v>22971.29</v>
          </cell>
          <cell r="T107">
            <v>111230.21</v>
          </cell>
          <cell r="U107">
            <v>22576.402611111109</v>
          </cell>
          <cell r="V107"/>
          <cell r="W107">
            <v>523.97994230769234</v>
          </cell>
        </row>
      </sheetData>
      <sheetData sheetId="6">
        <row r="10">
          <cell r="B10" t="str">
            <v>0350</v>
          </cell>
          <cell r="C10" t="str">
            <v>កែវ សុធា</v>
          </cell>
          <cell r="D10" t="str">
            <v>Keo SoThea</v>
          </cell>
          <cell r="E10" t="str">
            <v>M</v>
          </cell>
          <cell r="F10" t="str">
            <v>Laser Cut Leader</v>
          </cell>
          <cell r="G10">
            <v>43907</v>
          </cell>
          <cell r="H10">
            <v>357.32</v>
          </cell>
          <cell r="I10">
            <v>336.64</v>
          </cell>
          <cell r="J10">
            <v>368.4</v>
          </cell>
          <cell r="K10">
            <v>306.89</v>
          </cell>
          <cell r="L10">
            <v>413.81</v>
          </cell>
          <cell r="M10">
            <v>305.87262820512819</v>
          </cell>
          <cell r="N10">
            <v>2088.9326282051279</v>
          </cell>
          <cell r="O10">
            <v>348.15543803418797</v>
          </cell>
          <cell r="P10"/>
          <cell r="Q10">
            <v>0</v>
          </cell>
          <cell r="R10">
            <v>0</v>
          </cell>
          <cell r="S10">
            <v>0</v>
          </cell>
        </row>
        <row r="11">
          <cell r="B11" t="str">
            <v>0668</v>
          </cell>
          <cell r="C11" t="str">
            <v>គង់ ស្រីនាង</v>
          </cell>
          <cell r="D11" t="str">
            <v>Kong Sreyneang</v>
          </cell>
          <cell r="E11" t="str">
            <v>F</v>
          </cell>
          <cell r="F11" t="str">
            <v>Laser Cut</v>
          </cell>
          <cell r="G11">
            <v>44488</v>
          </cell>
          <cell r="H11">
            <v>260.92</v>
          </cell>
          <cell r="I11">
            <v>451.92</v>
          </cell>
          <cell r="J11">
            <v>283.5</v>
          </cell>
          <cell r="K11">
            <v>223.77</v>
          </cell>
          <cell r="L11">
            <v>311.20999999999998</v>
          </cell>
          <cell r="M11">
            <v>207.37519230769226</v>
          </cell>
          <cell r="N11">
            <v>1738.6951923076924</v>
          </cell>
          <cell r="O11">
            <v>289.78253205128209</v>
          </cell>
          <cell r="P11"/>
          <cell r="Q11">
            <v>0</v>
          </cell>
          <cell r="R11">
            <v>0</v>
          </cell>
          <cell r="S11">
            <v>0</v>
          </cell>
        </row>
        <row r="12">
          <cell r="B12" t="str">
            <v>1203</v>
          </cell>
          <cell r="C12" t="str">
            <v>ជីម សុរ៉េម</v>
          </cell>
          <cell r="D12" t="str">
            <v>Chim Sorem</v>
          </cell>
          <cell r="E12" t="str">
            <v>F</v>
          </cell>
          <cell r="F12" t="str">
            <v>Laser Cut</v>
          </cell>
          <cell r="G12">
            <v>45000</v>
          </cell>
          <cell r="H12">
            <v>248.15</v>
          </cell>
          <cell r="I12">
            <v>509.52</v>
          </cell>
          <cell r="J12">
            <v>283</v>
          </cell>
          <cell r="K12">
            <v>199.31</v>
          </cell>
          <cell r="L12">
            <v>290</v>
          </cell>
          <cell r="M12">
            <v>155.54</v>
          </cell>
          <cell r="N12">
            <v>1685.52</v>
          </cell>
          <cell r="O12">
            <v>280.92</v>
          </cell>
          <cell r="P12"/>
          <cell r="Q12">
            <v>0</v>
          </cell>
          <cell r="R12">
            <v>0</v>
          </cell>
          <cell r="S12">
            <v>0</v>
          </cell>
        </row>
        <row r="13">
          <cell r="B13" t="str">
            <v>1246</v>
          </cell>
          <cell r="C13" t="str">
            <v>ស៊្រាង គីមអាន</v>
          </cell>
          <cell r="D13" t="str">
            <v>Sreang Kiman</v>
          </cell>
          <cell r="E13" t="str">
            <v>F</v>
          </cell>
          <cell r="F13" t="str">
            <v>Laser Cut</v>
          </cell>
          <cell r="G13">
            <v>45058</v>
          </cell>
          <cell r="H13">
            <v>251.5</v>
          </cell>
          <cell r="I13">
            <v>495</v>
          </cell>
          <cell r="J13">
            <v>283</v>
          </cell>
          <cell r="K13">
            <v>234.5</v>
          </cell>
          <cell r="L13">
            <v>297</v>
          </cell>
          <cell r="M13">
            <v>203.7</v>
          </cell>
          <cell r="N13">
            <v>1764.7</v>
          </cell>
          <cell r="O13">
            <v>294.11666666666667</v>
          </cell>
          <cell r="P13"/>
          <cell r="Q13">
            <v>0</v>
          </cell>
          <cell r="R13">
            <v>0</v>
          </cell>
          <cell r="S13">
            <v>0</v>
          </cell>
        </row>
        <row r="14">
          <cell r="B14" t="str">
            <v>0435</v>
          </cell>
          <cell r="C14" t="str">
            <v>កោះ គឹមហ៊ី</v>
          </cell>
          <cell r="D14" t="str">
            <v>Kos Kim Hie</v>
          </cell>
          <cell r="E14" t="str">
            <v>F</v>
          </cell>
          <cell r="F14" t="str">
            <v>High Frequency Leader</v>
          </cell>
          <cell r="G14" t="str">
            <v>04-Nov-2020</v>
          </cell>
          <cell r="H14">
            <v>290.77</v>
          </cell>
          <cell r="I14">
            <v>299.92</v>
          </cell>
          <cell r="J14">
            <v>321.5</v>
          </cell>
          <cell r="K14">
            <v>316.27</v>
          </cell>
          <cell r="L14">
            <v>383</v>
          </cell>
          <cell r="M14">
            <v>262.03227564102554</v>
          </cell>
          <cell r="N14">
            <v>1873.4922756410256</v>
          </cell>
          <cell r="O14">
            <v>312.24871260683761</v>
          </cell>
          <cell r="P14"/>
          <cell r="Q14">
            <v>0</v>
          </cell>
          <cell r="R14">
            <v>0</v>
          </cell>
          <cell r="S14">
            <v>0</v>
          </cell>
        </row>
        <row r="15">
          <cell r="B15" t="str">
            <v>0389</v>
          </cell>
          <cell r="C15" t="str">
            <v>ស៊ន ផល្លី</v>
          </cell>
          <cell r="D15" t="str">
            <v>Sorn Phally</v>
          </cell>
          <cell r="E15" t="str">
            <v>M</v>
          </cell>
          <cell r="F15" t="str">
            <v>High Frequency</v>
          </cell>
          <cell r="G15">
            <v>44117</v>
          </cell>
          <cell r="H15">
            <v>275.54000000000002</v>
          </cell>
          <cell r="I15">
            <v>291</v>
          </cell>
          <cell r="J15">
            <v>284.19</v>
          </cell>
          <cell r="K15">
            <v>309.88</v>
          </cell>
          <cell r="L15">
            <v>313</v>
          </cell>
          <cell r="M15">
            <v>236.49487179487173</v>
          </cell>
          <cell r="N15">
            <v>1710.1048717948718</v>
          </cell>
          <cell r="O15">
            <v>285.01747863247863</v>
          </cell>
          <cell r="P15"/>
          <cell r="Q15">
            <v>0</v>
          </cell>
          <cell r="R15">
            <v>0</v>
          </cell>
          <cell r="S15">
            <v>0</v>
          </cell>
        </row>
        <row r="16">
          <cell r="B16" t="str">
            <v>0429</v>
          </cell>
          <cell r="C16" t="str">
            <v>ជុំ សុនឿន</v>
          </cell>
          <cell r="D16" t="str">
            <v>Chom Noeun</v>
          </cell>
          <cell r="E16" t="str">
            <v>F</v>
          </cell>
          <cell r="F16" t="str">
            <v>High Frequency</v>
          </cell>
          <cell r="G16">
            <v>44131</v>
          </cell>
          <cell r="H16">
            <v>284.08</v>
          </cell>
          <cell r="I16">
            <v>358.16</v>
          </cell>
          <cell r="J16">
            <v>255.81</v>
          </cell>
          <cell r="K16">
            <v>276.92</v>
          </cell>
          <cell r="L16">
            <v>346</v>
          </cell>
          <cell r="M16">
            <v>241.41823717948716</v>
          </cell>
          <cell r="N16">
            <v>1762.3882371794871</v>
          </cell>
          <cell r="O16">
            <v>293.73137286324783</v>
          </cell>
          <cell r="P16"/>
          <cell r="Q16">
            <v>0</v>
          </cell>
          <cell r="R16">
            <v>0</v>
          </cell>
          <cell r="S16">
            <v>0</v>
          </cell>
        </row>
        <row r="17">
          <cell r="B17" t="str">
            <v>1091</v>
          </cell>
          <cell r="C17" t="str">
            <v>គាន ប្រុស</v>
          </cell>
          <cell r="D17" t="str">
            <v>Kean Bros</v>
          </cell>
          <cell r="E17" t="str">
            <v>M</v>
          </cell>
          <cell r="F17" t="str">
            <v>High Frequency</v>
          </cell>
          <cell r="G17">
            <v>44887</v>
          </cell>
          <cell r="H17">
            <v>246.92</v>
          </cell>
          <cell r="I17">
            <v>362.88</v>
          </cell>
          <cell r="J17">
            <v>251.08</v>
          </cell>
          <cell r="K17">
            <v>253.27</v>
          </cell>
          <cell r="L17">
            <v>308.5</v>
          </cell>
          <cell r="M17">
            <v>217.59807692307689</v>
          </cell>
          <cell r="N17">
            <v>1640.248076923077</v>
          </cell>
          <cell r="O17">
            <v>273.37467948717949</v>
          </cell>
          <cell r="P17"/>
          <cell r="Q17">
            <v>0</v>
          </cell>
          <cell r="R17">
            <v>0</v>
          </cell>
          <cell r="S17">
            <v>0</v>
          </cell>
        </row>
        <row r="18">
          <cell r="B18" t="str">
            <v>1037</v>
          </cell>
          <cell r="C18" t="str">
            <v>គឿន ស្រីម៉ៅ</v>
          </cell>
          <cell r="D18" t="str">
            <v>Koeurn Srey Mao</v>
          </cell>
          <cell r="E18" t="str">
            <v>F</v>
          </cell>
          <cell r="F18" t="str">
            <v>High Frequency</v>
          </cell>
          <cell r="G18">
            <v>44862</v>
          </cell>
          <cell r="H18">
            <v>237.85</v>
          </cell>
          <cell r="I18">
            <v>373.8</v>
          </cell>
          <cell r="J18">
            <v>246.92</v>
          </cell>
          <cell r="K18">
            <v>274.85000000000002</v>
          </cell>
          <cell r="L18">
            <v>499</v>
          </cell>
          <cell r="M18">
            <v>203.52153846153846</v>
          </cell>
          <cell r="N18">
            <v>1835.9415384615386</v>
          </cell>
          <cell r="O18">
            <v>305.99025641025645</v>
          </cell>
          <cell r="P18"/>
          <cell r="Q18">
            <v>0</v>
          </cell>
          <cell r="R18">
            <v>0</v>
          </cell>
          <cell r="S18">
            <v>0</v>
          </cell>
        </row>
        <row r="19">
          <cell r="B19" t="str">
            <v>1142</v>
          </cell>
          <cell r="C19" t="str">
            <v>ង៉ែត សុខណៃ</v>
          </cell>
          <cell r="D19" t="str">
            <v>Nget Soknai</v>
          </cell>
          <cell r="E19" t="str">
            <v>M</v>
          </cell>
          <cell r="F19" t="str">
            <v>High Frequency</v>
          </cell>
          <cell r="G19">
            <v>44952</v>
          </cell>
          <cell r="H19">
            <v>232.5</v>
          </cell>
          <cell r="I19">
            <v>348.19</v>
          </cell>
          <cell r="J19">
            <v>248</v>
          </cell>
          <cell r="K19">
            <v>259</v>
          </cell>
          <cell r="L19">
            <v>306.25</v>
          </cell>
          <cell r="M19">
            <v>208.48000000000002</v>
          </cell>
          <cell r="N19">
            <v>1602.42</v>
          </cell>
          <cell r="O19">
            <v>267.07</v>
          </cell>
          <cell r="P19"/>
          <cell r="Q19">
            <v>0</v>
          </cell>
          <cell r="R19">
            <v>0</v>
          </cell>
          <cell r="S19">
            <v>0</v>
          </cell>
        </row>
        <row r="20">
          <cell r="B20" t="str">
            <v>1145</v>
          </cell>
          <cell r="C20" t="str">
            <v>វីន អារញ្ញ</v>
          </cell>
          <cell r="D20" t="str">
            <v>Vin Aranh</v>
          </cell>
          <cell r="E20" t="str">
            <v>M</v>
          </cell>
          <cell r="F20" t="str">
            <v>High Frequency</v>
          </cell>
          <cell r="G20">
            <v>44958</v>
          </cell>
          <cell r="H20">
            <v>239</v>
          </cell>
          <cell r="I20">
            <v>428.09</v>
          </cell>
          <cell r="J20">
            <v>250.75</v>
          </cell>
          <cell r="K20">
            <v>249.75</v>
          </cell>
          <cell r="L20">
            <v>290</v>
          </cell>
          <cell r="M20">
            <v>182.92000000000002</v>
          </cell>
          <cell r="N20">
            <v>1640.51</v>
          </cell>
          <cell r="O20">
            <v>273.41833333333335</v>
          </cell>
          <cell r="P20"/>
          <cell r="Q20">
            <v>0</v>
          </cell>
          <cell r="R20">
            <v>0</v>
          </cell>
          <cell r="S20">
            <v>0</v>
          </cell>
        </row>
        <row r="21">
          <cell r="B21" t="str">
            <v>1401</v>
          </cell>
          <cell r="C21" t="str">
            <v>ឈិន ស៊ិញ</v>
          </cell>
          <cell r="D21" t="str">
            <v>Chhin Sinh</v>
          </cell>
          <cell r="E21" t="str">
            <v>M</v>
          </cell>
          <cell r="F21" t="str">
            <v>High Frequency</v>
          </cell>
          <cell r="G21">
            <v>45222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254.91</v>
          </cell>
          <cell r="M21">
            <v>214.72</v>
          </cell>
          <cell r="N21">
            <v>469.63</v>
          </cell>
          <cell r="O21">
            <v>78.271666666666661</v>
          </cell>
          <cell r="P21"/>
          <cell r="Q21">
            <v>0</v>
          </cell>
          <cell r="R21">
            <v>0</v>
          </cell>
          <cell r="S21">
            <v>0</v>
          </cell>
        </row>
        <row r="22">
          <cell r="B22" t="str">
            <v>1402</v>
          </cell>
          <cell r="C22" t="str">
            <v xml:space="preserve">ញីម សុខលីន </v>
          </cell>
          <cell r="D22" t="str">
            <v>Nhim Soklin</v>
          </cell>
          <cell r="E22" t="str">
            <v>F</v>
          </cell>
          <cell r="F22" t="str">
            <v>High Frequency</v>
          </cell>
          <cell r="G22">
            <v>45223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276.39999999999998</v>
          </cell>
          <cell r="M22">
            <v>216.68</v>
          </cell>
          <cell r="N22">
            <v>493.08</v>
          </cell>
          <cell r="O22">
            <v>82.179999999999993</v>
          </cell>
          <cell r="P22"/>
          <cell r="Q22">
            <v>0</v>
          </cell>
          <cell r="R22">
            <v>0</v>
          </cell>
          <cell r="S22">
            <v>0</v>
          </cell>
        </row>
        <row r="23">
          <cell r="B23" t="str">
            <v>1403</v>
          </cell>
          <cell r="C23" t="str">
            <v xml:space="preserve">ឃិន ស្រីនិច </v>
          </cell>
          <cell r="D23" t="str">
            <v>Khen Sreynich</v>
          </cell>
          <cell r="E23" t="str">
            <v>F</v>
          </cell>
          <cell r="F23" t="str">
            <v>High Frequency</v>
          </cell>
          <cell r="G23">
            <v>45224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266.39999999999998</v>
          </cell>
          <cell r="M23">
            <v>231.54</v>
          </cell>
          <cell r="N23">
            <v>497.93999999999994</v>
          </cell>
          <cell r="O23">
            <v>82.99</v>
          </cell>
          <cell r="P23"/>
          <cell r="Q23">
            <v>0</v>
          </cell>
          <cell r="R23">
            <v>0</v>
          </cell>
          <cell r="S23">
            <v>0</v>
          </cell>
        </row>
        <row r="24">
          <cell r="B24" t="str">
            <v>1404</v>
          </cell>
          <cell r="C24" t="str">
            <v xml:space="preserve">ប្រេស យ៉ាត </v>
          </cell>
          <cell r="D24" t="str">
            <v>Bres Yat</v>
          </cell>
          <cell r="E24" t="str">
            <v>M</v>
          </cell>
          <cell r="F24" t="str">
            <v>High Frequency</v>
          </cell>
          <cell r="G24">
            <v>45224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267.05</v>
          </cell>
          <cell r="M24">
            <v>228.32</v>
          </cell>
          <cell r="N24">
            <v>495.37</v>
          </cell>
          <cell r="O24">
            <v>82.561666666666667</v>
          </cell>
          <cell r="P24"/>
          <cell r="Q24">
            <v>0</v>
          </cell>
          <cell r="R24">
            <v>0</v>
          </cell>
          <cell r="S24">
            <v>0</v>
          </cell>
        </row>
        <row r="25">
          <cell r="B25" t="str">
            <v>1405</v>
          </cell>
          <cell r="C25" t="str">
            <v xml:space="preserve">ភាព វ៉េផាត់ </v>
          </cell>
          <cell r="D25" t="str">
            <v>Pheap Vephat</v>
          </cell>
          <cell r="E25" t="str">
            <v>M</v>
          </cell>
          <cell r="F25" t="str">
            <v>High Frequency</v>
          </cell>
          <cell r="G25">
            <v>45224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267.05</v>
          </cell>
          <cell r="M25">
            <v>221.6</v>
          </cell>
          <cell r="N25">
            <v>488.65</v>
          </cell>
          <cell r="O25">
            <v>81.441666666666663</v>
          </cell>
          <cell r="P25"/>
          <cell r="Q25">
            <v>0</v>
          </cell>
          <cell r="R25">
            <v>0</v>
          </cell>
          <cell r="S25">
            <v>0</v>
          </cell>
        </row>
        <row r="26">
          <cell r="B26" t="str">
            <v>1406</v>
          </cell>
          <cell r="C26" t="str">
            <v xml:space="preserve">នន ខាវ </v>
          </cell>
          <cell r="D26" t="str">
            <v>Norn Khav</v>
          </cell>
          <cell r="E26" t="str">
            <v>M</v>
          </cell>
          <cell r="F26" t="str">
            <v>High Frequency</v>
          </cell>
          <cell r="G26">
            <v>45224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258.27</v>
          </cell>
          <cell r="M26">
            <v>213.85999999999999</v>
          </cell>
          <cell r="N26">
            <v>472.13</v>
          </cell>
          <cell r="O26">
            <v>78.688333333333333</v>
          </cell>
          <cell r="P26"/>
          <cell r="Q26">
            <v>0</v>
          </cell>
          <cell r="R26">
            <v>0</v>
          </cell>
          <cell r="S26">
            <v>0</v>
          </cell>
        </row>
        <row r="27">
          <cell r="B27" t="str">
            <v>1408</v>
          </cell>
          <cell r="C27" t="str">
            <v xml:space="preserve">ធីម ភីន </v>
          </cell>
          <cell r="D27" t="str">
            <v>Thim Phin</v>
          </cell>
          <cell r="E27" t="str">
            <v>F</v>
          </cell>
          <cell r="F27" t="str">
            <v>High Frequency</v>
          </cell>
          <cell r="G27">
            <v>45224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254.91</v>
          </cell>
          <cell r="M27">
            <v>242.58999999999997</v>
          </cell>
          <cell r="N27">
            <v>497.5</v>
          </cell>
          <cell r="O27">
            <v>82.916666666666671</v>
          </cell>
          <cell r="P27"/>
          <cell r="Q27">
            <v>0</v>
          </cell>
          <cell r="R27">
            <v>0</v>
          </cell>
          <cell r="S27">
            <v>0</v>
          </cell>
        </row>
        <row r="28">
          <cell r="B28" t="str">
            <v>1428</v>
          </cell>
          <cell r="C28" t="str">
            <v xml:space="preserve">នៅ លីហ៊ាង </v>
          </cell>
          <cell r="D28" t="str">
            <v>Nov Liheang</v>
          </cell>
          <cell r="E28" t="str">
            <v>M</v>
          </cell>
          <cell r="F28" t="str">
            <v>High Frequency</v>
          </cell>
          <cell r="G28">
            <v>45246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188.61</v>
          </cell>
          <cell r="N28">
            <v>188.61</v>
          </cell>
          <cell r="O28">
            <v>31.435000000000002</v>
          </cell>
          <cell r="P28"/>
          <cell r="Q28">
            <v>0</v>
          </cell>
          <cell r="R28">
            <v>0</v>
          </cell>
          <cell r="S28">
            <v>0</v>
          </cell>
        </row>
        <row r="29">
          <cell r="B29" t="str">
            <v>1430</v>
          </cell>
          <cell r="C29" t="str">
            <v xml:space="preserve">មូល សម្បូរ </v>
          </cell>
          <cell r="D29" t="str">
            <v>Moul Sambo</v>
          </cell>
          <cell r="E29" t="str">
            <v>M</v>
          </cell>
          <cell r="F29" t="str">
            <v>High Frequency</v>
          </cell>
          <cell r="G29">
            <v>45246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224.37</v>
          </cell>
          <cell r="N29">
            <v>224.37</v>
          </cell>
          <cell r="O29">
            <v>37.395000000000003</v>
          </cell>
          <cell r="P29"/>
          <cell r="Q29">
            <v>0</v>
          </cell>
          <cell r="R29">
            <v>0</v>
          </cell>
          <cell r="S29">
            <v>0</v>
          </cell>
        </row>
        <row r="30">
          <cell r="B30" t="str">
            <v>0440</v>
          </cell>
          <cell r="C30" t="str">
            <v>សៅ សេងហេង</v>
          </cell>
          <cell r="D30" t="str">
            <v>Sao Sengheng</v>
          </cell>
          <cell r="E30" t="str">
            <v>M</v>
          </cell>
          <cell r="F30" t="str">
            <v>Long Printing Leader</v>
          </cell>
          <cell r="G30">
            <v>44146</v>
          </cell>
          <cell r="H30">
            <v>381.42</v>
          </cell>
          <cell r="I30">
            <v>390.5</v>
          </cell>
          <cell r="J30">
            <v>423.5</v>
          </cell>
          <cell r="K30">
            <v>386.23</v>
          </cell>
          <cell r="L30">
            <v>479.12</v>
          </cell>
          <cell r="M30">
            <v>335.53733974358971</v>
          </cell>
          <cell r="N30">
            <v>2396.3073397435896</v>
          </cell>
          <cell r="O30">
            <v>399.38455662393159</v>
          </cell>
          <cell r="P30"/>
          <cell r="Q30">
            <v>0</v>
          </cell>
          <cell r="R30">
            <v>0</v>
          </cell>
          <cell r="S30">
            <v>0</v>
          </cell>
        </row>
        <row r="31">
          <cell r="B31" t="str">
            <v>0565</v>
          </cell>
          <cell r="C31" t="str">
            <v>ប៉ុល ប៊ុនហេង</v>
          </cell>
          <cell r="D31" t="str">
            <v>Pol Bunheng</v>
          </cell>
          <cell r="E31" t="str">
            <v>M</v>
          </cell>
          <cell r="F31" t="str">
            <v>Long Printing Table</v>
          </cell>
          <cell r="G31">
            <v>44357</v>
          </cell>
          <cell r="H31">
            <v>299.16000000000003</v>
          </cell>
          <cell r="I31">
            <v>285.85000000000002</v>
          </cell>
          <cell r="J31">
            <v>329.31</v>
          </cell>
          <cell r="K31">
            <v>312.38</v>
          </cell>
          <cell r="L31">
            <v>401.5</v>
          </cell>
          <cell r="M31">
            <v>285.21826923076924</v>
          </cell>
          <cell r="N31">
            <v>1913.4182692307691</v>
          </cell>
          <cell r="O31">
            <v>318.90304487179486</v>
          </cell>
          <cell r="P31"/>
          <cell r="Q31">
            <v>0</v>
          </cell>
          <cell r="R31">
            <v>0</v>
          </cell>
          <cell r="S31">
            <v>0</v>
          </cell>
        </row>
        <row r="32">
          <cell r="B32" t="str">
            <v>1114</v>
          </cell>
          <cell r="C32" t="str">
            <v>ភា រ៉ាភី</v>
          </cell>
          <cell r="D32" t="str">
            <v>Phea Raphy</v>
          </cell>
          <cell r="E32" t="str">
            <v>M</v>
          </cell>
          <cell r="F32" t="str">
            <v>Long Printing Table</v>
          </cell>
          <cell r="G32">
            <v>44936</v>
          </cell>
          <cell r="H32">
            <v>276.5</v>
          </cell>
          <cell r="I32">
            <v>373.4</v>
          </cell>
          <cell r="J32">
            <v>282.81</v>
          </cell>
          <cell r="K32">
            <v>258.42</v>
          </cell>
          <cell r="L32">
            <v>323.63</v>
          </cell>
          <cell r="M32">
            <v>256.22000000000003</v>
          </cell>
          <cell r="N32">
            <v>1770.9800000000002</v>
          </cell>
          <cell r="O32">
            <v>295.16333333333336</v>
          </cell>
          <cell r="P32"/>
          <cell r="Q32">
            <v>0</v>
          </cell>
          <cell r="R32">
            <v>0</v>
          </cell>
          <cell r="S32">
            <v>0</v>
          </cell>
        </row>
        <row r="33">
          <cell r="B33" t="str">
            <v>1115</v>
          </cell>
          <cell r="C33" t="str">
            <v>អ៊ឹម សំអ៊ុន</v>
          </cell>
          <cell r="D33" t="str">
            <v>Oem Sam Un</v>
          </cell>
          <cell r="E33" t="str">
            <v>M</v>
          </cell>
          <cell r="F33" t="str">
            <v>Long Printing Table</v>
          </cell>
          <cell r="G33">
            <v>44936</v>
          </cell>
          <cell r="H33">
            <v>223.5</v>
          </cell>
          <cell r="I33">
            <v>447.59</v>
          </cell>
          <cell r="J33">
            <v>290</v>
          </cell>
          <cell r="K33">
            <v>273</v>
          </cell>
          <cell r="L33">
            <v>358.5</v>
          </cell>
          <cell r="M33">
            <v>235.99</v>
          </cell>
          <cell r="N33">
            <v>1828.58</v>
          </cell>
          <cell r="O33">
            <v>304.76333333333332</v>
          </cell>
          <cell r="P33"/>
          <cell r="Q33">
            <v>0</v>
          </cell>
          <cell r="R33">
            <v>0</v>
          </cell>
          <cell r="S33">
            <v>0</v>
          </cell>
        </row>
        <row r="34">
          <cell r="B34" t="str">
            <v>1121</v>
          </cell>
          <cell r="C34" t="str">
            <v>ឌី​ រ៉ាស៊ិន</v>
          </cell>
          <cell r="D34" t="str">
            <v>Dy Rasen</v>
          </cell>
          <cell r="E34" t="str">
            <v>M</v>
          </cell>
          <cell r="F34" t="str">
            <v>Long Printing Table</v>
          </cell>
          <cell r="G34">
            <v>44944</v>
          </cell>
          <cell r="H34">
            <v>195.81</v>
          </cell>
          <cell r="I34">
            <v>438.78</v>
          </cell>
          <cell r="J34">
            <v>286.31</v>
          </cell>
          <cell r="K34">
            <v>270.62</v>
          </cell>
          <cell r="L34">
            <v>348.5</v>
          </cell>
          <cell r="M34">
            <v>238.45999999999998</v>
          </cell>
          <cell r="N34">
            <v>1778.48</v>
          </cell>
          <cell r="O34">
            <v>296.41333333333336</v>
          </cell>
          <cell r="P34"/>
          <cell r="Q34">
            <v>0</v>
          </cell>
          <cell r="R34">
            <v>0</v>
          </cell>
          <cell r="S34">
            <v>0</v>
          </cell>
        </row>
        <row r="35">
          <cell r="B35" t="str">
            <v>1045</v>
          </cell>
          <cell r="C35" t="str">
            <v>សេង ស៊ីញ</v>
          </cell>
          <cell r="D35" t="str">
            <v xml:space="preserve"> Seng Sinh</v>
          </cell>
          <cell r="E35" t="str">
            <v>M</v>
          </cell>
          <cell r="F35" t="str">
            <v>Long Printing Table</v>
          </cell>
          <cell r="G35">
            <v>44865</v>
          </cell>
          <cell r="H35">
            <v>304</v>
          </cell>
          <cell r="I35">
            <v>283.7</v>
          </cell>
          <cell r="J35">
            <v>230.5</v>
          </cell>
          <cell r="K35">
            <v>302.14999999999998</v>
          </cell>
          <cell r="L35">
            <v>611.21</v>
          </cell>
          <cell r="M35">
            <v>264.28384615384618</v>
          </cell>
          <cell r="N35">
            <v>1995.8438461538462</v>
          </cell>
          <cell r="O35">
            <v>332.64064102564106</v>
          </cell>
          <cell r="P35"/>
          <cell r="Q35">
            <v>0</v>
          </cell>
          <cell r="R35">
            <v>0</v>
          </cell>
          <cell r="S35">
            <v>0</v>
          </cell>
        </row>
        <row r="36">
          <cell r="B36" t="str">
            <v>1318</v>
          </cell>
          <cell r="C36" t="str">
            <v xml:space="preserve">ឈឺន រដ្ឋធី </v>
          </cell>
          <cell r="D36" t="str">
            <v>Chheun Rothy</v>
          </cell>
          <cell r="E36" t="str">
            <v>M</v>
          </cell>
          <cell r="F36" t="str">
            <v>Long Table Printing</v>
          </cell>
          <cell r="G36">
            <v>45181</v>
          </cell>
          <cell r="H36">
            <v>0</v>
          </cell>
          <cell r="I36">
            <v>0</v>
          </cell>
          <cell r="J36">
            <v>0</v>
          </cell>
          <cell r="K36">
            <v>268.99</v>
          </cell>
          <cell r="L36">
            <v>279.23</v>
          </cell>
          <cell r="M36">
            <v>265.02999999999997</v>
          </cell>
          <cell r="N36">
            <v>813.25</v>
          </cell>
          <cell r="O36">
            <v>135.54166666666666</v>
          </cell>
          <cell r="P36"/>
          <cell r="Q36">
            <v>0</v>
          </cell>
          <cell r="R36">
            <v>0</v>
          </cell>
          <cell r="S36">
            <v>0</v>
          </cell>
        </row>
        <row r="37">
          <cell r="B37" t="str">
            <v>1323</v>
          </cell>
          <cell r="C37" t="str">
            <v>វង្ស វាសនា</v>
          </cell>
          <cell r="D37" t="str">
            <v>Vong Veasna</v>
          </cell>
          <cell r="E37" t="str">
            <v>M</v>
          </cell>
          <cell r="F37" t="str">
            <v>Long Table Printing</v>
          </cell>
          <cell r="G37">
            <v>45181</v>
          </cell>
          <cell r="H37">
            <v>0</v>
          </cell>
          <cell r="I37">
            <v>0</v>
          </cell>
          <cell r="J37">
            <v>0</v>
          </cell>
          <cell r="K37">
            <v>246.5</v>
          </cell>
          <cell r="L37">
            <v>339.5</v>
          </cell>
          <cell r="M37">
            <v>257.39999999999998</v>
          </cell>
          <cell r="N37">
            <v>843.4</v>
          </cell>
          <cell r="O37">
            <v>140.56666666666666</v>
          </cell>
          <cell r="P37"/>
          <cell r="Q37">
            <v>0</v>
          </cell>
          <cell r="R37">
            <v>0</v>
          </cell>
          <cell r="S37">
            <v>0</v>
          </cell>
        </row>
        <row r="38">
          <cell r="B38" t="str">
            <v>1324</v>
          </cell>
          <cell r="C38" t="str">
            <v>សាយ​ ដាវី</v>
          </cell>
          <cell r="D38" t="str">
            <v>Say Davy</v>
          </cell>
          <cell r="E38" t="str">
            <v>M</v>
          </cell>
          <cell r="F38" t="str">
            <v>Long Table Printing</v>
          </cell>
          <cell r="G38">
            <v>45181</v>
          </cell>
          <cell r="H38">
            <v>0</v>
          </cell>
          <cell r="I38">
            <v>0</v>
          </cell>
          <cell r="J38">
            <v>0</v>
          </cell>
          <cell r="K38">
            <v>250.5</v>
          </cell>
          <cell r="L38">
            <v>307.81</v>
          </cell>
          <cell r="M38">
            <v>258.73</v>
          </cell>
          <cell r="N38">
            <v>817.04</v>
          </cell>
          <cell r="O38">
            <v>136.17333333333332</v>
          </cell>
          <cell r="P38"/>
          <cell r="Q38">
            <v>0</v>
          </cell>
          <cell r="R38">
            <v>0</v>
          </cell>
          <cell r="S38">
            <v>0</v>
          </cell>
        </row>
        <row r="39">
          <cell r="B39" t="str">
            <v>1329</v>
          </cell>
          <cell r="C39" t="str">
            <v>ឡាញ ស្រីនាង</v>
          </cell>
          <cell r="D39" t="str">
            <v>Lanh Sreyneang</v>
          </cell>
          <cell r="E39" t="str">
            <v>F</v>
          </cell>
          <cell r="F39" t="str">
            <v>Long Table Printing</v>
          </cell>
          <cell r="G39">
            <v>45181</v>
          </cell>
          <cell r="H39">
            <v>0</v>
          </cell>
          <cell r="I39">
            <v>0</v>
          </cell>
          <cell r="J39">
            <v>0</v>
          </cell>
          <cell r="K39">
            <v>240</v>
          </cell>
          <cell r="L39">
            <v>345.5</v>
          </cell>
          <cell r="M39">
            <v>255.24</v>
          </cell>
          <cell r="N39">
            <v>840.74</v>
          </cell>
          <cell r="O39">
            <v>140.12333333333333</v>
          </cell>
          <cell r="P39"/>
          <cell r="Q39">
            <v>0</v>
          </cell>
          <cell r="R39">
            <v>0</v>
          </cell>
          <cell r="S39">
            <v>0</v>
          </cell>
        </row>
        <row r="40">
          <cell r="B40" t="str">
            <v>1342</v>
          </cell>
          <cell r="C40" t="str">
            <v>ស៊ុន ចាន់ចាវ</v>
          </cell>
          <cell r="D40" t="str">
            <v>Sun Chanchav</v>
          </cell>
          <cell r="E40" t="str">
            <v>M</v>
          </cell>
          <cell r="F40" t="str">
            <v>Long Table Printing</v>
          </cell>
          <cell r="G40">
            <v>45195</v>
          </cell>
          <cell r="H40">
            <v>0</v>
          </cell>
          <cell r="I40">
            <v>0</v>
          </cell>
          <cell r="J40">
            <v>0</v>
          </cell>
          <cell r="K40">
            <v>305.88</v>
          </cell>
          <cell r="L40">
            <v>389.9</v>
          </cell>
          <cell r="M40">
            <v>345.64000000000004</v>
          </cell>
          <cell r="N40">
            <v>1041.42</v>
          </cell>
          <cell r="O40">
            <v>173.57000000000002</v>
          </cell>
          <cell r="P40"/>
          <cell r="Q40">
            <v>0</v>
          </cell>
          <cell r="R40">
            <v>0</v>
          </cell>
          <cell r="S40">
            <v>0</v>
          </cell>
        </row>
        <row r="41">
          <cell r="B41" t="str">
            <v>1359</v>
          </cell>
          <cell r="C41" t="str">
            <v>សឿង សែ</v>
          </cell>
          <cell r="D41" t="str">
            <v>​Soeung Se</v>
          </cell>
          <cell r="E41" t="str">
            <v>M</v>
          </cell>
          <cell r="F41" t="str">
            <v>Long Table Printing</v>
          </cell>
          <cell r="G41">
            <v>45201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313.20999999999998</v>
          </cell>
          <cell r="M41">
            <v>296.04000000000002</v>
          </cell>
          <cell r="N41">
            <v>609.25</v>
          </cell>
          <cell r="O41">
            <v>101.54166666666667</v>
          </cell>
          <cell r="P41"/>
          <cell r="Q41">
            <v>0</v>
          </cell>
          <cell r="R41">
            <v>0</v>
          </cell>
          <cell r="S41">
            <v>0</v>
          </cell>
        </row>
        <row r="42">
          <cell r="B42" t="str">
            <v>1364</v>
          </cell>
          <cell r="C42" t="str">
            <v>ភាង ណារ៉ូ</v>
          </cell>
          <cell r="D42" t="str">
            <v>Pheang Naro</v>
          </cell>
          <cell r="E42" t="str">
            <v>M</v>
          </cell>
          <cell r="F42" t="str">
            <v>Long Table Printing</v>
          </cell>
          <cell r="G42">
            <v>45201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238.77</v>
          </cell>
          <cell r="M42">
            <v>272.72000000000003</v>
          </cell>
          <cell r="N42">
            <v>511.49</v>
          </cell>
          <cell r="O42">
            <v>85.248333333333335</v>
          </cell>
          <cell r="P42"/>
          <cell r="Q42">
            <v>0</v>
          </cell>
          <cell r="R42">
            <v>0</v>
          </cell>
          <cell r="S42">
            <v>0</v>
          </cell>
        </row>
        <row r="43">
          <cell r="B43" t="str">
            <v>1395</v>
          </cell>
          <cell r="C43" t="str">
            <v>ផន សុផល</v>
          </cell>
          <cell r="D43" t="str">
            <v>Phorn Sophal</v>
          </cell>
          <cell r="E43" t="str">
            <v>M</v>
          </cell>
          <cell r="F43" t="str">
            <v>Long Table Printing</v>
          </cell>
          <cell r="G43">
            <v>45219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290.83</v>
          </cell>
          <cell r="M43">
            <v>262.92</v>
          </cell>
          <cell r="N43">
            <v>553.75</v>
          </cell>
          <cell r="O43">
            <v>92.291666666666671</v>
          </cell>
          <cell r="P43"/>
          <cell r="Q43">
            <v>0</v>
          </cell>
          <cell r="R43">
            <v>0</v>
          </cell>
          <cell r="S43">
            <v>0</v>
          </cell>
        </row>
        <row r="44">
          <cell r="B44" t="str">
            <v>1414</v>
          </cell>
          <cell r="C44" t="str">
            <v>សួស កក្តដា</v>
          </cell>
          <cell r="D44" t="str">
            <v>Suos Kakada</v>
          </cell>
          <cell r="E44" t="str">
            <v>M</v>
          </cell>
          <cell r="F44" t="str">
            <v>Long Table Printing</v>
          </cell>
          <cell r="G44">
            <v>45231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292.32</v>
          </cell>
          <cell r="M44">
            <v>278.02999999999997</v>
          </cell>
          <cell r="N44">
            <v>570.34999999999991</v>
          </cell>
          <cell r="O44">
            <v>95.058333333333323</v>
          </cell>
          <cell r="P44"/>
          <cell r="Q44">
            <v>0</v>
          </cell>
          <cell r="R44">
            <v>0</v>
          </cell>
          <cell r="S44">
            <v>0</v>
          </cell>
        </row>
        <row r="45">
          <cell r="B45" t="str">
            <v>0545</v>
          </cell>
          <cell r="C45" t="str">
            <v>ញឹម ធា</v>
          </cell>
          <cell r="D45" t="str">
            <v>Nhoem Thea</v>
          </cell>
          <cell r="E45" t="str">
            <v>F</v>
          </cell>
          <cell r="F45" t="str">
            <v>Translator</v>
          </cell>
          <cell r="G45">
            <v>44287</v>
          </cell>
          <cell r="H45">
            <v>657.62</v>
          </cell>
          <cell r="I45">
            <v>670.3</v>
          </cell>
          <cell r="J45">
            <v>663.83</v>
          </cell>
          <cell r="K45">
            <v>631.96</v>
          </cell>
          <cell r="L45">
            <v>683</v>
          </cell>
          <cell r="M45">
            <v>511.06365384615378</v>
          </cell>
          <cell r="N45">
            <v>3817.773653846154</v>
          </cell>
          <cell r="O45">
            <v>636.29560897435897</v>
          </cell>
          <cell r="P45"/>
          <cell r="Q45">
            <v>0</v>
          </cell>
          <cell r="R45">
            <v>0</v>
          </cell>
          <cell r="S45">
            <v>0</v>
          </cell>
        </row>
        <row r="46">
          <cell r="B46" t="str">
            <v>1101</v>
          </cell>
          <cell r="C46" t="str">
            <v>ម៉ន សុទីន</v>
          </cell>
          <cell r="D46" t="str">
            <v>Morn Sotin</v>
          </cell>
          <cell r="E46" t="str">
            <v>M</v>
          </cell>
          <cell r="F46" t="str">
            <v>TPU Operator</v>
          </cell>
          <cell r="G46">
            <v>44911</v>
          </cell>
          <cell r="H46">
            <v>259.25</v>
          </cell>
          <cell r="I46">
            <v>347.35</v>
          </cell>
          <cell r="J46">
            <v>261.25</v>
          </cell>
          <cell r="K46">
            <v>269.5</v>
          </cell>
          <cell r="L46">
            <v>335</v>
          </cell>
          <cell r="M46">
            <v>219.20999999999998</v>
          </cell>
          <cell r="N46">
            <v>1691.56</v>
          </cell>
          <cell r="O46">
            <v>281.92666666666668</v>
          </cell>
          <cell r="P46"/>
          <cell r="Q46">
            <v>0</v>
          </cell>
          <cell r="R46">
            <v>0</v>
          </cell>
          <cell r="S46">
            <v>0</v>
          </cell>
        </row>
        <row r="47">
          <cell r="B47" t="str">
            <v>1413</v>
          </cell>
          <cell r="C47" t="str">
            <v>លេន ម៉ី</v>
          </cell>
          <cell r="D47" t="str">
            <v>Len Mey</v>
          </cell>
          <cell r="E47" t="str">
            <v>F</v>
          </cell>
          <cell r="F47" t="str">
            <v>TPU Operator</v>
          </cell>
          <cell r="G47">
            <v>45231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244.57</v>
          </cell>
          <cell r="N47">
            <v>244.57</v>
          </cell>
          <cell r="O47">
            <v>40.761666666666663</v>
          </cell>
          <cell r="P47"/>
          <cell r="Q47">
            <v>0</v>
          </cell>
          <cell r="R47">
            <v>0</v>
          </cell>
          <cell r="S47">
            <v>0</v>
          </cell>
        </row>
        <row r="48">
          <cell r="B48" t="str">
            <v>1462</v>
          </cell>
          <cell r="C48" t="str">
            <v>ម៉េង លីណា</v>
          </cell>
          <cell r="D48" t="str">
            <v>Meng Lina</v>
          </cell>
          <cell r="E48" t="str">
            <v>F</v>
          </cell>
          <cell r="F48" t="str">
            <v>Long Table Printing</v>
          </cell>
          <cell r="G48">
            <v>45267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/>
          <cell r="Q48">
            <v>0</v>
          </cell>
          <cell r="R48">
            <v>0</v>
          </cell>
          <cell r="S48">
            <v>0</v>
          </cell>
        </row>
        <row r="49">
          <cell r="B49" t="str">
            <v>1466</v>
          </cell>
          <cell r="C49" t="str">
            <v>ហង្ស វលក្ខិណា</v>
          </cell>
          <cell r="D49" t="str">
            <v>Hang Vorlakhena</v>
          </cell>
          <cell r="E49" t="str">
            <v>F</v>
          </cell>
          <cell r="F49" t="str">
            <v>Long Table Printing</v>
          </cell>
          <cell r="G49">
            <v>45268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/>
          <cell r="Q49">
            <v>0</v>
          </cell>
          <cell r="R49">
            <v>0</v>
          </cell>
          <cell r="S49">
            <v>0</v>
          </cell>
        </row>
      </sheetData>
      <sheetData sheetId="7"/>
      <sheetData sheetId="8">
        <row r="9">
          <cell r="B9" t="str">
            <v>0545</v>
          </cell>
          <cell r="C9" t="str">
            <v>ញឹម ធា</v>
          </cell>
          <cell r="D9" t="str">
            <v>Nhoem Thea</v>
          </cell>
          <cell r="E9" t="str">
            <v>F</v>
          </cell>
          <cell r="F9" t="str">
            <v>Chinese Translation</v>
          </cell>
          <cell r="G9" t="str">
            <v>HF</v>
          </cell>
          <cell r="H9">
            <v>44287</v>
          </cell>
          <cell r="I9">
            <v>400</v>
          </cell>
          <cell r="J9">
            <v>13</v>
          </cell>
          <cell r="K9">
            <v>200</v>
          </cell>
          <cell r="L9">
            <v>200</v>
          </cell>
        </row>
        <row r="10">
          <cell r="B10" t="str">
            <v>0440</v>
          </cell>
          <cell r="C10" t="str">
            <v>សៅ សេងហេង</v>
          </cell>
          <cell r="D10" t="str">
            <v>Sao SengHeng</v>
          </cell>
          <cell r="E10" t="str">
            <v>M</v>
          </cell>
          <cell r="F10" t="str">
            <v>Long P.T Leader</v>
          </cell>
          <cell r="G10" t="str">
            <v>HF</v>
          </cell>
          <cell r="H10">
            <v>44146</v>
          </cell>
          <cell r="I10">
            <v>220</v>
          </cell>
          <cell r="J10">
            <v>10</v>
          </cell>
          <cell r="K10">
            <v>110</v>
          </cell>
          <cell r="L10">
            <v>110</v>
          </cell>
        </row>
        <row r="11">
          <cell r="B11" t="str">
            <v>0565</v>
          </cell>
          <cell r="C11" t="str">
            <v>ប៉ុល ប៊ុនហេង</v>
          </cell>
          <cell r="D11" t="str">
            <v>Pol Buntheng</v>
          </cell>
          <cell r="E11" t="str">
            <v>M</v>
          </cell>
          <cell r="F11" t="str">
            <v>Long P.T operator</v>
          </cell>
          <cell r="G11" t="str">
            <v>HF</v>
          </cell>
          <cell r="H11">
            <v>44357</v>
          </cell>
          <cell r="I11">
            <v>212</v>
          </cell>
          <cell r="J11">
            <v>11.5</v>
          </cell>
          <cell r="K11">
            <v>106</v>
          </cell>
          <cell r="L11">
            <v>106</v>
          </cell>
        </row>
        <row r="12">
          <cell r="B12" t="str">
            <v>1045</v>
          </cell>
          <cell r="C12" t="str">
            <v>សេង ស៊ីញ</v>
          </cell>
          <cell r="D12" t="str">
            <v xml:space="preserve"> Seng Sinh</v>
          </cell>
          <cell r="E12" t="str">
            <v>M</v>
          </cell>
          <cell r="F12" t="str">
            <v>Long P.T operator</v>
          </cell>
          <cell r="G12" t="str">
            <v>HF</v>
          </cell>
          <cell r="H12">
            <v>44865</v>
          </cell>
          <cell r="I12">
            <v>212</v>
          </cell>
          <cell r="J12">
            <v>13</v>
          </cell>
          <cell r="K12">
            <v>106</v>
          </cell>
          <cell r="L12">
            <v>106</v>
          </cell>
        </row>
        <row r="13">
          <cell r="B13" t="str">
            <v>1114</v>
          </cell>
          <cell r="C13" t="str">
            <v>ភា រ៉ាភី</v>
          </cell>
          <cell r="D13" t="str">
            <v>Phea Raphy</v>
          </cell>
          <cell r="E13" t="str">
            <v>M</v>
          </cell>
          <cell r="F13" t="str">
            <v>Long P.T operator</v>
          </cell>
          <cell r="G13" t="str">
            <v>HF</v>
          </cell>
          <cell r="H13">
            <v>44936</v>
          </cell>
          <cell r="I13">
            <v>212</v>
          </cell>
          <cell r="J13">
            <v>12</v>
          </cell>
          <cell r="K13">
            <v>106</v>
          </cell>
          <cell r="L13">
            <v>106</v>
          </cell>
        </row>
        <row r="14">
          <cell r="B14" t="str">
            <v>1121</v>
          </cell>
          <cell r="C14" t="str">
            <v>ឌី​ រ៉ាស៊ិន</v>
          </cell>
          <cell r="D14" t="str">
            <v>Dy Rasen</v>
          </cell>
          <cell r="E14" t="str">
            <v>M</v>
          </cell>
          <cell r="F14" t="str">
            <v>Long P.T operator</v>
          </cell>
          <cell r="G14" t="str">
            <v>HF</v>
          </cell>
          <cell r="H14">
            <v>44944</v>
          </cell>
          <cell r="I14">
            <v>212</v>
          </cell>
          <cell r="J14">
            <v>13</v>
          </cell>
          <cell r="K14">
            <v>106</v>
          </cell>
          <cell r="L14">
            <v>106</v>
          </cell>
        </row>
        <row r="15">
          <cell r="B15" t="str">
            <v>0435</v>
          </cell>
          <cell r="C15" t="str">
            <v>កោះ គឹមហ៊ី</v>
          </cell>
          <cell r="D15" t="str">
            <v>Kos KimHe</v>
          </cell>
          <cell r="E15" t="str">
            <v>F</v>
          </cell>
          <cell r="F15" t="str">
            <v>HF. Leader</v>
          </cell>
          <cell r="G15" t="str">
            <v>HF</v>
          </cell>
          <cell r="H15">
            <v>44139</v>
          </cell>
          <cell r="I15">
            <v>212</v>
          </cell>
          <cell r="J15">
            <v>13</v>
          </cell>
          <cell r="K15">
            <v>106</v>
          </cell>
          <cell r="L15">
            <v>106</v>
          </cell>
        </row>
        <row r="16">
          <cell r="B16" t="str">
            <v>0389</v>
          </cell>
          <cell r="C16" t="str">
            <v>ស៊ន ផល្លី</v>
          </cell>
          <cell r="D16" t="str">
            <v>Sorn Phally</v>
          </cell>
          <cell r="E16" t="str">
            <v>M</v>
          </cell>
          <cell r="F16" t="str">
            <v>HF. operator</v>
          </cell>
          <cell r="G16" t="str">
            <v>HF</v>
          </cell>
          <cell r="H16">
            <v>44117</v>
          </cell>
          <cell r="I16">
            <v>212</v>
          </cell>
          <cell r="J16">
            <v>13</v>
          </cell>
          <cell r="K16">
            <v>106</v>
          </cell>
          <cell r="L16">
            <v>106</v>
          </cell>
        </row>
        <row r="17">
          <cell r="B17" t="str">
            <v>0429</v>
          </cell>
          <cell r="C17" t="str">
            <v>ជុំ សុនឿន</v>
          </cell>
          <cell r="D17" t="str">
            <v>Chom Sonoeun</v>
          </cell>
          <cell r="E17" t="str">
            <v>F</v>
          </cell>
          <cell r="F17" t="str">
            <v>HF. operator</v>
          </cell>
          <cell r="G17" t="str">
            <v>HF</v>
          </cell>
          <cell r="H17">
            <v>44131</v>
          </cell>
          <cell r="I17">
            <v>212</v>
          </cell>
          <cell r="J17">
            <v>13</v>
          </cell>
          <cell r="K17">
            <v>106</v>
          </cell>
          <cell r="L17">
            <v>106</v>
          </cell>
        </row>
        <row r="18">
          <cell r="B18" t="str">
            <v>1037</v>
          </cell>
          <cell r="C18" t="str">
            <v>គឿន ស្រីម៉ៅ</v>
          </cell>
          <cell r="D18" t="str">
            <v>Koeurn Srey Mao</v>
          </cell>
          <cell r="E18" t="str">
            <v>F</v>
          </cell>
          <cell r="F18" t="str">
            <v>HF. operator</v>
          </cell>
          <cell r="G18" t="str">
            <v>HF</v>
          </cell>
          <cell r="H18">
            <v>44862</v>
          </cell>
          <cell r="I18">
            <v>212</v>
          </cell>
          <cell r="J18">
            <v>13</v>
          </cell>
          <cell r="K18">
            <v>106</v>
          </cell>
          <cell r="L18">
            <v>106</v>
          </cell>
        </row>
        <row r="19">
          <cell r="B19" t="str">
            <v>1091</v>
          </cell>
          <cell r="C19" t="str">
            <v>គាន ប្រុស</v>
          </cell>
          <cell r="D19" t="str">
            <v>Kean Bros</v>
          </cell>
          <cell r="E19" t="str">
            <v>M</v>
          </cell>
          <cell r="F19" t="str">
            <v>HF. operator</v>
          </cell>
          <cell r="G19" t="str">
            <v>HF</v>
          </cell>
          <cell r="H19">
            <v>44887</v>
          </cell>
          <cell r="I19">
            <v>212</v>
          </cell>
          <cell r="J19">
            <v>13</v>
          </cell>
          <cell r="K19">
            <v>106</v>
          </cell>
          <cell r="L19">
            <v>106</v>
          </cell>
        </row>
        <row r="20">
          <cell r="B20" t="str">
            <v>1115</v>
          </cell>
          <cell r="C20" t="str">
            <v>អ៊ឹម សំអ៊ុន</v>
          </cell>
          <cell r="D20" t="str">
            <v>Oem Sam Un</v>
          </cell>
          <cell r="E20" t="str">
            <v>M</v>
          </cell>
          <cell r="F20" t="str">
            <v>HF. operator</v>
          </cell>
          <cell r="G20" t="str">
            <v>HF</v>
          </cell>
          <cell r="H20">
            <v>44936</v>
          </cell>
          <cell r="I20">
            <v>212</v>
          </cell>
          <cell r="J20">
            <v>9</v>
          </cell>
          <cell r="K20">
            <v>106</v>
          </cell>
          <cell r="L20">
            <v>106</v>
          </cell>
        </row>
        <row r="21">
          <cell r="B21" t="str">
            <v>1142</v>
          </cell>
          <cell r="C21" t="str">
            <v>ង៉ែត សុខណៃ</v>
          </cell>
          <cell r="D21" t="str">
            <v>Nget Soknai</v>
          </cell>
          <cell r="E21" t="str">
            <v>M</v>
          </cell>
          <cell r="F21" t="str">
            <v>HF. operator</v>
          </cell>
          <cell r="G21" t="str">
            <v>HF</v>
          </cell>
          <cell r="H21">
            <v>44952</v>
          </cell>
          <cell r="I21">
            <v>212</v>
          </cell>
          <cell r="J21">
            <v>13</v>
          </cell>
          <cell r="K21">
            <v>106</v>
          </cell>
          <cell r="L21">
            <v>106</v>
          </cell>
        </row>
        <row r="22">
          <cell r="B22" t="str">
            <v>1145</v>
          </cell>
          <cell r="C22" t="str">
            <v>វីន អារញ្ញ</v>
          </cell>
          <cell r="D22" t="str">
            <v>Vin Aranh</v>
          </cell>
          <cell r="E22" t="str">
            <v>M</v>
          </cell>
          <cell r="F22" t="str">
            <v>HF. operator</v>
          </cell>
          <cell r="G22" t="str">
            <v>HF</v>
          </cell>
          <cell r="H22">
            <v>44958</v>
          </cell>
          <cell r="I22">
            <v>212</v>
          </cell>
          <cell r="J22">
            <v>13</v>
          </cell>
          <cell r="K22">
            <v>106</v>
          </cell>
          <cell r="L22">
            <v>106</v>
          </cell>
        </row>
        <row r="23">
          <cell r="B23" t="str">
            <v>1101</v>
          </cell>
          <cell r="C23" t="str">
            <v>ម៉ន សុទីន</v>
          </cell>
          <cell r="D23" t="str">
            <v>Morn Sotin</v>
          </cell>
          <cell r="E23" t="str">
            <v>M</v>
          </cell>
          <cell r="F23" t="str">
            <v>TPU operator</v>
          </cell>
          <cell r="G23" t="str">
            <v>HF</v>
          </cell>
          <cell r="H23">
            <v>44911</v>
          </cell>
          <cell r="I23">
            <v>212</v>
          </cell>
          <cell r="J23">
            <v>12</v>
          </cell>
          <cell r="K23">
            <v>106</v>
          </cell>
          <cell r="L23">
            <v>106</v>
          </cell>
        </row>
        <row r="24">
          <cell r="B24" t="str">
            <v>1485</v>
          </cell>
          <cell r="C24" t="str">
            <v xml:space="preserve">គៀង ស្រីខួច </v>
          </cell>
          <cell r="D24" t="str">
            <v>Keang Sreykhuoch</v>
          </cell>
          <cell r="E24" t="str">
            <v>F</v>
          </cell>
          <cell r="F24" t="str">
            <v>TPU Operator</v>
          </cell>
          <cell r="G24" t="str">
            <v>HF</v>
          </cell>
          <cell r="H24">
            <v>45321</v>
          </cell>
          <cell r="I24">
            <v>208</v>
          </cell>
          <cell r="J24">
            <v>11</v>
          </cell>
          <cell r="K24">
            <v>104</v>
          </cell>
          <cell r="L24">
            <v>104</v>
          </cell>
        </row>
        <row r="25">
          <cell r="B25" t="str">
            <v>1486</v>
          </cell>
          <cell r="C25" t="str">
            <v xml:space="preserve">គីម មករា </v>
          </cell>
          <cell r="D25" t="str">
            <v>Kim Makara</v>
          </cell>
          <cell r="E25" t="str">
            <v>F</v>
          </cell>
          <cell r="F25" t="str">
            <v>TPU Operator</v>
          </cell>
          <cell r="G25" t="str">
            <v>HF</v>
          </cell>
          <cell r="H25">
            <v>45321</v>
          </cell>
          <cell r="I25">
            <v>208</v>
          </cell>
          <cell r="J25">
            <v>13</v>
          </cell>
          <cell r="K25">
            <v>104</v>
          </cell>
          <cell r="L25">
            <v>104</v>
          </cell>
        </row>
        <row r="26">
          <cell r="B26" t="str">
            <v>1401</v>
          </cell>
          <cell r="C26" t="str">
            <v>ឈិន ស៊ិញ</v>
          </cell>
          <cell r="D26" t="str">
            <v>Chhin Sinh</v>
          </cell>
          <cell r="E26" t="str">
            <v>M</v>
          </cell>
          <cell r="F26" t="str">
            <v>HF. operator</v>
          </cell>
          <cell r="G26" t="str">
            <v>HF</v>
          </cell>
          <cell r="H26">
            <v>45222</v>
          </cell>
          <cell r="I26">
            <v>212</v>
          </cell>
          <cell r="J26">
            <v>13</v>
          </cell>
          <cell r="K26">
            <v>106</v>
          </cell>
          <cell r="L26">
            <v>106</v>
          </cell>
        </row>
        <row r="27">
          <cell r="B27" t="str">
            <v>1402</v>
          </cell>
          <cell r="C27" t="str">
            <v xml:space="preserve">ញីម សុខលីន </v>
          </cell>
          <cell r="D27" t="str">
            <v>Nhim Soklin</v>
          </cell>
          <cell r="E27" t="str">
            <v>F</v>
          </cell>
          <cell r="F27" t="str">
            <v>HF. operator</v>
          </cell>
          <cell r="G27" t="str">
            <v>HF</v>
          </cell>
          <cell r="H27">
            <v>45223</v>
          </cell>
          <cell r="I27">
            <v>212</v>
          </cell>
          <cell r="J27">
            <v>12</v>
          </cell>
          <cell r="K27">
            <v>106</v>
          </cell>
          <cell r="L27">
            <v>106</v>
          </cell>
        </row>
        <row r="28">
          <cell r="B28" t="str">
            <v>1403</v>
          </cell>
          <cell r="C28" t="str">
            <v xml:space="preserve">ឃិន ស្រីនិច </v>
          </cell>
          <cell r="D28" t="str">
            <v>Khen Sreynich</v>
          </cell>
          <cell r="E28" t="str">
            <v>F</v>
          </cell>
          <cell r="F28" t="str">
            <v>HF. operator</v>
          </cell>
          <cell r="G28" t="str">
            <v>HF</v>
          </cell>
          <cell r="H28">
            <v>45224</v>
          </cell>
          <cell r="I28">
            <v>212</v>
          </cell>
          <cell r="J28">
            <v>13</v>
          </cell>
          <cell r="K28">
            <v>106</v>
          </cell>
          <cell r="L28">
            <v>106</v>
          </cell>
        </row>
        <row r="29">
          <cell r="B29" t="str">
            <v>1404</v>
          </cell>
          <cell r="C29" t="str">
            <v xml:space="preserve">ប្រេស យ៉ាត </v>
          </cell>
          <cell r="D29" t="str">
            <v>Bres Yat</v>
          </cell>
          <cell r="E29" t="str">
            <v>M</v>
          </cell>
          <cell r="F29" t="str">
            <v>HF. operator</v>
          </cell>
          <cell r="G29" t="str">
            <v>HF</v>
          </cell>
          <cell r="H29">
            <v>45224</v>
          </cell>
          <cell r="I29">
            <v>212</v>
          </cell>
          <cell r="J29">
            <v>11</v>
          </cell>
          <cell r="K29">
            <v>106</v>
          </cell>
          <cell r="L29">
            <v>106</v>
          </cell>
        </row>
        <row r="30">
          <cell r="B30" t="str">
            <v>1405</v>
          </cell>
          <cell r="C30" t="str">
            <v xml:space="preserve">ភាព វ៉េផាត់ </v>
          </cell>
          <cell r="D30" t="str">
            <v>Pheap Vephat</v>
          </cell>
          <cell r="E30" t="str">
            <v>M</v>
          </cell>
          <cell r="F30" t="str">
            <v>HF. operator</v>
          </cell>
          <cell r="G30" t="str">
            <v>HF</v>
          </cell>
          <cell r="H30">
            <v>45224</v>
          </cell>
          <cell r="I30">
            <v>212</v>
          </cell>
          <cell r="J30">
            <v>13</v>
          </cell>
          <cell r="K30">
            <v>106</v>
          </cell>
          <cell r="L30">
            <v>106</v>
          </cell>
        </row>
        <row r="31">
          <cell r="B31" t="str">
            <v>1406</v>
          </cell>
          <cell r="C31" t="str">
            <v xml:space="preserve">នន ខាវ </v>
          </cell>
          <cell r="D31" t="str">
            <v>Norn Khav</v>
          </cell>
          <cell r="E31" t="str">
            <v>M</v>
          </cell>
          <cell r="F31" t="str">
            <v>HF. operator</v>
          </cell>
          <cell r="G31" t="str">
            <v>HF</v>
          </cell>
          <cell r="H31">
            <v>45224</v>
          </cell>
          <cell r="I31">
            <v>212</v>
          </cell>
          <cell r="J31">
            <v>12</v>
          </cell>
          <cell r="K31">
            <v>106</v>
          </cell>
          <cell r="L31">
            <v>106</v>
          </cell>
        </row>
        <row r="32">
          <cell r="B32" t="str">
            <v>1408</v>
          </cell>
          <cell r="C32" t="str">
            <v xml:space="preserve">ធីម ភីន </v>
          </cell>
          <cell r="D32" t="str">
            <v>Thim Phin</v>
          </cell>
          <cell r="E32" t="str">
            <v>F</v>
          </cell>
          <cell r="F32" t="str">
            <v>HF. operator</v>
          </cell>
          <cell r="G32" t="str">
            <v>HF</v>
          </cell>
          <cell r="H32">
            <v>45224</v>
          </cell>
          <cell r="I32">
            <v>212</v>
          </cell>
          <cell r="J32">
            <v>13</v>
          </cell>
          <cell r="K32">
            <v>106</v>
          </cell>
          <cell r="L32">
            <v>106</v>
          </cell>
        </row>
        <row r="33">
          <cell r="B33" t="str">
            <v>1428</v>
          </cell>
          <cell r="C33" t="str">
            <v xml:space="preserve">នៅ លីហ៊ាង </v>
          </cell>
          <cell r="D33" t="str">
            <v>Nov Liheang</v>
          </cell>
          <cell r="E33" t="str">
            <v>M</v>
          </cell>
          <cell r="F33" t="str">
            <v>High Frequency</v>
          </cell>
          <cell r="G33" t="str">
            <v>HF</v>
          </cell>
          <cell r="H33">
            <v>45246</v>
          </cell>
          <cell r="I33">
            <v>212</v>
          </cell>
          <cell r="J33">
            <v>13</v>
          </cell>
          <cell r="K33">
            <v>106</v>
          </cell>
          <cell r="L33">
            <v>106</v>
          </cell>
        </row>
        <row r="34">
          <cell r="B34" t="str">
            <v>1430</v>
          </cell>
          <cell r="C34" t="str">
            <v xml:space="preserve">មូល សម្បូរ </v>
          </cell>
          <cell r="D34" t="str">
            <v>Moul Sambo</v>
          </cell>
          <cell r="E34" t="str">
            <v>M</v>
          </cell>
          <cell r="F34" t="str">
            <v>High Frequency</v>
          </cell>
          <cell r="G34" t="str">
            <v>HF</v>
          </cell>
          <cell r="H34">
            <v>45246</v>
          </cell>
          <cell r="I34">
            <v>212</v>
          </cell>
          <cell r="J34">
            <v>13</v>
          </cell>
          <cell r="K34">
            <v>106</v>
          </cell>
          <cell r="L34">
            <v>106</v>
          </cell>
        </row>
        <row r="35">
          <cell r="B35" t="str">
            <v>0350</v>
          </cell>
          <cell r="C35" t="str">
            <v>កែវ សុធា</v>
          </cell>
          <cell r="D35" t="str">
            <v>Keo SoThea</v>
          </cell>
          <cell r="E35" t="str">
            <v>M</v>
          </cell>
          <cell r="F35" t="str">
            <v>Team Leader</v>
          </cell>
          <cell r="G35" t="str">
            <v>HF</v>
          </cell>
          <cell r="H35">
            <v>43907</v>
          </cell>
          <cell r="I35">
            <v>214</v>
          </cell>
          <cell r="J35">
            <v>13</v>
          </cell>
          <cell r="K35">
            <v>107</v>
          </cell>
          <cell r="L35">
            <v>107</v>
          </cell>
        </row>
        <row r="36">
          <cell r="B36" t="str">
            <v>0668</v>
          </cell>
          <cell r="C36" t="str">
            <v>គង់ ស្រីនាង</v>
          </cell>
          <cell r="D36" t="str">
            <v>Kong Sreyneang</v>
          </cell>
          <cell r="E36" t="str">
            <v>F</v>
          </cell>
          <cell r="F36" t="str">
            <v>Operator</v>
          </cell>
          <cell r="G36" t="str">
            <v>HF</v>
          </cell>
          <cell r="H36">
            <v>44488</v>
          </cell>
          <cell r="I36">
            <v>212</v>
          </cell>
          <cell r="J36">
            <v>13</v>
          </cell>
          <cell r="K36">
            <v>106</v>
          </cell>
          <cell r="L36">
            <v>106</v>
          </cell>
        </row>
        <row r="37">
          <cell r="B37" t="str">
            <v>1246</v>
          </cell>
          <cell r="C37" t="str">
            <v>ស៊្រាង គីមអាន</v>
          </cell>
          <cell r="D37" t="str">
            <v>Sreang Kiman</v>
          </cell>
          <cell r="E37" t="str">
            <v>F</v>
          </cell>
          <cell r="F37" t="str">
            <v>Operator</v>
          </cell>
          <cell r="G37" t="str">
            <v>HF</v>
          </cell>
          <cell r="H37">
            <v>45058</v>
          </cell>
          <cell r="I37">
            <v>212</v>
          </cell>
          <cell r="J37">
            <v>13</v>
          </cell>
          <cell r="K37">
            <v>106</v>
          </cell>
          <cell r="L37">
            <v>106</v>
          </cell>
        </row>
        <row r="38">
          <cell r="B38" t="str">
            <v>1323</v>
          </cell>
          <cell r="C38" t="str">
            <v>វង្ស វាសនា</v>
          </cell>
          <cell r="D38" t="str">
            <v>Vong Veasna</v>
          </cell>
          <cell r="E38" t="str">
            <v>M</v>
          </cell>
          <cell r="F38" t="str">
            <v>Long Table Printing</v>
          </cell>
          <cell r="G38" t="str">
            <v>HF</v>
          </cell>
          <cell r="H38">
            <v>45181</v>
          </cell>
          <cell r="I38">
            <v>212</v>
          </cell>
          <cell r="J38">
            <v>13</v>
          </cell>
          <cell r="K38">
            <v>106</v>
          </cell>
          <cell r="L38">
            <v>106</v>
          </cell>
        </row>
        <row r="39">
          <cell r="B39" t="str">
            <v>1324</v>
          </cell>
          <cell r="C39" t="str">
            <v>សាយ​ ដាវី</v>
          </cell>
          <cell r="D39" t="str">
            <v>Say Davy</v>
          </cell>
          <cell r="E39" t="str">
            <v>M</v>
          </cell>
          <cell r="F39" t="str">
            <v>Long Table Printing</v>
          </cell>
          <cell r="G39" t="str">
            <v>HF</v>
          </cell>
          <cell r="H39">
            <v>45181</v>
          </cell>
          <cell r="I39">
            <v>212</v>
          </cell>
          <cell r="J39">
            <v>13</v>
          </cell>
          <cell r="K39">
            <v>106</v>
          </cell>
          <cell r="L39">
            <v>106</v>
          </cell>
        </row>
        <row r="40">
          <cell r="B40" t="str">
            <v>1329</v>
          </cell>
          <cell r="C40" t="str">
            <v>ឡាញ ស្រីនាង</v>
          </cell>
          <cell r="D40" t="str">
            <v>Lanh Sreyneang</v>
          </cell>
          <cell r="E40" t="str">
            <v>F</v>
          </cell>
          <cell r="F40" t="str">
            <v>Embroidery Helper</v>
          </cell>
          <cell r="G40" t="str">
            <v>HF</v>
          </cell>
          <cell r="H40">
            <v>45181</v>
          </cell>
          <cell r="I40">
            <v>212</v>
          </cell>
          <cell r="J40">
            <v>13</v>
          </cell>
          <cell r="K40">
            <v>106</v>
          </cell>
          <cell r="L40">
            <v>106</v>
          </cell>
        </row>
        <row r="41">
          <cell r="B41" t="str">
            <v>1342</v>
          </cell>
          <cell r="C41" t="str">
            <v>ស៊ុន ចាន់ចាវ</v>
          </cell>
          <cell r="D41" t="str">
            <v>Sun Chanchav</v>
          </cell>
          <cell r="E41" t="str">
            <v>M</v>
          </cell>
          <cell r="F41" t="str">
            <v>Long Table Printing</v>
          </cell>
          <cell r="G41" t="str">
            <v>HF</v>
          </cell>
          <cell r="H41">
            <v>45195</v>
          </cell>
          <cell r="I41">
            <v>212</v>
          </cell>
          <cell r="J41">
            <v>13</v>
          </cell>
          <cell r="K41">
            <v>106</v>
          </cell>
          <cell r="L41">
            <v>106</v>
          </cell>
        </row>
        <row r="42">
          <cell r="B42" t="str">
            <v>1359</v>
          </cell>
          <cell r="C42" t="str">
            <v>សឿង សែ</v>
          </cell>
          <cell r="D42" t="str">
            <v>​Soeung Se</v>
          </cell>
          <cell r="E42" t="str">
            <v>M</v>
          </cell>
          <cell r="F42" t="str">
            <v>Embroidery Helper</v>
          </cell>
          <cell r="G42" t="str">
            <v>HF</v>
          </cell>
          <cell r="H42">
            <v>45201</v>
          </cell>
          <cell r="I42">
            <v>212</v>
          </cell>
          <cell r="J42">
            <v>13</v>
          </cell>
          <cell r="K42">
            <v>106</v>
          </cell>
          <cell r="L42">
            <v>106</v>
          </cell>
        </row>
        <row r="43">
          <cell r="B43" t="str">
            <v>1364</v>
          </cell>
          <cell r="C43" t="str">
            <v>ភាង ណារ៉ូ</v>
          </cell>
          <cell r="D43" t="str">
            <v>Pheang Naro</v>
          </cell>
          <cell r="E43" t="str">
            <v>M</v>
          </cell>
          <cell r="F43" t="str">
            <v>Embroidery Helper</v>
          </cell>
          <cell r="G43" t="str">
            <v>HF</v>
          </cell>
          <cell r="H43">
            <v>45201</v>
          </cell>
          <cell r="I43">
            <v>212</v>
          </cell>
          <cell r="J43">
            <v>12</v>
          </cell>
          <cell r="K43">
            <v>106</v>
          </cell>
          <cell r="L43">
            <v>106</v>
          </cell>
        </row>
        <row r="44">
          <cell r="B44" t="str">
            <v>1395</v>
          </cell>
          <cell r="C44" t="str">
            <v>ផន សុផល</v>
          </cell>
          <cell r="D44" t="str">
            <v>Phorn Sophal</v>
          </cell>
          <cell r="E44" t="str">
            <v>M</v>
          </cell>
          <cell r="F44" t="str">
            <v>Long Table Printing</v>
          </cell>
          <cell r="G44" t="str">
            <v>HF</v>
          </cell>
          <cell r="H44">
            <v>45219</v>
          </cell>
          <cell r="I44">
            <v>212</v>
          </cell>
          <cell r="J44">
            <v>12</v>
          </cell>
          <cell r="K44">
            <v>106</v>
          </cell>
          <cell r="L44">
            <v>106</v>
          </cell>
        </row>
        <row r="45">
          <cell r="B45" t="str">
            <v>1413</v>
          </cell>
          <cell r="C45" t="str">
            <v>លេន ម៉ី</v>
          </cell>
          <cell r="D45" t="str">
            <v>Len Mey</v>
          </cell>
          <cell r="E45" t="str">
            <v>F</v>
          </cell>
          <cell r="F45" t="str">
            <v>TPU Operator</v>
          </cell>
          <cell r="G45" t="str">
            <v>HF</v>
          </cell>
          <cell r="H45">
            <v>45231</v>
          </cell>
          <cell r="I45">
            <v>212</v>
          </cell>
          <cell r="J45">
            <v>8.5</v>
          </cell>
          <cell r="K45">
            <v>106</v>
          </cell>
          <cell r="L45">
            <v>106</v>
          </cell>
        </row>
        <row r="46">
          <cell r="B46" t="str">
            <v>1414</v>
          </cell>
          <cell r="C46" t="str">
            <v>សួស កក្តដា</v>
          </cell>
          <cell r="D46" t="str">
            <v>Suos Kakada</v>
          </cell>
          <cell r="E46" t="str">
            <v>M</v>
          </cell>
          <cell r="F46" t="str">
            <v>Long Table Printing</v>
          </cell>
          <cell r="G46" t="str">
            <v>HF</v>
          </cell>
          <cell r="H46">
            <v>45231</v>
          </cell>
          <cell r="I46">
            <v>212</v>
          </cell>
          <cell r="J46">
            <v>13</v>
          </cell>
          <cell r="K46">
            <v>106</v>
          </cell>
          <cell r="L46">
            <v>106</v>
          </cell>
        </row>
        <row r="47">
          <cell r="B47" t="str">
            <v>1492</v>
          </cell>
          <cell r="C47" t="str">
            <v xml:space="preserve">ស៊ីន ស៊ាន់ </v>
          </cell>
          <cell r="D47" t="str">
            <v>Sin Sorn</v>
          </cell>
          <cell r="E47" t="str">
            <v>M</v>
          </cell>
          <cell r="F47" t="str">
            <v>Long Table Printing</v>
          </cell>
          <cell r="G47" t="str">
            <v>HF</v>
          </cell>
          <cell r="H47">
            <v>45321</v>
          </cell>
          <cell r="I47">
            <v>208</v>
          </cell>
          <cell r="J47">
            <v>13</v>
          </cell>
          <cell r="K47">
            <v>104</v>
          </cell>
          <cell r="L47">
            <v>104</v>
          </cell>
        </row>
        <row r="48">
          <cell r="B48" t="str">
            <v>1493</v>
          </cell>
          <cell r="C48" t="str">
            <v xml:space="preserve">ម៉ៅ ភាព </v>
          </cell>
          <cell r="D48" t="str">
            <v>Mao Pheap</v>
          </cell>
          <cell r="E48" t="str">
            <v>M</v>
          </cell>
          <cell r="F48" t="str">
            <v>Long Table Printing</v>
          </cell>
          <cell r="G48" t="str">
            <v>HF</v>
          </cell>
          <cell r="H48">
            <v>45321</v>
          </cell>
          <cell r="I48">
            <v>208</v>
          </cell>
          <cell r="J48">
            <v>13</v>
          </cell>
          <cell r="K48">
            <v>104</v>
          </cell>
          <cell r="L48">
            <v>104</v>
          </cell>
        </row>
        <row r="49">
          <cell r="B49" t="str">
            <v>1494</v>
          </cell>
          <cell r="C49" t="str">
            <v xml:space="preserve">ឃី កុសល់ </v>
          </cell>
          <cell r="D49" t="str">
            <v>Khy Kosal</v>
          </cell>
          <cell r="E49" t="str">
            <v>M</v>
          </cell>
          <cell r="F49" t="str">
            <v>Long Table Printing</v>
          </cell>
          <cell r="G49" t="str">
            <v>HF</v>
          </cell>
          <cell r="H49">
            <v>45321</v>
          </cell>
          <cell r="I49">
            <v>208</v>
          </cell>
          <cell r="J49">
            <v>13</v>
          </cell>
          <cell r="K49">
            <v>104</v>
          </cell>
          <cell r="L49">
            <v>104</v>
          </cell>
        </row>
        <row r="50">
          <cell r="B50" t="str">
            <v>1495</v>
          </cell>
          <cell r="C50" t="str">
            <v xml:space="preserve">ឥ សុខកាន </v>
          </cell>
          <cell r="D50" t="str">
            <v>Ey Sokan</v>
          </cell>
          <cell r="E50" t="str">
            <v>M</v>
          </cell>
          <cell r="F50" t="str">
            <v>Long Table Printing</v>
          </cell>
          <cell r="G50" t="str">
            <v>HF</v>
          </cell>
          <cell r="H50">
            <v>45324</v>
          </cell>
          <cell r="I50">
            <v>208</v>
          </cell>
          <cell r="J50">
            <v>13</v>
          </cell>
          <cell r="K50">
            <v>104</v>
          </cell>
          <cell r="L50">
            <v>104</v>
          </cell>
        </row>
        <row r="51">
          <cell r="B51" t="str">
            <v>1496</v>
          </cell>
          <cell r="C51" t="str">
            <v xml:space="preserve">រ៉ាត់ សារ៉ូ </v>
          </cell>
          <cell r="D51" t="str">
            <v>Rath Saro</v>
          </cell>
          <cell r="E51" t="str">
            <v>M</v>
          </cell>
          <cell r="F51" t="str">
            <v>TPU Film cutting "PIC"</v>
          </cell>
          <cell r="G51" t="str">
            <v>HF</v>
          </cell>
          <cell r="H51">
            <v>45324</v>
          </cell>
          <cell r="I51">
            <v>208</v>
          </cell>
          <cell r="J51">
            <v>12</v>
          </cell>
          <cell r="K51">
            <v>104</v>
          </cell>
          <cell r="L51">
            <v>104</v>
          </cell>
        </row>
        <row r="52">
          <cell r="B52" t="str">
            <v>1488</v>
          </cell>
          <cell r="C52" t="str">
            <v xml:space="preserve">ដួង ស្មាក់ </v>
          </cell>
          <cell r="D52" t="str">
            <v>Suong Smak</v>
          </cell>
          <cell r="E52" t="str">
            <v>M</v>
          </cell>
          <cell r="F52" t="str">
            <v>High Frequency "PIC"</v>
          </cell>
          <cell r="G52" t="str">
            <v>HF</v>
          </cell>
          <cell r="H52">
            <v>45321</v>
          </cell>
          <cell r="I52">
            <v>208</v>
          </cell>
          <cell r="J52">
            <v>12</v>
          </cell>
          <cell r="K52">
            <v>104</v>
          </cell>
          <cell r="L52">
            <v>104</v>
          </cell>
        </row>
        <row r="53">
          <cell r="B53" t="str">
            <v>1491</v>
          </cell>
          <cell r="C53" t="str">
            <v xml:space="preserve">សៅ ពិសាល </v>
          </cell>
          <cell r="D53" t="str">
            <v>Sao Pisal</v>
          </cell>
          <cell r="E53" t="str">
            <v>M</v>
          </cell>
          <cell r="F53" t="str">
            <v>High Frequency "PIC"</v>
          </cell>
          <cell r="G53" t="str">
            <v>HF</v>
          </cell>
          <cell r="H53">
            <v>45321</v>
          </cell>
          <cell r="I53">
            <v>208</v>
          </cell>
          <cell r="J53">
            <v>13</v>
          </cell>
          <cell r="K53">
            <v>104</v>
          </cell>
          <cell r="L53">
            <v>104</v>
          </cell>
        </row>
        <row r="54">
          <cell r="B54" t="str">
            <v>1498</v>
          </cell>
          <cell r="C54" t="str">
            <v>ជ វុទ្ធី</v>
          </cell>
          <cell r="D54" t="str">
            <v>Chor Vuthy</v>
          </cell>
          <cell r="E54" t="str">
            <v>M</v>
          </cell>
          <cell r="F54" t="str">
            <v>High Frequency "PIC"</v>
          </cell>
          <cell r="G54" t="str">
            <v>HF</v>
          </cell>
          <cell r="H54">
            <v>45324</v>
          </cell>
          <cell r="I54">
            <v>208</v>
          </cell>
          <cell r="J54">
            <v>12.5</v>
          </cell>
          <cell r="K54">
            <v>104</v>
          </cell>
          <cell r="L54">
            <v>104</v>
          </cell>
        </row>
        <row r="55">
          <cell r="B55" t="str">
            <v>1499</v>
          </cell>
          <cell r="C55" t="str">
            <v xml:space="preserve">ប៉ា សុជាតិ </v>
          </cell>
          <cell r="D55" t="str">
            <v>Pa Socheat</v>
          </cell>
          <cell r="E55" t="str">
            <v>M</v>
          </cell>
          <cell r="F55" t="str">
            <v>High Frequency "PIC"</v>
          </cell>
          <cell r="G55" t="str">
            <v>HF</v>
          </cell>
          <cell r="H55">
            <v>45324</v>
          </cell>
          <cell r="I55">
            <v>208</v>
          </cell>
          <cell r="J55">
            <v>12</v>
          </cell>
          <cell r="K55">
            <v>104</v>
          </cell>
          <cell r="L55">
            <v>104</v>
          </cell>
        </row>
        <row r="56">
          <cell r="B56" t="str">
            <v>1502</v>
          </cell>
          <cell r="C56" t="str">
            <v xml:space="preserve">យឹម ទី </v>
          </cell>
          <cell r="D56" t="str">
            <v>Yoem Ty</v>
          </cell>
          <cell r="E56" t="str">
            <v>M</v>
          </cell>
          <cell r="F56" t="str">
            <v>High Frequency "PIC"</v>
          </cell>
          <cell r="G56" t="str">
            <v>HF</v>
          </cell>
          <cell r="H56">
            <v>45324</v>
          </cell>
          <cell r="I56">
            <v>208</v>
          </cell>
          <cell r="J56">
            <v>13</v>
          </cell>
          <cell r="K56">
            <v>104</v>
          </cell>
          <cell r="L56">
            <v>104</v>
          </cell>
        </row>
        <row r="57">
          <cell r="B57" t="str">
            <v>1503</v>
          </cell>
          <cell r="C57" t="str">
            <v xml:space="preserve">ហៀប វេហា </v>
          </cell>
          <cell r="D57" t="str">
            <v>Heab Veha</v>
          </cell>
          <cell r="E57" t="str">
            <v>M</v>
          </cell>
          <cell r="F57" t="str">
            <v>High Frequency "PIC"</v>
          </cell>
          <cell r="G57" t="str">
            <v>HF</v>
          </cell>
          <cell r="H57">
            <v>45324</v>
          </cell>
          <cell r="I57">
            <v>208</v>
          </cell>
          <cell r="J57">
            <v>13</v>
          </cell>
          <cell r="K57">
            <v>104</v>
          </cell>
          <cell r="L57">
            <v>104</v>
          </cell>
        </row>
        <row r="58">
          <cell r="B58" t="str">
            <v>1504</v>
          </cell>
          <cell r="C58" t="str">
            <v xml:space="preserve">យ៉ុង ឧសភា </v>
          </cell>
          <cell r="D58" t="str">
            <v>Yong Uksophea</v>
          </cell>
          <cell r="E58" t="str">
            <v>M</v>
          </cell>
          <cell r="F58" t="str">
            <v>High Frequency "PIC"</v>
          </cell>
          <cell r="G58" t="str">
            <v>HF</v>
          </cell>
          <cell r="H58">
            <v>45324</v>
          </cell>
          <cell r="I58">
            <v>208</v>
          </cell>
          <cell r="J58">
            <v>13</v>
          </cell>
          <cell r="K58">
            <v>104</v>
          </cell>
          <cell r="L58">
            <v>104</v>
          </cell>
        </row>
        <row r="59">
          <cell r="B59" t="str">
            <v>1505</v>
          </cell>
          <cell r="C59" t="str">
            <v xml:space="preserve">ប៉ូច លិ </v>
          </cell>
          <cell r="D59" t="str">
            <v>Phoch Li</v>
          </cell>
          <cell r="E59" t="str">
            <v>M</v>
          </cell>
          <cell r="F59" t="str">
            <v>High Frequency "PIC"</v>
          </cell>
          <cell r="G59" t="str">
            <v>HF</v>
          </cell>
          <cell r="H59">
            <v>45324</v>
          </cell>
          <cell r="I59">
            <v>208</v>
          </cell>
          <cell r="J59">
            <v>13</v>
          </cell>
          <cell r="K59">
            <v>104</v>
          </cell>
          <cell r="L59">
            <v>104</v>
          </cell>
        </row>
        <row r="60">
          <cell r="B60" t="str">
            <v>1506</v>
          </cell>
          <cell r="C60" t="str">
            <v xml:space="preserve">យន់ នីត </v>
          </cell>
          <cell r="D60" t="str">
            <v>Yun Nit</v>
          </cell>
          <cell r="E60" t="str">
            <v>M</v>
          </cell>
          <cell r="F60" t="str">
            <v>High Frequency "PIC"</v>
          </cell>
          <cell r="G60" t="str">
            <v>HF</v>
          </cell>
          <cell r="H60">
            <v>45324</v>
          </cell>
          <cell r="I60">
            <v>208</v>
          </cell>
          <cell r="J60">
            <v>13</v>
          </cell>
          <cell r="K60">
            <v>104</v>
          </cell>
          <cell r="L60">
            <v>104</v>
          </cell>
        </row>
        <row r="61">
          <cell r="B61" t="str">
            <v>1507</v>
          </cell>
          <cell r="C61" t="str">
            <v xml:space="preserve">សាន ស៊្រាង </v>
          </cell>
          <cell r="D61" t="str">
            <v>San Sreang</v>
          </cell>
          <cell r="E61" t="str">
            <v>M</v>
          </cell>
          <cell r="F61" t="str">
            <v>High Frequency "PIC"</v>
          </cell>
          <cell r="G61" t="str">
            <v>HF</v>
          </cell>
          <cell r="H61">
            <v>45324</v>
          </cell>
          <cell r="I61">
            <v>208</v>
          </cell>
          <cell r="J61">
            <v>13</v>
          </cell>
          <cell r="K61">
            <v>104</v>
          </cell>
          <cell r="L61">
            <v>104</v>
          </cell>
        </row>
        <row r="62">
          <cell r="B62" t="str">
            <v>1508</v>
          </cell>
          <cell r="C62" t="str">
            <v xml:space="preserve">ស៊ុយ សំណាង </v>
          </cell>
          <cell r="D62" t="str">
            <v>Suy Somnang</v>
          </cell>
          <cell r="E62" t="str">
            <v>M</v>
          </cell>
          <cell r="F62" t="str">
            <v>High Frequency "PIC"</v>
          </cell>
          <cell r="G62" t="str">
            <v>HF</v>
          </cell>
          <cell r="H62">
            <v>45324</v>
          </cell>
          <cell r="I62">
            <v>208</v>
          </cell>
          <cell r="J62">
            <v>13</v>
          </cell>
          <cell r="K62">
            <v>104</v>
          </cell>
          <cell r="L62">
            <v>104</v>
          </cell>
        </row>
        <row r="63">
          <cell r="B63" t="str">
            <v>1509</v>
          </cell>
          <cell r="C63" t="str">
            <v xml:space="preserve">រស់ ភារុំ </v>
          </cell>
          <cell r="D63" t="str">
            <v>Ros Phearom</v>
          </cell>
          <cell r="E63" t="str">
            <v>M</v>
          </cell>
          <cell r="F63" t="str">
            <v>High Frequency "PIC"</v>
          </cell>
          <cell r="G63" t="str">
            <v>HF</v>
          </cell>
          <cell r="H63">
            <v>45324</v>
          </cell>
          <cell r="I63">
            <v>208</v>
          </cell>
          <cell r="J63">
            <v>13</v>
          </cell>
          <cell r="K63">
            <v>104</v>
          </cell>
          <cell r="L63">
            <v>104</v>
          </cell>
        </row>
        <row r="64">
          <cell r="B64" t="str">
            <v>1510</v>
          </cell>
          <cell r="C64" t="str">
            <v xml:space="preserve">សែម ម៉ៅ </v>
          </cell>
          <cell r="D64" t="str">
            <v>Sem Mao</v>
          </cell>
          <cell r="E64" t="str">
            <v>M</v>
          </cell>
          <cell r="F64" t="str">
            <v>High Frequency "PIC"</v>
          </cell>
          <cell r="G64" t="str">
            <v>HF</v>
          </cell>
          <cell r="H64">
            <v>45324</v>
          </cell>
          <cell r="I64">
            <v>208</v>
          </cell>
          <cell r="J64">
            <v>13</v>
          </cell>
          <cell r="K64">
            <v>104</v>
          </cell>
          <cell r="L64">
            <v>104</v>
          </cell>
        </row>
        <row r="65">
          <cell r="B65" t="str">
            <v>1512</v>
          </cell>
          <cell r="C65" t="str">
            <v xml:space="preserve">ថាន សុក </v>
          </cell>
          <cell r="D65" t="str">
            <v>Than Sok</v>
          </cell>
          <cell r="E65" t="str">
            <v>M</v>
          </cell>
          <cell r="F65" t="str">
            <v>High Frequency "PIC"</v>
          </cell>
          <cell r="G65" t="str">
            <v>HF</v>
          </cell>
          <cell r="H65">
            <v>45324</v>
          </cell>
          <cell r="I65">
            <v>208</v>
          </cell>
          <cell r="J65">
            <v>12.5</v>
          </cell>
          <cell r="K65">
            <v>104</v>
          </cell>
          <cell r="L65">
            <v>104</v>
          </cell>
        </row>
        <row r="66">
          <cell r="B66" t="str">
            <v>1513</v>
          </cell>
          <cell r="C66" t="str">
            <v xml:space="preserve">ឌុត ភារុំ </v>
          </cell>
          <cell r="D66" t="str">
            <v>Dut Phearum</v>
          </cell>
          <cell r="E66" t="str">
            <v>M</v>
          </cell>
          <cell r="F66" t="str">
            <v>High Frequency "PIC"</v>
          </cell>
          <cell r="G66" t="str">
            <v>HF</v>
          </cell>
          <cell r="H66">
            <v>45324</v>
          </cell>
          <cell r="I66">
            <v>208</v>
          </cell>
          <cell r="J66">
            <v>13</v>
          </cell>
          <cell r="K66">
            <v>104</v>
          </cell>
          <cell r="L66">
            <v>104</v>
          </cell>
        </row>
        <row r="67">
          <cell r="B67" t="str">
            <v>1514</v>
          </cell>
          <cell r="C67" t="str">
            <v xml:space="preserve">ញឹប ឡី </v>
          </cell>
          <cell r="D67" t="str">
            <v>Nhoeb Ley</v>
          </cell>
          <cell r="E67" t="str">
            <v>M</v>
          </cell>
          <cell r="F67" t="str">
            <v>High Frequency "PIC"</v>
          </cell>
          <cell r="G67" t="str">
            <v>HF</v>
          </cell>
          <cell r="H67">
            <v>45324</v>
          </cell>
          <cell r="I67">
            <v>208</v>
          </cell>
          <cell r="J67">
            <v>13</v>
          </cell>
          <cell r="K67">
            <v>104</v>
          </cell>
          <cell r="L67">
            <v>104</v>
          </cell>
        </row>
        <row r="68">
          <cell r="B68" t="str">
            <v>1515</v>
          </cell>
          <cell r="C68" t="str">
            <v xml:space="preserve">ហ៊ុន ឆេត </v>
          </cell>
          <cell r="D68" t="str">
            <v>Hun Chhat</v>
          </cell>
          <cell r="E68" t="str">
            <v>M</v>
          </cell>
          <cell r="F68" t="str">
            <v>High Frequency "PIC"</v>
          </cell>
          <cell r="G68" t="str">
            <v>HF</v>
          </cell>
          <cell r="H68">
            <v>45324</v>
          </cell>
          <cell r="I68">
            <v>208</v>
          </cell>
          <cell r="J68">
            <v>13</v>
          </cell>
          <cell r="K68">
            <v>104</v>
          </cell>
          <cell r="L68">
            <v>104</v>
          </cell>
        </row>
        <row r="69">
          <cell r="B69" t="str">
            <v>1516</v>
          </cell>
          <cell r="C69" t="str">
            <v xml:space="preserve">ជុំ ថាវ៉េត </v>
          </cell>
          <cell r="D69" t="str">
            <v>Chum Thavet</v>
          </cell>
          <cell r="E69" t="str">
            <v>M</v>
          </cell>
          <cell r="F69" t="str">
            <v>High Frequency "PIC"</v>
          </cell>
          <cell r="G69" t="str">
            <v>HF</v>
          </cell>
          <cell r="H69">
            <v>45324</v>
          </cell>
          <cell r="I69">
            <v>208</v>
          </cell>
          <cell r="J69">
            <v>12</v>
          </cell>
          <cell r="K69">
            <v>104</v>
          </cell>
          <cell r="L69">
            <v>104</v>
          </cell>
        </row>
        <row r="70">
          <cell r="B70" t="str">
            <v>1517</v>
          </cell>
          <cell r="C70" t="str">
            <v xml:space="preserve">ផាន់ រតនា </v>
          </cell>
          <cell r="D70" t="str">
            <v>Phan Ratana</v>
          </cell>
          <cell r="E70" t="str">
            <v>M</v>
          </cell>
          <cell r="F70" t="str">
            <v>High Frequency "PIC"</v>
          </cell>
          <cell r="G70" t="str">
            <v>HF</v>
          </cell>
          <cell r="H70">
            <v>45324</v>
          </cell>
          <cell r="I70">
            <v>208</v>
          </cell>
          <cell r="J70">
            <v>12.5</v>
          </cell>
          <cell r="K70">
            <v>104</v>
          </cell>
          <cell r="L70">
            <v>104</v>
          </cell>
        </row>
        <row r="71">
          <cell r="B71" t="str">
            <v>1518</v>
          </cell>
          <cell r="C71" t="str">
            <v xml:space="preserve">គាន កុសល </v>
          </cell>
          <cell r="D71" t="str">
            <v>Kean Kosol</v>
          </cell>
          <cell r="E71" t="str">
            <v>M</v>
          </cell>
          <cell r="F71" t="str">
            <v>High Frequency "PIC"</v>
          </cell>
          <cell r="G71" t="str">
            <v>HF</v>
          </cell>
          <cell r="H71">
            <v>45324</v>
          </cell>
          <cell r="I71">
            <v>208</v>
          </cell>
          <cell r="J71">
            <v>13</v>
          </cell>
          <cell r="K71">
            <v>104</v>
          </cell>
          <cell r="L71">
            <v>104</v>
          </cell>
        </row>
        <row r="72">
          <cell r="B72" t="str">
            <v>1520</v>
          </cell>
          <cell r="C72" t="str">
            <v xml:space="preserve">ឃុន ចាន់យី </v>
          </cell>
          <cell r="D72" t="str">
            <v>Khon Channyi</v>
          </cell>
          <cell r="E72" t="str">
            <v>M</v>
          </cell>
          <cell r="F72" t="str">
            <v>High Frequency "PIC"</v>
          </cell>
          <cell r="G72" t="str">
            <v>HF</v>
          </cell>
          <cell r="H72">
            <v>45324</v>
          </cell>
          <cell r="I72">
            <v>208</v>
          </cell>
          <cell r="J72">
            <v>13</v>
          </cell>
          <cell r="K72">
            <v>104</v>
          </cell>
          <cell r="L72">
            <v>104</v>
          </cell>
        </row>
        <row r="73">
          <cell r="B73" t="str">
            <v>1521</v>
          </cell>
          <cell r="C73" t="str">
            <v>គង់ សុខឡា</v>
          </cell>
          <cell r="D73" t="str">
            <v>Kong Sokla</v>
          </cell>
          <cell r="E73" t="str">
            <v>M</v>
          </cell>
          <cell r="F73" t="str">
            <v>High Frequency "PIC"</v>
          </cell>
          <cell r="G73" t="str">
            <v>HF</v>
          </cell>
          <cell r="H73">
            <v>45325</v>
          </cell>
          <cell r="I73">
            <v>208</v>
          </cell>
          <cell r="J73">
            <v>12.5</v>
          </cell>
          <cell r="K73">
            <v>104</v>
          </cell>
          <cell r="L73">
            <v>104</v>
          </cell>
        </row>
        <row r="74">
          <cell r="B74" t="str">
            <v>1522</v>
          </cell>
          <cell r="C74" t="str">
            <v>ប៉ាក សារ៉ាពេជ្រ</v>
          </cell>
          <cell r="D74" t="str">
            <v>Pak Sarapich</v>
          </cell>
          <cell r="E74" t="str">
            <v>M</v>
          </cell>
          <cell r="F74" t="str">
            <v>Long Table Printing</v>
          </cell>
          <cell r="G74" t="str">
            <v>HF</v>
          </cell>
          <cell r="H74">
            <v>45325</v>
          </cell>
          <cell r="I74">
            <v>208</v>
          </cell>
          <cell r="J74">
            <v>13</v>
          </cell>
          <cell r="K74">
            <v>104</v>
          </cell>
          <cell r="L74">
            <v>104</v>
          </cell>
        </row>
        <row r="75">
          <cell r="B75" t="str">
            <v>1523</v>
          </cell>
          <cell r="C75" t="str">
            <v xml:space="preserve">ហ៊ិន សាំងសេន </v>
          </cell>
          <cell r="D75" t="str">
            <v>Hen Sangsen</v>
          </cell>
          <cell r="E75" t="str">
            <v>M</v>
          </cell>
          <cell r="F75" t="str">
            <v>High Frequency "PIC"</v>
          </cell>
          <cell r="G75" t="str">
            <v>HF</v>
          </cell>
          <cell r="H75">
            <v>45325</v>
          </cell>
          <cell r="I75">
            <v>208</v>
          </cell>
          <cell r="J75">
            <v>13</v>
          </cell>
          <cell r="K75">
            <v>104</v>
          </cell>
          <cell r="L75">
            <v>104</v>
          </cell>
        </row>
        <row r="76">
          <cell r="B76" t="str">
            <v>1524</v>
          </cell>
          <cell r="C76" t="str">
            <v xml:space="preserve">ផេង ប៊ុនសាល </v>
          </cell>
          <cell r="D76" t="str">
            <v>Pheng Bunsal</v>
          </cell>
          <cell r="E76" t="str">
            <v>M</v>
          </cell>
          <cell r="F76" t="str">
            <v>High Frequency "PIC"</v>
          </cell>
          <cell r="G76" t="str">
            <v>HF</v>
          </cell>
          <cell r="H76">
            <v>45325</v>
          </cell>
          <cell r="I76">
            <v>208</v>
          </cell>
          <cell r="J76">
            <v>13</v>
          </cell>
          <cell r="K76">
            <v>104</v>
          </cell>
          <cell r="L76">
            <v>104</v>
          </cell>
        </row>
        <row r="77">
          <cell r="B77" t="str">
            <v>1525</v>
          </cell>
          <cell r="C77" t="str">
            <v xml:space="preserve">ជា ចំរុង </v>
          </cell>
          <cell r="D77" t="str">
            <v>Chea Chamrong</v>
          </cell>
          <cell r="E77" t="str">
            <v>M</v>
          </cell>
          <cell r="F77" t="str">
            <v>High Frequency "PIC"</v>
          </cell>
          <cell r="G77" t="str">
            <v>HF</v>
          </cell>
          <cell r="H77">
            <v>45325</v>
          </cell>
          <cell r="I77">
            <v>208</v>
          </cell>
          <cell r="J77">
            <v>13</v>
          </cell>
          <cell r="K77">
            <v>104</v>
          </cell>
          <cell r="L77">
            <v>104</v>
          </cell>
        </row>
        <row r="78">
          <cell r="B78" t="str">
            <v>1527</v>
          </cell>
          <cell r="C78" t="str">
            <v xml:space="preserve">សេន សាត </v>
          </cell>
          <cell r="D78" t="str">
            <v>Sen Sat</v>
          </cell>
          <cell r="E78" t="str">
            <v>M</v>
          </cell>
          <cell r="F78" t="str">
            <v>High Frequency "PIC"</v>
          </cell>
          <cell r="G78" t="str">
            <v>HF</v>
          </cell>
          <cell r="H78">
            <v>45328</v>
          </cell>
          <cell r="I78">
            <v>208</v>
          </cell>
          <cell r="J78">
            <v>13</v>
          </cell>
          <cell r="K78">
            <v>104</v>
          </cell>
          <cell r="L78">
            <v>104</v>
          </cell>
        </row>
        <row r="79">
          <cell r="B79" t="str">
            <v>1528</v>
          </cell>
          <cell r="C79" t="str">
            <v>វង្ស ពិសិដ្ឋ</v>
          </cell>
          <cell r="D79" t="str">
            <v>Vong Pisith</v>
          </cell>
          <cell r="E79" t="str">
            <v>M</v>
          </cell>
          <cell r="F79" t="str">
            <v>High Frequency "PIC"</v>
          </cell>
          <cell r="G79" t="str">
            <v>HF</v>
          </cell>
          <cell r="H79">
            <v>45328</v>
          </cell>
          <cell r="I79">
            <v>208</v>
          </cell>
          <cell r="J79">
            <v>13</v>
          </cell>
          <cell r="K79">
            <v>104</v>
          </cell>
          <cell r="L79">
            <v>104</v>
          </cell>
        </row>
        <row r="80">
          <cell r="B80" t="str">
            <v>1530</v>
          </cell>
          <cell r="C80" t="str">
            <v xml:space="preserve">ទិន សំណាង </v>
          </cell>
          <cell r="D80" t="str">
            <v>Tin Samnang</v>
          </cell>
          <cell r="E80" t="str">
            <v>M</v>
          </cell>
          <cell r="F80" t="str">
            <v>High Frequency "PIC"</v>
          </cell>
          <cell r="G80" t="str">
            <v>HF</v>
          </cell>
          <cell r="H80">
            <v>45328</v>
          </cell>
          <cell r="I80">
            <v>208</v>
          </cell>
          <cell r="J80">
            <v>12.5</v>
          </cell>
          <cell r="K80">
            <v>104</v>
          </cell>
          <cell r="L80">
            <v>104</v>
          </cell>
        </row>
        <row r="81">
          <cell r="B81" t="str">
            <v>1534</v>
          </cell>
          <cell r="C81" t="str">
            <v>ហ៊ួរ ស្រីខួច</v>
          </cell>
          <cell r="D81" t="str">
            <v>Hou Srey Khouch</v>
          </cell>
          <cell r="E81" t="str">
            <v>F</v>
          </cell>
          <cell r="F81" t="str">
            <v>High Frequency "PIC"</v>
          </cell>
          <cell r="G81" t="str">
            <v>HF</v>
          </cell>
          <cell r="H81">
            <v>45331</v>
          </cell>
          <cell r="I81">
            <v>202</v>
          </cell>
          <cell r="J81">
            <v>12.5</v>
          </cell>
          <cell r="K81">
            <v>101</v>
          </cell>
          <cell r="L81">
            <v>101</v>
          </cell>
        </row>
        <row r="82">
          <cell r="B82" t="str">
            <v>1542</v>
          </cell>
          <cell r="C82" t="str">
            <v xml:space="preserve">ទី សុខជីន </v>
          </cell>
          <cell r="D82" t="str">
            <v>Ty Sokchin</v>
          </cell>
          <cell r="E82" t="str">
            <v>M</v>
          </cell>
          <cell r="F82" t="str">
            <v>Long Table Printing</v>
          </cell>
          <cell r="G82" t="str">
            <v>HF</v>
          </cell>
          <cell r="H82">
            <v>45337</v>
          </cell>
          <cell r="I82">
            <v>202</v>
          </cell>
          <cell r="J82">
            <v>13</v>
          </cell>
          <cell r="K82">
            <v>101</v>
          </cell>
          <cell r="L82">
            <v>101</v>
          </cell>
        </row>
        <row r="83">
          <cell r="B83" t="str">
            <v>1543</v>
          </cell>
          <cell r="C83" t="str">
            <v xml:space="preserve">តឹក រតនា </v>
          </cell>
          <cell r="D83" t="str">
            <v>Toek Rothana</v>
          </cell>
          <cell r="E83" t="str">
            <v>M</v>
          </cell>
          <cell r="F83" t="str">
            <v>Long Table Printing</v>
          </cell>
          <cell r="G83" t="str">
            <v>HF</v>
          </cell>
          <cell r="H83">
            <v>45337</v>
          </cell>
          <cell r="I83">
            <v>202</v>
          </cell>
          <cell r="J83">
            <v>13</v>
          </cell>
          <cell r="K83">
            <v>101</v>
          </cell>
          <cell r="L83">
            <v>101</v>
          </cell>
        </row>
        <row r="84">
          <cell r="B84" t="str">
            <v>1560</v>
          </cell>
          <cell r="C84" t="str">
            <v xml:space="preserve">នូ ភិរម្យ </v>
          </cell>
          <cell r="D84" t="str">
            <v>Nou Phirum</v>
          </cell>
          <cell r="E84" t="str">
            <v>M</v>
          </cell>
          <cell r="F84" t="str">
            <v>Long Table Printing</v>
          </cell>
          <cell r="G84" t="str">
            <v>HF</v>
          </cell>
          <cell r="H84">
            <v>45358</v>
          </cell>
          <cell r="I84">
            <v>202</v>
          </cell>
          <cell r="J84">
            <v>8</v>
          </cell>
          <cell r="K84">
            <v>62.15</v>
          </cell>
          <cell r="L84">
            <v>62.15</v>
          </cell>
        </row>
        <row r="85">
          <cell r="B85" t="str">
            <v>1563</v>
          </cell>
          <cell r="C85" t="str">
            <v xml:space="preserve">ផាន ណារីន </v>
          </cell>
          <cell r="D85" t="str">
            <v>Phan Narin</v>
          </cell>
          <cell r="E85" t="str">
            <v>F</v>
          </cell>
          <cell r="F85" t="str">
            <v>High Frequency "PIC"</v>
          </cell>
          <cell r="G85" t="str">
            <v>HF</v>
          </cell>
          <cell r="H85">
            <v>45362</v>
          </cell>
          <cell r="I85">
            <v>202</v>
          </cell>
          <cell r="J85">
            <v>5</v>
          </cell>
          <cell r="K85">
            <v>38.85</v>
          </cell>
          <cell r="L85">
            <v>38.85</v>
          </cell>
        </row>
        <row r="86">
          <cell r="B86" t="str">
            <v>1564</v>
          </cell>
          <cell r="C86" t="str">
            <v xml:space="preserve">ធឿន ម៉ាប់ </v>
          </cell>
          <cell r="D86" t="str">
            <v>Thoeun Mab</v>
          </cell>
          <cell r="E86" t="str">
            <v>M</v>
          </cell>
          <cell r="F86" t="str">
            <v>High Frequency "PIC"</v>
          </cell>
          <cell r="G86" t="str">
            <v>HF</v>
          </cell>
          <cell r="H86">
            <v>45362</v>
          </cell>
          <cell r="I86">
            <v>202</v>
          </cell>
          <cell r="J86">
            <v>4.5</v>
          </cell>
          <cell r="K86">
            <v>34.96</v>
          </cell>
          <cell r="L86">
            <v>34.96</v>
          </cell>
        </row>
        <row r="87">
          <cell r="B87" t="str">
            <v>1565</v>
          </cell>
          <cell r="C87" t="str">
            <v xml:space="preserve">សយ សឹង </v>
          </cell>
          <cell r="D87" t="str">
            <v>Souy Seung</v>
          </cell>
          <cell r="E87" t="str">
            <v>M</v>
          </cell>
          <cell r="F87" t="str">
            <v>Long Table Printing</v>
          </cell>
          <cell r="G87" t="str">
            <v>HF</v>
          </cell>
          <cell r="H87">
            <v>45362</v>
          </cell>
          <cell r="I87">
            <v>202</v>
          </cell>
          <cell r="J87">
            <v>5</v>
          </cell>
          <cell r="K87">
            <v>38.85</v>
          </cell>
          <cell r="L87">
            <v>38.85</v>
          </cell>
        </row>
        <row r="88">
          <cell r="B88" t="str">
            <v>1566</v>
          </cell>
          <cell r="C88" t="str">
            <v xml:space="preserve">ហេង បញ្ញា </v>
          </cell>
          <cell r="D88" t="str">
            <v>Heng Panha</v>
          </cell>
          <cell r="E88" t="str">
            <v>M</v>
          </cell>
          <cell r="F88" t="str">
            <v>Long Table Printing</v>
          </cell>
          <cell r="G88" t="str">
            <v>HF</v>
          </cell>
          <cell r="H88">
            <v>45362</v>
          </cell>
          <cell r="I88">
            <v>202</v>
          </cell>
          <cell r="J88">
            <v>5</v>
          </cell>
          <cell r="K88">
            <v>38.85</v>
          </cell>
          <cell r="L88">
            <v>38.85</v>
          </cell>
        </row>
        <row r="89">
          <cell r="B89" t="str">
            <v>1567</v>
          </cell>
          <cell r="C89" t="str">
            <v xml:space="preserve">តង សុវណ្ណៈរ៉ា </v>
          </cell>
          <cell r="D89" t="str">
            <v>Torng Sovannakra</v>
          </cell>
          <cell r="E89" t="str">
            <v>M</v>
          </cell>
          <cell r="F89" t="str">
            <v>High Frequency "PIC"</v>
          </cell>
          <cell r="G89" t="str">
            <v>HF</v>
          </cell>
          <cell r="H89">
            <v>45362</v>
          </cell>
          <cell r="I89">
            <v>202</v>
          </cell>
          <cell r="J89">
            <v>4.5</v>
          </cell>
          <cell r="K89">
            <v>34.96</v>
          </cell>
          <cell r="L89">
            <v>34.96</v>
          </cell>
        </row>
        <row r="90">
          <cell r="B90" t="str">
            <v>1568</v>
          </cell>
          <cell r="C90" t="str">
            <v>ជា សុម៉េត្តា</v>
          </cell>
          <cell r="D90" t="str">
            <v>Chea Sopeta</v>
          </cell>
          <cell r="E90" t="str">
            <v>M</v>
          </cell>
          <cell r="F90" t="str">
            <v>High Frequency "PIC"</v>
          </cell>
          <cell r="G90" t="str">
            <v>HF</v>
          </cell>
          <cell r="H90">
            <v>45362</v>
          </cell>
          <cell r="I90">
            <v>202</v>
          </cell>
          <cell r="J90">
            <v>5</v>
          </cell>
          <cell r="K90">
            <v>38.85</v>
          </cell>
          <cell r="L90">
            <v>38.85</v>
          </cell>
        </row>
        <row r="91">
          <cell r="B91" t="str">
            <v>1569</v>
          </cell>
          <cell r="C91" t="str">
            <v xml:space="preserve">ប៊ិន ភារម្យ </v>
          </cell>
          <cell r="D91" t="str">
            <v>Ben Phearum</v>
          </cell>
          <cell r="E91" t="str">
            <v>M</v>
          </cell>
          <cell r="F91" t="str">
            <v>High Frequency "PIC"</v>
          </cell>
          <cell r="G91" t="str">
            <v>HF</v>
          </cell>
          <cell r="H91">
            <v>45362</v>
          </cell>
          <cell r="I91">
            <v>202</v>
          </cell>
          <cell r="J91">
            <v>5</v>
          </cell>
          <cell r="K91">
            <v>38.85</v>
          </cell>
          <cell r="L91">
            <v>38.85</v>
          </cell>
        </row>
      </sheetData>
      <sheetData sheetId="9">
        <row r="9">
          <cell r="B9" t="str">
            <v>0350</v>
          </cell>
          <cell r="C9" t="str">
            <v>កែវ សុធា</v>
          </cell>
          <cell r="D9" t="str">
            <v>Keo SoThea</v>
          </cell>
          <cell r="E9" t="str">
            <v>M</v>
          </cell>
          <cell r="F9" t="str">
            <v>HF</v>
          </cell>
          <cell r="G9">
            <v>43907</v>
          </cell>
          <cell r="H9">
            <v>280</v>
          </cell>
          <cell r="I9">
            <v>280</v>
          </cell>
          <cell r="J9">
            <v>295</v>
          </cell>
          <cell r="K9">
            <v>295</v>
          </cell>
          <cell r="L9">
            <v>295</v>
          </cell>
          <cell r="M9">
            <v>295</v>
          </cell>
          <cell r="N9">
            <v>295</v>
          </cell>
          <cell r="O9">
            <v>295</v>
          </cell>
          <cell r="P9">
            <v>295</v>
          </cell>
          <cell r="Q9">
            <v>295</v>
          </cell>
          <cell r="R9">
            <v>309</v>
          </cell>
          <cell r="S9">
            <v>309</v>
          </cell>
          <cell r="T9">
            <v>0</v>
          </cell>
          <cell r="U9">
            <v>3538</v>
          </cell>
          <cell r="V9">
            <v>294.83333333333331</v>
          </cell>
          <cell r="W9">
            <v>26</v>
          </cell>
          <cell r="X9">
            <v>294.83333333333331</v>
          </cell>
        </row>
        <row r="10">
          <cell r="B10" t="str">
            <v>0668</v>
          </cell>
          <cell r="C10" t="str">
            <v>គង់ ស្រីនាង</v>
          </cell>
          <cell r="D10" t="str">
            <v>Kong Sreyneang</v>
          </cell>
          <cell r="E10" t="str">
            <v>F</v>
          </cell>
          <cell r="F10" t="str">
            <v>HF</v>
          </cell>
          <cell r="G10">
            <v>44488</v>
          </cell>
          <cell r="H10">
            <v>218</v>
          </cell>
          <cell r="I10">
            <v>218</v>
          </cell>
          <cell r="J10">
            <v>223</v>
          </cell>
          <cell r="K10">
            <v>223</v>
          </cell>
          <cell r="L10">
            <v>223</v>
          </cell>
          <cell r="M10">
            <v>223</v>
          </cell>
          <cell r="N10">
            <v>223</v>
          </cell>
          <cell r="O10">
            <v>223</v>
          </cell>
          <cell r="P10">
            <v>223</v>
          </cell>
          <cell r="Q10">
            <v>223</v>
          </cell>
          <cell r="R10">
            <v>226.99999999999997</v>
          </cell>
          <cell r="S10">
            <v>226.99999999999997</v>
          </cell>
          <cell r="T10">
            <v>0</v>
          </cell>
          <cell r="U10">
            <v>2674</v>
          </cell>
          <cell r="V10">
            <v>222.83333333333334</v>
          </cell>
          <cell r="W10">
            <v>26</v>
          </cell>
          <cell r="X10">
            <v>222.83333333333334</v>
          </cell>
        </row>
        <row r="11">
          <cell r="B11" t="str">
            <v>1246</v>
          </cell>
          <cell r="C11" t="str">
            <v>ស៊្រាង គីមអាន</v>
          </cell>
          <cell r="D11" t="str">
            <v>Sreang Kiman</v>
          </cell>
          <cell r="E11" t="str">
            <v>F</v>
          </cell>
          <cell r="F11" t="str">
            <v>HF</v>
          </cell>
          <cell r="G11">
            <v>45058</v>
          </cell>
          <cell r="H11">
            <v>0</v>
          </cell>
          <cell r="I11">
            <v>0</v>
          </cell>
          <cell r="J11">
            <v>0</v>
          </cell>
          <cell r="K11">
            <v>198</v>
          </cell>
          <cell r="L11">
            <v>208</v>
          </cell>
          <cell r="M11">
            <v>221</v>
          </cell>
          <cell r="N11">
            <v>221</v>
          </cell>
          <cell r="O11">
            <v>221</v>
          </cell>
          <cell r="P11">
            <v>221</v>
          </cell>
          <cell r="Q11">
            <v>221</v>
          </cell>
          <cell r="R11">
            <v>225</v>
          </cell>
          <cell r="S11">
            <v>225</v>
          </cell>
          <cell r="T11">
            <v>0</v>
          </cell>
          <cell r="U11">
            <v>1961</v>
          </cell>
          <cell r="V11">
            <v>163.41666666666666</v>
          </cell>
          <cell r="W11">
            <v>26</v>
          </cell>
          <cell r="X11">
            <v>163.41666666666666</v>
          </cell>
        </row>
        <row r="12">
          <cell r="B12" t="str">
            <v>0545</v>
          </cell>
          <cell r="C12" t="str">
            <v>ញឹម ធា</v>
          </cell>
          <cell r="D12" t="str">
            <v>Nhoem Thea</v>
          </cell>
          <cell r="E12" t="str">
            <v>F</v>
          </cell>
          <cell r="F12" t="str">
            <v>HF</v>
          </cell>
          <cell r="G12">
            <v>44287</v>
          </cell>
          <cell r="H12">
            <v>596.15384615384619</v>
          </cell>
          <cell r="I12">
            <v>620</v>
          </cell>
          <cell r="J12">
            <v>660</v>
          </cell>
          <cell r="K12">
            <v>660</v>
          </cell>
          <cell r="L12">
            <v>660</v>
          </cell>
          <cell r="M12">
            <v>660</v>
          </cell>
          <cell r="N12">
            <v>660</v>
          </cell>
          <cell r="O12">
            <v>660</v>
          </cell>
          <cell r="P12">
            <v>660</v>
          </cell>
          <cell r="Q12">
            <v>660</v>
          </cell>
          <cell r="R12">
            <v>670</v>
          </cell>
          <cell r="S12">
            <v>670</v>
          </cell>
          <cell r="T12">
            <v>0</v>
          </cell>
          <cell r="U12">
            <v>7836.1538461538457</v>
          </cell>
          <cell r="V12">
            <v>653.01282051282044</v>
          </cell>
          <cell r="W12">
            <v>26</v>
          </cell>
          <cell r="X12">
            <v>653.01282051282044</v>
          </cell>
        </row>
        <row r="13">
          <cell r="B13" t="str">
            <v>1101</v>
          </cell>
          <cell r="C13" t="str">
            <v>ម៉ន សុទីន</v>
          </cell>
          <cell r="D13" t="str">
            <v>Morn Sotin</v>
          </cell>
          <cell r="E13" t="str">
            <v>M</v>
          </cell>
          <cell r="F13" t="str">
            <v>HF</v>
          </cell>
          <cell r="G13">
            <v>44911</v>
          </cell>
          <cell r="H13">
            <v>221</v>
          </cell>
          <cell r="I13">
            <v>221</v>
          </cell>
          <cell r="J13">
            <v>221</v>
          </cell>
          <cell r="K13">
            <v>221</v>
          </cell>
          <cell r="L13">
            <v>221</v>
          </cell>
          <cell r="M13">
            <v>221</v>
          </cell>
          <cell r="N13">
            <v>221</v>
          </cell>
          <cell r="O13">
            <v>221</v>
          </cell>
          <cell r="P13">
            <v>221</v>
          </cell>
          <cell r="Q13">
            <v>221</v>
          </cell>
          <cell r="R13">
            <v>235</v>
          </cell>
          <cell r="S13">
            <v>235</v>
          </cell>
          <cell r="T13">
            <v>0</v>
          </cell>
          <cell r="U13">
            <v>2680</v>
          </cell>
          <cell r="V13">
            <v>223.33333333333334</v>
          </cell>
          <cell r="W13">
            <v>26</v>
          </cell>
          <cell r="X13">
            <v>223.33333333333331</v>
          </cell>
        </row>
        <row r="14">
          <cell r="B14" t="str">
            <v>1413</v>
          </cell>
          <cell r="C14" t="str">
            <v>លេន ម៉ី</v>
          </cell>
          <cell r="D14" t="str">
            <v>Len Mey</v>
          </cell>
          <cell r="E14" t="str">
            <v>F</v>
          </cell>
          <cell r="F14" t="str">
            <v>HF</v>
          </cell>
          <cell r="G14">
            <v>45231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216</v>
          </cell>
          <cell r="Q14">
            <v>225.99999999999997</v>
          </cell>
          <cell r="R14">
            <v>230</v>
          </cell>
          <cell r="S14">
            <v>230</v>
          </cell>
          <cell r="T14">
            <v>0</v>
          </cell>
          <cell r="U14">
            <v>902</v>
          </cell>
          <cell r="V14">
            <v>75.166666666666671</v>
          </cell>
          <cell r="W14">
            <v>26</v>
          </cell>
          <cell r="X14">
            <v>75.166666666666671</v>
          </cell>
        </row>
        <row r="15">
          <cell r="B15" t="str">
            <v>1485</v>
          </cell>
          <cell r="C15" t="str">
            <v xml:space="preserve">គៀង ស្រីខួច </v>
          </cell>
          <cell r="D15" t="str">
            <v>Keang Sreykhuoch</v>
          </cell>
          <cell r="E15" t="str">
            <v>F</v>
          </cell>
          <cell r="F15" t="str">
            <v>HF</v>
          </cell>
          <cell r="G15">
            <v>45321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202</v>
          </cell>
          <cell r="T15">
            <v>0</v>
          </cell>
          <cell r="U15">
            <v>202</v>
          </cell>
          <cell r="V15">
            <v>16.833333333333332</v>
          </cell>
          <cell r="W15">
            <v>26</v>
          </cell>
          <cell r="X15">
            <v>16.833333333333332</v>
          </cell>
        </row>
        <row r="16">
          <cell r="B16" t="str">
            <v>0435</v>
          </cell>
          <cell r="C16" t="str">
            <v>កោះ គឹមហ៊ី</v>
          </cell>
          <cell r="D16" t="str">
            <v>Kos Kim Hie</v>
          </cell>
          <cell r="E16" t="str">
            <v>F</v>
          </cell>
          <cell r="F16" t="str">
            <v>HF</v>
          </cell>
          <cell r="G16">
            <v>44139</v>
          </cell>
          <cell r="H16">
            <v>278</v>
          </cell>
          <cell r="I16">
            <v>278</v>
          </cell>
          <cell r="J16">
            <v>288</v>
          </cell>
          <cell r="K16">
            <v>288</v>
          </cell>
          <cell r="L16">
            <v>288</v>
          </cell>
          <cell r="M16">
            <v>288</v>
          </cell>
          <cell r="N16">
            <v>288</v>
          </cell>
          <cell r="O16">
            <v>288</v>
          </cell>
          <cell r="P16">
            <v>288</v>
          </cell>
          <cell r="Q16">
            <v>288</v>
          </cell>
          <cell r="R16">
            <v>290.38461538461536</v>
          </cell>
          <cell r="S16">
            <v>290.38461538461536</v>
          </cell>
          <cell r="T16">
            <v>0</v>
          </cell>
          <cell r="U16">
            <v>3440.7692307692305</v>
          </cell>
          <cell r="V16">
            <v>286.73076923076923</v>
          </cell>
          <cell r="W16">
            <v>26</v>
          </cell>
          <cell r="X16">
            <v>286.73076923076923</v>
          </cell>
        </row>
        <row r="17">
          <cell r="B17" t="str">
            <v>0389</v>
          </cell>
          <cell r="C17" t="str">
            <v>ស៊ន ផល្លី</v>
          </cell>
          <cell r="D17" t="str">
            <v>Sorn Phally</v>
          </cell>
          <cell r="E17" t="str">
            <v>M</v>
          </cell>
          <cell r="F17" t="str">
            <v>HF</v>
          </cell>
          <cell r="G17">
            <v>44117</v>
          </cell>
          <cell r="H17">
            <v>257.69230769230774</v>
          </cell>
          <cell r="I17">
            <v>268</v>
          </cell>
          <cell r="J17">
            <v>262.84615384615387</v>
          </cell>
          <cell r="K17">
            <v>268</v>
          </cell>
          <cell r="L17">
            <v>268</v>
          </cell>
          <cell r="M17">
            <v>268</v>
          </cell>
          <cell r="N17">
            <v>268</v>
          </cell>
          <cell r="O17">
            <v>268</v>
          </cell>
          <cell r="P17">
            <v>268</v>
          </cell>
          <cell r="Q17">
            <v>268</v>
          </cell>
          <cell r="R17">
            <v>272</v>
          </cell>
          <cell r="S17">
            <v>272</v>
          </cell>
          <cell r="T17">
            <v>0</v>
          </cell>
          <cell r="U17">
            <v>3208.5384615384619</v>
          </cell>
          <cell r="V17">
            <v>267.37820512820514</v>
          </cell>
          <cell r="W17">
            <v>26</v>
          </cell>
          <cell r="X17">
            <v>267.37820512820514</v>
          </cell>
        </row>
        <row r="18">
          <cell r="B18" t="str">
            <v>0429</v>
          </cell>
          <cell r="C18" t="str">
            <v>ជុំ សុនឿន</v>
          </cell>
          <cell r="D18" t="str">
            <v>Chom Noeun</v>
          </cell>
          <cell r="E18" t="str">
            <v>F</v>
          </cell>
          <cell r="F18" t="str">
            <v>HF</v>
          </cell>
          <cell r="G18">
            <v>44131</v>
          </cell>
          <cell r="H18">
            <v>172.43</v>
          </cell>
          <cell r="I18">
            <v>172.43</v>
          </cell>
          <cell r="J18">
            <v>172.43</v>
          </cell>
          <cell r="K18">
            <v>258</v>
          </cell>
          <cell r="L18">
            <v>258</v>
          </cell>
          <cell r="M18">
            <v>258</v>
          </cell>
          <cell r="N18">
            <v>248.07692307692309</v>
          </cell>
          <cell r="O18">
            <v>248.07692307692309</v>
          </cell>
          <cell r="P18">
            <v>258</v>
          </cell>
          <cell r="Q18">
            <v>258</v>
          </cell>
          <cell r="R18">
            <v>253.84615384615384</v>
          </cell>
          <cell r="S18">
            <v>253.84615384615384</v>
          </cell>
          <cell r="T18">
            <v>0</v>
          </cell>
          <cell r="U18">
            <v>2811.1361538461538</v>
          </cell>
          <cell r="V18">
            <v>234.26134615384615</v>
          </cell>
          <cell r="W18">
            <v>26</v>
          </cell>
          <cell r="X18">
            <v>234.26134615384615</v>
          </cell>
        </row>
        <row r="19">
          <cell r="B19" t="str">
            <v>1091</v>
          </cell>
          <cell r="C19" t="str">
            <v>គាន ប្រុស</v>
          </cell>
          <cell r="D19" t="str">
            <v>Kean Bros</v>
          </cell>
          <cell r="E19" t="str">
            <v>M</v>
          </cell>
          <cell r="F19" t="str">
            <v>HF</v>
          </cell>
          <cell r="G19">
            <v>44887</v>
          </cell>
          <cell r="H19">
            <v>236</v>
          </cell>
          <cell r="I19">
            <v>236</v>
          </cell>
          <cell r="J19">
            <v>236</v>
          </cell>
          <cell r="K19">
            <v>236</v>
          </cell>
          <cell r="L19">
            <v>236</v>
          </cell>
          <cell r="M19">
            <v>236</v>
          </cell>
          <cell r="N19">
            <v>236</v>
          </cell>
          <cell r="O19">
            <v>236</v>
          </cell>
          <cell r="P19">
            <v>236</v>
          </cell>
          <cell r="Q19">
            <v>236</v>
          </cell>
          <cell r="R19">
            <v>239.99999999999997</v>
          </cell>
          <cell r="S19">
            <v>239.99999999999997</v>
          </cell>
          <cell r="T19">
            <v>0</v>
          </cell>
          <cell r="U19">
            <v>2840</v>
          </cell>
          <cell r="V19">
            <v>236.66666666666666</v>
          </cell>
          <cell r="W19">
            <v>26</v>
          </cell>
          <cell r="X19">
            <v>236.66666666666666</v>
          </cell>
        </row>
        <row r="20">
          <cell r="B20" t="str">
            <v>1037</v>
          </cell>
          <cell r="C20" t="str">
            <v>គឿន ស្រីម៉ៅ</v>
          </cell>
          <cell r="D20" t="str">
            <v>Koeurn Srey Mao</v>
          </cell>
          <cell r="E20" t="str">
            <v>F</v>
          </cell>
          <cell r="F20" t="str">
            <v>HF</v>
          </cell>
          <cell r="G20">
            <v>44862</v>
          </cell>
          <cell r="H20">
            <v>236</v>
          </cell>
          <cell r="I20">
            <v>236</v>
          </cell>
          <cell r="J20">
            <v>236</v>
          </cell>
          <cell r="K20">
            <v>236</v>
          </cell>
          <cell r="L20">
            <v>236</v>
          </cell>
          <cell r="M20">
            <v>236</v>
          </cell>
          <cell r="N20">
            <v>236</v>
          </cell>
          <cell r="O20">
            <v>236</v>
          </cell>
          <cell r="P20">
            <v>236</v>
          </cell>
          <cell r="Q20">
            <v>236</v>
          </cell>
          <cell r="R20">
            <v>242.00000000000003</v>
          </cell>
          <cell r="S20">
            <v>242.00000000000003</v>
          </cell>
          <cell r="T20">
            <v>0</v>
          </cell>
          <cell r="U20">
            <v>2844</v>
          </cell>
          <cell r="V20">
            <v>237</v>
          </cell>
          <cell r="W20">
            <v>26</v>
          </cell>
          <cell r="X20">
            <v>237</v>
          </cell>
        </row>
        <row r="21">
          <cell r="B21" t="str">
            <v>1142</v>
          </cell>
          <cell r="C21" t="str">
            <v>ង៉ែត សុខណៃ</v>
          </cell>
          <cell r="D21" t="str">
            <v>Nget Soknai</v>
          </cell>
          <cell r="E21" t="str">
            <v>M</v>
          </cell>
          <cell r="F21" t="str">
            <v>HF</v>
          </cell>
          <cell r="G21">
            <v>44952</v>
          </cell>
          <cell r="H21">
            <v>221</v>
          </cell>
          <cell r="I21">
            <v>221</v>
          </cell>
          <cell r="J21">
            <v>221</v>
          </cell>
          <cell r="K21">
            <v>221</v>
          </cell>
          <cell r="L21">
            <v>221</v>
          </cell>
          <cell r="M21">
            <v>221</v>
          </cell>
          <cell r="N21">
            <v>221</v>
          </cell>
          <cell r="O21">
            <v>221</v>
          </cell>
          <cell r="P21">
            <v>221</v>
          </cell>
          <cell r="Q21">
            <v>221</v>
          </cell>
          <cell r="R21">
            <v>226.99999999999997</v>
          </cell>
          <cell r="S21">
            <v>218.26923076923075</v>
          </cell>
          <cell r="T21">
            <v>0</v>
          </cell>
          <cell r="U21">
            <v>2655.2692307692309</v>
          </cell>
          <cell r="V21">
            <v>221.27243589743591</v>
          </cell>
          <cell r="W21">
            <v>26</v>
          </cell>
          <cell r="X21">
            <v>221.27243589743591</v>
          </cell>
        </row>
        <row r="22">
          <cell r="B22" t="str">
            <v>1145</v>
          </cell>
          <cell r="C22" t="str">
            <v>វីន អារញ្ញ</v>
          </cell>
          <cell r="D22" t="str">
            <v>Vin Aranh</v>
          </cell>
          <cell r="E22" t="str">
            <v>M</v>
          </cell>
          <cell r="F22" t="str">
            <v>HF</v>
          </cell>
          <cell r="G22">
            <v>44958</v>
          </cell>
          <cell r="H22">
            <v>221</v>
          </cell>
          <cell r="I22">
            <v>221</v>
          </cell>
          <cell r="J22">
            <v>221</v>
          </cell>
          <cell r="K22">
            <v>221</v>
          </cell>
          <cell r="L22">
            <v>221</v>
          </cell>
          <cell r="M22">
            <v>221</v>
          </cell>
          <cell r="N22">
            <v>221</v>
          </cell>
          <cell r="O22">
            <v>221</v>
          </cell>
          <cell r="P22">
            <v>221</v>
          </cell>
          <cell r="Q22">
            <v>221</v>
          </cell>
          <cell r="R22">
            <v>226.99999999999997</v>
          </cell>
          <cell r="S22">
            <v>218.26923076923075</v>
          </cell>
          <cell r="T22">
            <v>0</v>
          </cell>
          <cell r="U22">
            <v>2655.2692307692309</v>
          </cell>
          <cell r="V22">
            <v>221.27243589743591</v>
          </cell>
          <cell r="W22">
            <v>26</v>
          </cell>
          <cell r="X22">
            <v>221.27243589743591</v>
          </cell>
        </row>
        <row r="23">
          <cell r="B23" t="str">
            <v>1401</v>
          </cell>
          <cell r="C23" t="str">
            <v>ឈិន ស៊ិញ</v>
          </cell>
          <cell r="D23" t="str">
            <v>Chhin Sinh</v>
          </cell>
          <cell r="E23" t="str">
            <v>M</v>
          </cell>
          <cell r="F23" t="str">
            <v>HF</v>
          </cell>
          <cell r="G23">
            <v>45222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198</v>
          </cell>
          <cell r="Q23">
            <v>208</v>
          </cell>
          <cell r="R23">
            <v>212</v>
          </cell>
          <cell r="S23">
            <v>212</v>
          </cell>
          <cell r="T23">
            <v>0</v>
          </cell>
          <cell r="U23">
            <v>830</v>
          </cell>
          <cell r="V23">
            <v>69.166666666666671</v>
          </cell>
          <cell r="W23">
            <v>26</v>
          </cell>
          <cell r="X23">
            <v>69.166666666666671</v>
          </cell>
        </row>
        <row r="24">
          <cell r="B24" t="str">
            <v>1402</v>
          </cell>
          <cell r="C24" t="str">
            <v xml:space="preserve">ញីម សុខលីន </v>
          </cell>
          <cell r="D24" t="str">
            <v>Nhim Soklin</v>
          </cell>
          <cell r="E24" t="str">
            <v>F</v>
          </cell>
          <cell r="F24" t="str">
            <v>HF</v>
          </cell>
          <cell r="G24">
            <v>45223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198</v>
          </cell>
          <cell r="Q24">
            <v>208</v>
          </cell>
          <cell r="R24">
            <v>212</v>
          </cell>
          <cell r="S24">
            <v>212</v>
          </cell>
          <cell r="T24">
            <v>0</v>
          </cell>
          <cell r="U24">
            <v>830</v>
          </cell>
          <cell r="V24">
            <v>69.166666666666671</v>
          </cell>
          <cell r="W24">
            <v>26</v>
          </cell>
          <cell r="X24">
            <v>69.166666666666671</v>
          </cell>
        </row>
        <row r="25">
          <cell r="B25" t="str">
            <v>1403</v>
          </cell>
          <cell r="C25" t="str">
            <v xml:space="preserve">ឃិន ស្រីនិច </v>
          </cell>
          <cell r="D25" t="str">
            <v>Khen Sreynich</v>
          </cell>
          <cell r="E25" t="str">
            <v>F</v>
          </cell>
          <cell r="F25" t="str">
            <v>HF</v>
          </cell>
          <cell r="G25">
            <v>45224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198</v>
          </cell>
          <cell r="Q25">
            <v>208</v>
          </cell>
          <cell r="R25">
            <v>212</v>
          </cell>
          <cell r="S25">
            <v>212</v>
          </cell>
          <cell r="T25">
            <v>0</v>
          </cell>
          <cell r="U25">
            <v>830</v>
          </cell>
          <cell r="V25">
            <v>69.166666666666671</v>
          </cell>
          <cell r="W25">
            <v>26</v>
          </cell>
          <cell r="X25">
            <v>69.166666666666671</v>
          </cell>
        </row>
        <row r="26">
          <cell r="B26" t="str">
            <v>1404</v>
          </cell>
          <cell r="C26" t="str">
            <v xml:space="preserve">ប្រេស យ៉ាត </v>
          </cell>
          <cell r="D26" t="str">
            <v>Bres Yat</v>
          </cell>
          <cell r="E26" t="str">
            <v>M</v>
          </cell>
          <cell r="F26" t="str">
            <v>HF</v>
          </cell>
          <cell r="G26">
            <v>45224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198</v>
          </cell>
          <cell r="Q26">
            <v>208</v>
          </cell>
          <cell r="R26">
            <v>212</v>
          </cell>
          <cell r="S26">
            <v>212</v>
          </cell>
          <cell r="T26">
            <v>0</v>
          </cell>
          <cell r="U26">
            <v>830</v>
          </cell>
          <cell r="V26">
            <v>69.166666666666671</v>
          </cell>
          <cell r="W26">
            <v>26</v>
          </cell>
          <cell r="X26">
            <v>69.166666666666671</v>
          </cell>
        </row>
        <row r="27">
          <cell r="B27" t="str">
            <v>1405</v>
          </cell>
          <cell r="C27" t="str">
            <v xml:space="preserve">ភាព វ៉េផាត់ </v>
          </cell>
          <cell r="D27" t="str">
            <v>Pheap Vephat</v>
          </cell>
          <cell r="E27" t="str">
            <v>M</v>
          </cell>
          <cell r="F27" t="str">
            <v>HF</v>
          </cell>
          <cell r="G27">
            <v>45224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198</v>
          </cell>
          <cell r="Q27">
            <v>208</v>
          </cell>
          <cell r="R27">
            <v>212</v>
          </cell>
          <cell r="S27">
            <v>212</v>
          </cell>
          <cell r="T27">
            <v>0</v>
          </cell>
          <cell r="U27">
            <v>830</v>
          </cell>
          <cell r="V27">
            <v>69.166666666666671</v>
          </cell>
          <cell r="W27">
            <v>26</v>
          </cell>
          <cell r="X27">
            <v>69.166666666666671</v>
          </cell>
        </row>
        <row r="28">
          <cell r="B28" t="str">
            <v>1406</v>
          </cell>
          <cell r="C28" t="str">
            <v xml:space="preserve">នន ខាវ </v>
          </cell>
          <cell r="D28" t="str">
            <v>Norn Khav</v>
          </cell>
          <cell r="E28" t="str">
            <v>M</v>
          </cell>
          <cell r="F28" t="str">
            <v>HF</v>
          </cell>
          <cell r="G28">
            <v>45224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198</v>
          </cell>
          <cell r="Q28">
            <v>208</v>
          </cell>
          <cell r="R28">
            <v>212</v>
          </cell>
          <cell r="S28">
            <v>212</v>
          </cell>
          <cell r="T28">
            <v>0</v>
          </cell>
          <cell r="U28">
            <v>830</v>
          </cell>
          <cell r="V28">
            <v>69.166666666666671</v>
          </cell>
          <cell r="W28">
            <v>26</v>
          </cell>
          <cell r="X28">
            <v>69.166666666666671</v>
          </cell>
        </row>
        <row r="29">
          <cell r="B29" t="str">
            <v>1408</v>
          </cell>
          <cell r="C29" t="str">
            <v xml:space="preserve">ធីម ភីន </v>
          </cell>
          <cell r="D29" t="str">
            <v>Thim Phin</v>
          </cell>
          <cell r="E29" t="str">
            <v>F</v>
          </cell>
          <cell r="F29" t="str">
            <v>HF</v>
          </cell>
          <cell r="G29">
            <v>45224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198</v>
          </cell>
          <cell r="Q29">
            <v>208</v>
          </cell>
          <cell r="R29">
            <v>212</v>
          </cell>
          <cell r="S29">
            <v>212</v>
          </cell>
          <cell r="T29">
            <v>0</v>
          </cell>
          <cell r="U29">
            <v>830</v>
          </cell>
          <cell r="V29">
            <v>69.166666666666671</v>
          </cell>
          <cell r="W29">
            <v>26</v>
          </cell>
          <cell r="X29">
            <v>69.166666666666671</v>
          </cell>
        </row>
        <row r="30">
          <cell r="B30" t="str">
            <v>1428</v>
          </cell>
          <cell r="C30" t="str">
            <v xml:space="preserve">នៅ លីហ៊ាង </v>
          </cell>
          <cell r="D30" t="str">
            <v>Nov Liheang</v>
          </cell>
          <cell r="E30" t="str">
            <v>M</v>
          </cell>
          <cell r="F30" t="str">
            <v>HF</v>
          </cell>
          <cell r="G30">
            <v>45246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190.38461538461539</v>
          </cell>
          <cell r="R30">
            <v>212</v>
          </cell>
          <cell r="S30">
            <v>212</v>
          </cell>
          <cell r="T30">
            <v>0</v>
          </cell>
          <cell r="U30">
            <v>614.38461538461536</v>
          </cell>
          <cell r="V30">
            <v>51.198717948717949</v>
          </cell>
          <cell r="W30">
            <v>26</v>
          </cell>
          <cell r="X30">
            <v>51.198717948717949</v>
          </cell>
        </row>
        <row r="31">
          <cell r="B31" t="str">
            <v>1430</v>
          </cell>
          <cell r="C31" t="str">
            <v xml:space="preserve">មូល សម្បូរ </v>
          </cell>
          <cell r="D31" t="str">
            <v>Moul Sambo</v>
          </cell>
          <cell r="E31" t="str">
            <v>M</v>
          </cell>
          <cell r="F31" t="str">
            <v>HF</v>
          </cell>
          <cell r="G31">
            <v>45246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198</v>
          </cell>
          <cell r="R31">
            <v>212</v>
          </cell>
          <cell r="S31">
            <v>212</v>
          </cell>
          <cell r="T31">
            <v>0</v>
          </cell>
          <cell r="U31">
            <v>622</v>
          </cell>
          <cell r="V31">
            <v>51.833333333333336</v>
          </cell>
          <cell r="W31">
            <v>26</v>
          </cell>
          <cell r="X31">
            <v>51.833333333333336</v>
          </cell>
        </row>
        <row r="32">
          <cell r="B32" t="str">
            <v>1488</v>
          </cell>
          <cell r="C32" t="str">
            <v xml:space="preserve">ដួង ស្មាក់ </v>
          </cell>
          <cell r="D32" t="str">
            <v>Suong Smak</v>
          </cell>
          <cell r="E32" t="str">
            <v>M</v>
          </cell>
          <cell r="F32" t="str">
            <v>HF</v>
          </cell>
          <cell r="G32">
            <v>45321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202</v>
          </cell>
          <cell r="T32">
            <v>0</v>
          </cell>
          <cell r="U32">
            <v>202</v>
          </cell>
          <cell r="V32">
            <v>16.833333333333332</v>
          </cell>
          <cell r="W32">
            <v>26</v>
          </cell>
          <cell r="X32">
            <v>16.833333333333332</v>
          </cell>
        </row>
        <row r="33">
          <cell r="B33" t="str">
            <v>1491</v>
          </cell>
          <cell r="C33" t="str">
            <v xml:space="preserve">សៅ ពិសាល </v>
          </cell>
          <cell r="D33" t="str">
            <v>Sao Pisal</v>
          </cell>
          <cell r="E33" t="str">
            <v>M</v>
          </cell>
          <cell r="F33" t="str">
            <v>HF</v>
          </cell>
          <cell r="G33">
            <v>45321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202</v>
          </cell>
          <cell r="T33">
            <v>0</v>
          </cell>
          <cell r="U33">
            <v>202</v>
          </cell>
          <cell r="V33">
            <v>16.833333333333332</v>
          </cell>
          <cell r="W33">
            <v>26</v>
          </cell>
          <cell r="X33">
            <v>16.833333333333332</v>
          </cell>
        </row>
        <row r="34">
          <cell r="B34" t="str">
            <v>0440</v>
          </cell>
          <cell r="C34" t="str">
            <v>សៅ សេងហេង</v>
          </cell>
          <cell r="D34" t="str">
            <v>Sao Sengheng</v>
          </cell>
          <cell r="E34" t="str">
            <v>M</v>
          </cell>
          <cell r="F34" t="str">
            <v>HF</v>
          </cell>
          <cell r="G34">
            <v>44146</v>
          </cell>
          <cell r="H34">
            <v>328</v>
          </cell>
          <cell r="I34">
            <v>328</v>
          </cell>
          <cell r="J34">
            <v>348</v>
          </cell>
          <cell r="K34">
            <v>348</v>
          </cell>
          <cell r="L34">
            <v>348</v>
          </cell>
          <cell r="M34">
            <v>348</v>
          </cell>
          <cell r="N34">
            <v>348</v>
          </cell>
          <cell r="O34">
            <v>348</v>
          </cell>
          <cell r="P34">
            <v>348</v>
          </cell>
          <cell r="Q34">
            <v>348</v>
          </cell>
          <cell r="R34">
            <v>368</v>
          </cell>
          <cell r="S34">
            <v>368</v>
          </cell>
          <cell r="T34">
            <v>0</v>
          </cell>
          <cell r="U34">
            <v>4176</v>
          </cell>
          <cell r="V34">
            <v>348</v>
          </cell>
          <cell r="W34">
            <v>26</v>
          </cell>
          <cell r="X34">
            <v>348</v>
          </cell>
        </row>
        <row r="35">
          <cell r="B35" t="str">
            <v>0565</v>
          </cell>
          <cell r="C35" t="str">
            <v>ប៉ុល ប៊ុនហេង</v>
          </cell>
          <cell r="D35" t="str">
            <v>Pol Bunheng</v>
          </cell>
          <cell r="E35" t="str">
            <v>M</v>
          </cell>
          <cell r="F35" t="str">
            <v>HF</v>
          </cell>
          <cell r="G35">
            <v>44357</v>
          </cell>
          <cell r="H35">
            <v>252.88461538461539</v>
          </cell>
          <cell r="I35">
            <v>263</v>
          </cell>
          <cell r="J35">
            <v>268</v>
          </cell>
          <cell r="K35">
            <v>268</v>
          </cell>
          <cell r="L35">
            <v>262.84615384615387</v>
          </cell>
          <cell r="M35">
            <v>262.84615384615387</v>
          </cell>
          <cell r="N35">
            <v>257.69230769230774</v>
          </cell>
          <cell r="O35">
            <v>268</v>
          </cell>
          <cell r="P35">
            <v>268</v>
          </cell>
          <cell r="Q35">
            <v>268</v>
          </cell>
          <cell r="R35">
            <v>274</v>
          </cell>
          <cell r="S35">
            <v>274</v>
          </cell>
          <cell r="T35">
            <v>0</v>
          </cell>
          <cell r="U35">
            <v>3187.2692307692305</v>
          </cell>
          <cell r="V35">
            <v>265.60576923076923</v>
          </cell>
          <cell r="W35">
            <v>26</v>
          </cell>
          <cell r="X35">
            <v>265.60576923076923</v>
          </cell>
        </row>
        <row r="36">
          <cell r="B36" t="str">
            <v>1045</v>
          </cell>
          <cell r="C36" t="str">
            <v>សេង ស៊ីញ</v>
          </cell>
          <cell r="D36" t="str">
            <v xml:space="preserve"> Seng Sinh</v>
          </cell>
          <cell r="E36" t="str">
            <v>M</v>
          </cell>
          <cell r="F36" t="str">
            <v>HF</v>
          </cell>
          <cell r="G36">
            <v>44865</v>
          </cell>
          <cell r="H36">
            <v>218</v>
          </cell>
          <cell r="I36">
            <v>218</v>
          </cell>
          <cell r="J36">
            <v>258</v>
          </cell>
          <cell r="K36">
            <v>258</v>
          </cell>
          <cell r="L36">
            <v>258</v>
          </cell>
          <cell r="M36">
            <v>248.07692307692309</v>
          </cell>
          <cell r="N36">
            <v>258</v>
          </cell>
          <cell r="O36">
            <v>258</v>
          </cell>
          <cell r="P36">
            <v>258</v>
          </cell>
          <cell r="Q36">
            <v>258</v>
          </cell>
          <cell r="R36">
            <v>268</v>
          </cell>
          <cell r="S36">
            <v>268</v>
          </cell>
          <cell r="T36">
            <v>0</v>
          </cell>
          <cell r="U36">
            <v>3026.0769230769229</v>
          </cell>
          <cell r="V36">
            <v>252.17307692307691</v>
          </cell>
          <cell r="W36">
            <v>26</v>
          </cell>
          <cell r="X36">
            <v>252.17307692307691</v>
          </cell>
        </row>
        <row r="37">
          <cell r="B37" t="str">
            <v>1114</v>
          </cell>
          <cell r="C37" t="str">
            <v>ភា រ៉ាភី</v>
          </cell>
          <cell r="D37" t="str">
            <v>Phea Raphy</v>
          </cell>
          <cell r="E37" t="str">
            <v>M</v>
          </cell>
          <cell r="F37" t="str">
            <v>HF</v>
          </cell>
          <cell r="G37">
            <v>44936</v>
          </cell>
          <cell r="H37">
            <v>226</v>
          </cell>
          <cell r="I37">
            <v>226</v>
          </cell>
          <cell r="J37">
            <v>226</v>
          </cell>
          <cell r="K37">
            <v>226</v>
          </cell>
          <cell r="L37">
            <v>226</v>
          </cell>
          <cell r="M37">
            <v>226</v>
          </cell>
          <cell r="N37">
            <v>226</v>
          </cell>
          <cell r="O37">
            <v>226</v>
          </cell>
          <cell r="P37">
            <v>217.30769230769229</v>
          </cell>
          <cell r="Q37">
            <v>225.99999999999997</v>
          </cell>
          <cell r="R37">
            <v>239.99999999999997</v>
          </cell>
          <cell r="S37">
            <v>230.76923076923075</v>
          </cell>
          <cell r="T37">
            <v>0</v>
          </cell>
          <cell r="U37">
            <v>2722.0769230769233</v>
          </cell>
          <cell r="V37">
            <v>226.83974358974362</v>
          </cell>
          <cell r="W37">
            <v>26</v>
          </cell>
          <cell r="X37">
            <v>226.83974358974362</v>
          </cell>
        </row>
        <row r="38">
          <cell r="B38" t="str">
            <v>1115</v>
          </cell>
          <cell r="C38" t="str">
            <v>អ៊ឹម សំអ៊ុន</v>
          </cell>
          <cell r="D38" t="str">
            <v>Oem Sam Un</v>
          </cell>
          <cell r="E38" t="str">
            <v>M</v>
          </cell>
          <cell r="F38" t="str">
            <v>HF</v>
          </cell>
          <cell r="G38">
            <v>44936</v>
          </cell>
          <cell r="H38">
            <v>221</v>
          </cell>
          <cell r="I38">
            <v>221</v>
          </cell>
          <cell r="J38">
            <v>221</v>
          </cell>
          <cell r="K38">
            <v>221</v>
          </cell>
          <cell r="L38">
            <v>221</v>
          </cell>
          <cell r="M38">
            <v>221</v>
          </cell>
          <cell r="N38">
            <v>221</v>
          </cell>
          <cell r="O38">
            <v>221</v>
          </cell>
          <cell r="P38">
            <v>221</v>
          </cell>
          <cell r="Q38">
            <v>216.75</v>
          </cell>
          <cell r="R38">
            <v>235</v>
          </cell>
          <cell r="S38">
            <v>225.96153846153845</v>
          </cell>
          <cell r="T38">
            <v>0</v>
          </cell>
          <cell r="U38">
            <v>2666.7115384615386</v>
          </cell>
          <cell r="V38">
            <v>222.22596153846155</v>
          </cell>
          <cell r="W38">
            <v>26</v>
          </cell>
          <cell r="X38">
            <v>222.22596153846155</v>
          </cell>
        </row>
        <row r="39">
          <cell r="B39" t="str">
            <v>1121</v>
          </cell>
          <cell r="C39" t="str">
            <v>ឌី​ រ៉ាស៊ិន</v>
          </cell>
          <cell r="D39" t="str">
            <v>Dy Rasen</v>
          </cell>
          <cell r="E39" t="str">
            <v>M</v>
          </cell>
          <cell r="F39" t="str">
            <v>HF</v>
          </cell>
          <cell r="G39">
            <v>44944</v>
          </cell>
          <cell r="H39">
            <v>226</v>
          </cell>
          <cell r="I39">
            <v>152.11538461538461</v>
          </cell>
          <cell r="J39">
            <v>226</v>
          </cell>
          <cell r="K39">
            <v>226</v>
          </cell>
          <cell r="L39">
            <v>191.23076923076923</v>
          </cell>
          <cell r="M39">
            <v>226</v>
          </cell>
          <cell r="N39">
            <v>226</v>
          </cell>
          <cell r="O39">
            <v>226</v>
          </cell>
          <cell r="P39">
            <v>226</v>
          </cell>
          <cell r="Q39">
            <v>225.99999999999997</v>
          </cell>
          <cell r="R39">
            <v>239.99999999999997</v>
          </cell>
          <cell r="S39">
            <v>235.38461538461536</v>
          </cell>
          <cell r="T39">
            <v>0</v>
          </cell>
          <cell r="U39">
            <v>2626.7307692307691</v>
          </cell>
          <cell r="V39">
            <v>218.89423076923075</v>
          </cell>
          <cell r="W39">
            <v>26</v>
          </cell>
          <cell r="X39">
            <v>218.89423076923075</v>
          </cell>
        </row>
        <row r="40">
          <cell r="B40" t="str">
            <v>1323</v>
          </cell>
          <cell r="C40" t="str">
            <v>វង្ស វាសនា</v>
          </cell>
          <cell r="D40" t="str">
            <v>Vong Veasna</v>
          </cell>
          <cell r="E40" t="str">
            <v>M</v>
          </cell>
          <cell r="F40" t="str">
            <v>HF</v>
          </cell>
          <cell r="G40">
            <v>45181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208</v>
          </cell>
          <cell r="P40">
            <v>208</v>
          </cell>
          <cell r="Q40">
            <v>208</v>
          </cell>
          <cell r="R40">
            <v>222</v>
          </cell>
          <cell r="S40">
            <v>222</v>
          </cell>
          <cell r="T40">
            <v>0</v>
          </cell>
          <cell r="U40">
            <v>1068</v>
          </cell>
          <cell r="V40">
            <v>89</v>
          </cell>
          <cell r="W40">
            <v>26</v>
          </cell>
          <cell r="X40">
            <v>89</v>
          </cell>
        </row>
        <row r="41">
          <cell r="B41" t="str">
            <v>1324</v>
          </cell>
          <cell r="C41" t="str">
            <v>សាយ​ ដាវី</v>
          </cell>
          <cell r="D41" t="str">
            <v>Say Davy</v>
          </cell>
          <cell r="E41" t="str">
            <v>M</v>
          </cell>
          <cell r="F41" t="str">
            <v>HF</v>
          </cell>
          <cell r="G41">
            <v>45181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208</v>
          </cell>
          <cell r="P41">
            <v>204</v>
          </cell>
          <cell r="Q41">
            <v>208</v>
          </cell>
          <cell r="R41">
            <v>217.73076923076923</v>
          </cell>
          <cell r="S41">
            <v>222</v>
          </cell>
          <cell r="T41">
            <v>0</v>
          </cell>
          <cell r="U41">
            <v>1059.7307692307693</v>
          </cell>
          <cell r="V41">
            <v>88.310897435897445</v>
          </cell>
          <cell r="W41">
            <v>26</v>
          </cell>
          <cell r="X41">
            <v>88.310897435897445</v>
          </cell>
        </row>
        <row r="42">
          <cell r="B42" t="str">
            <v>1329</v>
          </cell>
          <cell r="C42" t="str">
            <v>ឡាញ ស្រីនាង</v>
          </cell>
          <cell r="D42" t="str">
            <v>Lanh Sreyneang</v>
          </cell>
          <cell r="E42" t="str">
            <v>F</v>
          </cell>
          <cell r="F42" t="str">
            <v>HF</v>
          </cell>
          <cell r="G42">
            <v>45181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208</v>
          </cell>
          <cell r="P42">
            <v>208</v>
          </cell>
          <cell r="Q42">
            <v>208</v>
          </cell>
          <cell r="R42">
            <v>212</v>
          </cell>
          <cell r="S42">
            <v>212</v>
          </cell>
          <cell r="T42">
            <v>0</v>
          </cell>
          <cell r="U42">
            <v>1048</v>
          </cell>
          <cell r="V42">
            <v>87.333333333333329</v>
          </cell>
          <cell r="W42">
            <v>26</v>
          </cell>
          <cell r="X42">
            <v>87.333333333333329</v>
          </cell>
        </row>
        <row r="43">
          <cell r="B43" t="str">
            <v>1342</v>
          </cell>
          <cell r="C43" t="str">
            <v>ស៊ុន ចាន់ចាវ</v>
          </cell>
          <cell r="D43" t="str">
            <v>Sun Chanchav</v>
          </cell>
          <cell r="E43" t="str">
            <v>M</v>
          </cell>
          <cell r="F43" t="str">
            <v>HF</v>
          </cell>
          <cell r="G43">
            <v>45195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268</v>
          </cell>
          <cell r="P43">
            <v>268</v>
          </cell>
          <cell r="Q43">
            <v>257.69230769230774</v>
          </cell>
          <cell r="R43">
            <v>272</v>
          </cell>
          <cell r="S43">
            <v>272</v>
          </cell>
          <cell r="T43">
            <v>0</v>
          </cell>
          <cell r="U43">
            <v>1337.6923076923076</v>
          </cell>
          <cell r="V43">
            <v>111.47435897435896</v>
          </cell>
          <cell r="W43">
            <v>26</v>
          </cell>
          <cell r="X43">
            <v>111.47435897435896</v>
          </cell>
        </row>
        <row r="44">
          <cell r="B44" t="str">
            <v>1359</v>
          </cell>
          <cell r="C44" t="str">
            <v>សឿង សែ</v>
          </cell>
          <cell r="D44" t="str">
            <v>​Soeung Se</v>
          </cell>
          <cell r="E44" t="str">
            <v>M</v>
          </cell>
          <cell r="F44" t="str">
            <v>HF</v>
          </cell>
          <cell r="G44">
            <v>45201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198</v>
          </cell>
          <cell r="P44">
            <v>208</v>
          </cell>
          <cell r="Q44">
            <v>208</v>
          </cell>
          <cell r="R44">
            <v>215.00000000000003</v>
          </cell>
          <cell r="S44">
            <v>215.00000000000003</v>
          </cell>
          <cell r="T44">
            <v>0</v>
          </cell>
          <cell r="U44">
            <v>1044</v>
          </cell>
          <cell r="V44">
            <v>87</v>
          </cell>
          <cell r="W44">
            <v>26</v>
          </cell>
          <cell r="X44">
            <v>87</v>
          </cell>
        </row>
        <row r="45">
          <cell r="B45" t="str">
            <v>1364</v>
          </cell>
          <cell r="C45" t="str">
            <v>ភាង ណារ៉ូ</v>
          </cell>
          <cell r="D45" t="str">
            <v>Pheang Naro</v>
          </cell>
          <cell r="E45" t="str">
            <v>M</v>
          </cell>
          <cell r="F45" t="str">
            <v>HF</v>
          </cell>
          <cell r="G45">
            <v>45201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186.57692307692307</v>
          </cell>
          <cell r="P45">
            <v>172</v>
          </cell>
          <cell r="Q45">
            <v>208</v>
          </cell>
          <cell r="R45">
            <v>206.73076923076925</v>
          </cell>
          <cell r="S45">
            <v>215.00000000000003</v>
          </cell>
          <cell r="T45">
            <v>0</v>
          </cell>
          <cell r="U45">
            <v>988.30769230769238</v>
          </cell>
          <cell r="V45">
            <v>82.358974358974365</v>
          </cell>
          <cell r="W45">
            <v>26</v>
          </cell>
          <cell r="X45">
            <v>82.358974358974365</v>
          </cell>
        </row>
        <row r="46">
          <cell r="B46" t="str">
            <v>1395</v>
          </cell>
          <cell r="C46" t="str">
            <v>ផន សុផល</v>
          </cell>
          <cell r="D46" t="str">
            <v>Phorn Sophal</v>
          </cell>
          <cell r="E46" t="str">
            <v>M</v>
          </cell>
          <cell r="F46" t="str">
            <v>HF</v>
          </cell>
          <cell r="G46">
            <v>45219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198</v>
          </cell>
          <cell r="Q46">
            <v>208</v>
          </cell>
          <cell r="R46">
            <v>206.73076923076925</v>
          </cell>
          <cell r="S46">
            <v>202.59615384615387</v>
          </cell>
          <cell r="T46">
            <v>0</v>
          </cell>
          <cell r="U46">
            <v>815.32692307692309</v>
          </cell>
          <cell r="V46">
            <v>67.943910256410263</v>
          </cell>
          <cell r="W46">
            <v>26</v>
          </cell>
          <cell r="X46">
            <v>67.943910256410263</v>
          </cell>
        </row>
        <row r="47">
          <cell r="B47" t="str">
            <v>1414</v>
          </cell>
          <cell r="C47" t="str">
            <v>សួស កក្តដា</v>
          </cell>
          <cell r="D47" t="str">
            <v>Suos Kakada</v>
          </cell>
          <cell r="E47" t="str">
            <v>M</v>
          </cell>
          <cell r="F47" t="str">
            <v>HF</v>
          </cell>
          <cell r="G47">
            <v>45231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198</v>
          </cell>
          <cell r="Q47">
            <v>200</v>
          </cell>
          <cell r="R47">
            <v>199.76923076923075</v>
          </cell>
          <cell r="S47">
            <v>212</v>
          </cell>
          <cell r="T47">
            <v>0</v>
          </cell>
          <cell r="U47">
            <v>809.76923076923072</v>
          </cell>
          <cell r="V47">
            <v>67.480769230769226</v>
          </cell>
          <cell r="W47">
            <v>26</v>
          </cell>
          <cell r="X47">
            <v>67.480769230769226</v>
          </cell>
        </row>
        <row r="48">
          <cell r="B48" t="str">
            <v>1486</v>
          </cell>
          <cell r="C48" t="str">
            <v xml:space="preserve">គីម មករា </v>
          </cell>
          <cell r="D48" t="str">
            <v>Kim Makara</v>
          </cell>
          <cell r="E48" t="str">
            <v>F</v>
          </cell>
          <cell r="F48" t="str">
            <v>HF</v>
          </cell>
          <cell r="G48">
            <v>45321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202</v>
          </cell>
          <cell r="T48">
            <v>0</v>
          </cell>
          <cell r="U48">
            <v>202</v>
          </cell>
          <cell r="V48">
            <v>16.833333333333332</v>
          </cell>
          <cell r="W48">
            <v>26</v>
          </cell>
          <cell r="X48">
            <v>16.833333333333332</v>
          </cell>
        </row>
        <row r="49">
          <cell r="B49" t="str">
            <v>1492</v>
          </cell>
          <cell r="C49" t="str">
            <v xml:space="preserve">ស៊ីន ស៊ាន់ </v>
          </cell>
          <cell r="D49" t="str">
            <v>Sin Sorn</v>
          </cell>
          <cell r="E49" t="str">
            <v>M</v>
          </cell>
          <cell r="F49" t="str">
            <v>HF</v>
          </cell>
          <cell r="G49">
            <v>45321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202</v>
          </cell>
          <cell r="T49">
            <v>0</v>
          </cell>
          <cell r="U49">
            <v>202</v>
          </cell>
          <cell r="V49">
            <v>16.833333333333332</v>
          </cell>
          <cell r="W49">
            <v>26</v>
          </cell>
          <cell r="X49">
            <v>16.833333333333332</v>
          </cell>
        </row>
        <row r="50">
          <cell r="B50" t="str">
            <v>1493</v>
          </cell>
          <cell r="C50" t="str">
            <v xml:space="preserve">ម៉ៅ ភាព </v>
          </cell>
          <cell r="D50" t="str">
            <v>Mao Pheap</v>
          </cell>
          <cell r="E50" t="str">
            <v>M</v>
          </cell>
          <cell r="F50" t="str">
            <v>HF</v>
          </cell>
          <cell r="G50">
            <v>45321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202</v>
          </cell>
          <cell r="T50">
            <v>0</v>
          </cell>
          <cell r="U50">
            <v>202</v>
          </cell>
          <cell r="V50">
            <v>16.833333333333332</v>
          </cell>
          <cell r="W50">
            <v>26</v>
          </cell>
          <cell r="X50">
            <v>16.833333333333332</v>
          </cell>
        </row>
        <row r="51">
          <cell r="B51" t="str">
            <v>1494</v>
          </cell>
          <cell r="C51" t="str">
            <v xml:space="preserve">ឃី កុសល់ </v>
          </cell>
          <cell r="D51" t="str">
            <v>Khy Kosal</v>
          </cell>
          <cell r="E51" t="str">
            <v>M</v>
          </cell>
          <cell r="F51" t="str">
            <v>HF</v>
          </cell>
          <cell r="G51">
            <v>45321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202</v>
          </cell>
          <cell r="T51">
            <v>0</v>
          </cell>
          <cell r="U51">
            <v>202</v>
          </cell>
          <cell r="V51">
            <v>16.833333333333332</v>
          </cell>
          <cell r="W51">
            <v>26</v>
          </cell>
          <cell r="X51">
            <v>16.833333333333332</v>
          </cell>
        </row>
        <row r="52">
          <cell r="B52" t="str">
            <v>1495</v>
          </cell>
          <cell r="C52" t="str">
            <v xml:space="preserve">ឥ សុខកាន </v>
          </cell>
          <cell r="D52" t="str">
            <v>Ey Sokan</v>
          </cell>
          <cell r="E52" t="str">
            <v>M</v>
          </cell>
          <cell r="F52" t="str">
            <v>HF</v>
          </cell>
          <cell r="G52">
            <v>45324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202</v>
          </cell>
          <cell r="T52">
            <v>0</v>
          </cell>
          <cell r="U52">
            <v>202</v>
          </cell>
          <cell r="V52">
            <v>16.833333333333332</v>
          </cell>
          <cell r="W52">
            <v>26</v>
          </cell>
          <cell r="X52">
            <v>16.833333333333332</v>
          </cell>
        </row>
        <row r="53">
          <cell r="B53" t="str">
            <v>1522</v>
          </cell>
          <cell r="C53" t="str">
            <v>ប៉ាក សារ៉ាពេជ្រ</v>
          </cell>
          <cell r="D53" t="str">
            <v>Pak Sarapich</v>
          </cell>
          <cell r="E53" t="str">
            <v>M</v>
          </cell>
          <cell r="F53" t="str">
            <v>HF</v>
          </cell>
          <cell r="G53">
            <v>45325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202</v>
          </cell>
          <cell r="T53">
            <v>0</v>
          </cell>
          <cell r="U53">
            <v>202</v>
          </cell>
          <cell r="V53">
            <v>16.833333333333332</v>
          </cell>
          <cell r="W53">
            <v>26</v>
          </cell>
          <cell r="X53">
            <v>16.833333333333332</v>
          </cell>
        </row>
        <row r="54">
          <cell r="B54" t="str">
            <v>1523</v>
          </cell>
          <cell r="C54" t="str">
            <v xml:space="preserve">ហ៊ិន សាំងសេន </v>
          </cell>
          <cell r="D54" t="str">
            <v>Hen Sangsen</v>
          </cell>
          <cell r="E54" t="str">
            <v>M</v>
          </cell>
          <cell r="F54" t="str">
            <v>HF</v>
          </cell>
          <cell r="G54">
            <v>45325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202</v>
          </cell>
          <cell r="T54">
            <v>0</v>
          </cell>
          <cell r="U54">
            <v>202</v>
          </cell>
          <cell r="V54">
            <v>16.833333333333332</v>
          </cell>
          <cell r="W54">
            <v>26</v>
          </cell>
          <cell r="X54">
            <v>16.833333333333332</v>
          </cell>
        </row>
        <row r="55">
          <cell r="B55" t="str">
            <v>1542</v>
          </cell>
          <cell r="C55" t="str">
            <v xml:space="preserve">ទី សុខជីន </v>
          </cell>
          <cell r="D55" t="str">
            <v>Ty Sokchin</v>
          </cell>
          <cell r="E55" t="str">
            <v>M</v>
          </cell>
          <cell r="F55" t="str">
            <v>HF</v>
          </cell>
          <cell r="G55">
            <v>45337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26</v>
          </cell>
          <cell r="X55">
            <v>0</v>
          </cell>
        </row>
        <row r="56">
          <cell r="B56" t="str">
            <v>1543</v>
          </cell>
          <cell r="C56" t="str">
            <v xml:space="preserve">តឹក រតនា </v>
          </cell>
          <cell r="D56" t="str">
            <v>Toek Rothana</v>
          </cell>
          <cell r="E56" t="str">
            <v>M</v>
          </cell>
          <cell r="F56" t="str">
            <v>HF</v>
          </cell>
          <cell r="G56">
            <v>45337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26</v>
          </cell>
          <cell r="X56">
            <v>0</v>
          </cell>
        </row>
        <row r="57">
          <cell r="B57" t="str">
            <v>1498</v>
          </cell>
          <cell r="C57" t="str">
            <v>ជ វុទ្ធី</v>
          </cell>
          <cell r="D57" t="str">
            <v>Chor Vuthy</v>
          </cell>
          <cell r="E57" t="str">
            <v>M</v>
          </cell>
          <cell r="F57" t="str">
            <v>HF</v>
          </cell>
          <cell r="G57">
            <v>45324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194.23076923076923</v>
          </cell>
          <cell r="T57">
            <v>0</v>
          </cell>
          <cell r="U57">
            <v>194.23076923076923</v>
          </cell>
          <cell r="V57">
            <v>16.185897435897434</v>
          </cell>
          <cell r="W57">
            <v>26</v>
          </cell>
          <cell r="X57">
            <v>16.185897435897434</v>
          </cell>
        </row>
        <row r="58">
          <cell r="B58" t="str">
            <v>1499</v>
          </cell>
          <cell r="C58" t="str">
            <v xml:space="preserve">ប៉ា សុជាតិ </v>
          </cell>
          <cell r="D58" t="str">
            <v>Pa Socheat</v>
          </cell>
          <cell r="E58" t="str">
            <v>M</v>
          </cell>
          <cell r="F58" t="str">
            <v>HF</v>
          </cell>
          <cell r="G58">
            <v>45324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202</v>
          </cell>
          <cell r="T58">
            <v>0</v>
          </cell>
          <cell r="U58">
            <v>202</v>
          </cell>
          <cell r="V58">
            <v>16.833333333333332</v>
          </cell>
          <cell r="W58">
            <v>26</v>
          </cell>
          <cell r="X58">
            <v>16.833333333333332</v>
          </cell>
        </row>
        <row r="59">
          <cell r="B59" t="str">
            <v>1502</v>
          </cell>
          <cell r="C59" t="str">
            <v xml:space="preserve">យឹម ទី </v>
          </cell>
          <cell r="D59" t="str">
            <v>Yoem Ty</v>
          </cell>
          <cell r="E59" t="str">
            <v>M</v>
          </cell>
          <cell r="F59" t="str">
            <v>HF</v>
          </cell>
          <cell r="G59">
            <v>45324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202</v>
          </cell>
          <cell r="T59">
            <v>0</v>
          </cell>
          <cell r="U59">
            <v>202</v>
          </cell>
          <cell r="V59">
            <v>16.833333333333332</v>
          </cell>
          <cell r="W59">
            <v>26</v>
          </cell>
          <cell r="X59">
            <v>16.833333333333332</v>
          </cell>
        </row>
        <row r="60">
          <cell r="B60" t="str">
            <v>1503</v>
          </cell>
          <cell r="C60" t="str">
            <v xml:space="preserve">ហៀប វេហា </v>
          </cell>
          <cell r="D60" t="str">
            <v>Heab Veha</v>
          </cell>
          <cell r="E60" t="str">
            <v>M</v>
          </cell>
          <cell r="F60" t="str">
            <v>HF</v>
          </cell>
          <cell r="G60">
            <v>45324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202</v>
          </cell>
          <cell r="T60">
            <v>0</v>
          </cell>
          <cell r="U60">
            <v>202</v>
          </cell>
          <cell r="V60">
            <v>16.833333333333332</v>
          </cell>
          <cell r="W60">
            <v>26</v>
          </cell>
          <cell r="X60">
            <v>16.833333333333332</v>
          </cell>
        </row>
        <row r="61">
          <cell r="B61" t="str">
            <v>1504</v>
          </cell>
          <cell r="C61" t="str">
            <v xml:space="preserve">យ៉ុង ឧសភា </v>
          </cell>
          <cell r="D61" t="str">
            <v>Yong Uksophea</v>
          </cell>
          <cell r="E61" t="str">
            <v>M</v>
          </cell>
          <cell r="F61" t="str">
            <v>HF</v>
          </cell>
          <cell r="G61">
            <v>45324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202</v>
          </cell>
          <cell r="T61">
            <v>0</v>
          </cell>
          <cell r="U61">
            <v>202</v>
          </cell>
          <cell r="V61">
            <v>16.833333333333332</v>
          </cell>
          <cell r="W61">
            <v>26</v>
          </cell>
          <cell r="X61">
            <v>16.833333333333332</v>
          </cell>
        </row>
        <row r="62">
          <cell r="B62" t="str">
            <v>1505</v>
          </cell>
          <cell r="C62" t="str">
            <v xml:space="preserve">ប៉ូច លិ </v>
          </cell>
          <cell r="D62" t="str">
            <v>Phoch Li</v>
          </cell>
          <cell r="E62" t="str">
            <v>M</v>
          </cell>
          <cell r="F62" t="str">
            <v>HF</v>
          </cell>
          <cell r="G62">
            <v>45324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202</v>
          </cell>
          <cell r="T62">
            <v>0</v>
          </cell>
          <cell r="U62">
            <v>202</v>
          </cell>
          <cell r="V62">
            <v>16.833333333333332</v>
          </cell>
          <cell r="W62">
            <v>26</v>
          </cell>
          <cell r="X62">
            <v>16.833333333333332</v>
          </cell>
        </row>
        <row r="63">
          <cell r="B63" t="str">
            <v>1506</v>
          </cell>
          <cell r="C63" t="str">
            <v xml:space="preserve">យន់ នីត </v>
          </cell>
          <cell r="D63" t="str">
            <v>Yun Nit</v>
          </cell>
          <cell r="E63" t="str">
            <v>M</v>
          </cell>
          <cell r="F63" t="str">
            <v>HF</v>
          </cell>
          <cell r="G63">
            <v>45324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202</v>
          </cell>
          <cell r="T63">
            <v>0</v>
          </cell>
          <cell r="U63">
            <v>202</v>
          </cell>
          <cell r="V63">
            <v>16.833333333333332</v>
          </cell>
          <cell r="W63">
            <v>26</v>
          </cell>
          <cell r="X63">
            <v>16.833333333333332</v>
          </cell>
        </row>
        <row r="64">
          <cell r="B64" t="str">
            <v>1507</v>
          </cell>
          <cell r="C64" t="str">
            <v xml:space="preserve">សាន ស៊្រាង </v>
          </cell>
          <cell r="D64" t="str">
            <v>San Sreang</v>
          </cell>
          <cell r="E64" t="str">
            <v>M</v>
          </cell>
          <cell r="F64" t="str">
            <v>HF</v>
          </cell>
          <cell r="G64">
            <v>45324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202</v>
          </cell>
          <cell r="T64">
            <v>0</v>
          </cell>
          <cell r="U64">
            <v>202</v>
          </cell>
          <cell r="V64">
            <v>16.833333333333332</v>
          </cell>
          <cell r="W64">
            <v>26</v>
          </cell>
          <cell r="X64">
            <v>16.833333333333332</v>
          </cell>
        </row>
        <row r="65">
          <cell r="B65" t="str">
            <v>1508</v>
          </cell>
          <cell r="C65" t="str">
            <v xml:space="preserve">ស៊ុយ សំណាង </v>
          </cell>
          <cell r="D65" t="str">
            <v>Suy Somnang</v>
          </cell>
          <cell r="E65" t="str">
            <v>M</v>
          </cell>
          <cell r="F65" t="str">
            <v>HF</v>
          </cell>
          <cell r="G65">
            <v>45324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202</v>
          </cell>
          <cell r="T65">
            <v>0</v>
          </cell>
          <cell r="U65">
            <v>202</v>
          </cell>
          <cell r="V65">
            <v>16.833333333333332</v>
          </cell>
          <cell r="W65">
            <v>26</v>
          </cell>
          <cell r="X65">
            <v>16.833333333333332</v>
          </cell>
        </row>
        <row r="66">
          <cell r="B66" t="str">
            <v>1509</v>
          </cell>
          <cell r="C66" t="str">
            <v xml:space="preserve">រស់ ភារុំ </v>
          </cell>
          <cell r="D66" t="str">
            <v>Ros Phearom</v>
          </cell>
          <cell r="E66" t="str">
            <v>M</v>
          </cell>
          <cell r="F66" t="str">
            <v>HF</v>
          </cell>
          <cell r="G66">
            <v>45324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194.23076923076923</v>
          </cell>
          <cell r="T66">
            <v>0</v>
          </cell>
          <cell r="U66">
            <v>194.23076923076923</v>
          </cell>
          <cell r="V66">
            <v>16.185897435897434</v>
          </cell>
          <cell r="W66">
            <v>26</v>
          </cell>
          <cell r="X66">
            <v>16.185897435897434</v>
          </cell>
        </row>
        <row r="67">
          <cell r="B67" t="str">
            <v>1510</v>
          </cell>
          <cell r="C67" t="str">
            <v xml:space="preserve">សែម ម៉ៅ </v>
          </cell>
          <cell r="D67" t="str">
            <v>Sem Mao</v>
          </cell>
          <cell r="E67" t="str">
            <v>M</v>
          </cell>
          <cell r="F67" t="str">
            <v>HF</v>
          </cell>
          <cell r="G67">
            <v>45324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202</v>
          </cell>
          <cell r="T67">
            <v>0</v>
          </cell>
          <cell r="U67">
            <v>202</v>
          </cell>
          <cell r="V67">
            <v>16.833333333333332</v>
          </cell>
          <cell r="W67">
            <v>26</v>
          </cell>
          <cell r="X67">
            <v>16.833333333333332</v>
          </cell>
        </row>
        <row r="68">
          <cell r="B68" t="str">
            <v>1512</v>
          </cell>
          <cell r="C68" t="str">
            <v xml:space="preserve">ថាន សុក </v>
          </cell>
          <cell r="D68" t="str">
            <v>Than Sok</v>
          </cell>
          <cell r="E68" t="str">
            <v>M</v>
          </cell>
          <cell r="F68" t="str">
            <v>HF</v>
          </cell>
          <cell r="G68">
            <v>45324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202</v>
          </cell>
          <cell r="T68">
            <v>0</v>
          </cell>
          <cell r="U68">
            <v>202</v>
          </cell>
          <cell r="V68">
            <v>16.833333333333332</v>
          </cell>
          <cell r="W68">
            <v>26</v>
          </cell>
          <cell r="X68">
            <v>16.833333333333332</v>
          </cell>
        </row>
        <row r="69">
          <cell r="B69" t="str">
            <v>1513</v>
          </cell>
          <cell r="C69" t="str">
            <v xml:space="preserve">ឌុត ភារុំ </v>
          </cell>
          <cell r="D69" t="str">
            <v>Dut Phearum</v>
          </cell>
          <cell r="E69" t="str">
            <v>M</v>
          </cell>
          <cell r="F69" t="str">
            <v>HF</v>
          </cell>
          <cell r="G69">
            <v>45324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202</v>
          </cell>
          <cell r="T69">
            <v>0</v>
          </cell>
          <cell r="U69">
            <v>202</v>
          </cell>
          <cell r="V69">
            <v>16.833333333333332</v>
          </cell>
          <cell r="W69">
            <v>26</v>
          </cell>
          <cell r="X69">
            <v>16.833333333333332</v>
          </cell>
        </row>
        <row r="70">
          <cell r="B70" t="str">
            <v>1514</v>
          </cell>
          <cell r="C70" t="str">
            <v xml:space="preserve">ញឹប ឡី </v>
          </cell>
          <cell r="D70" t="str">
            <v>Nhoeb Ley</v>
          </cell>
          <cell r="E70" t="str">
            <v>M</v>
          </cell>
          <cell r="F70" t="str">
            <v>HF</v>
          </cell>
          <cell r="G70">
            <v>45324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202</v>
          </cell>
          <cell r="T70">
            <v>0</v>
          </cell>
          <cell r="U70">
            <v>202</v>
          </cell>
          <cell r="V70">
            <v>16.833333333333332</v>
          </cell>
          <cell r="W70">
            <v>26</v>
          </cell>
          <cell r="X70">
            <v>16.833333333333332</v>
          </cell>
        </row>
        <row r="71">
          <cell r="B71" t="str">
            <v>1515</v>
          </cell>
          <cell r="C71" t="str">
            <v xml:space="preserve">ហ៊ុន ឆេត </v>
          </cell>
          <cell r="D71" t="str">
            <v>Hun Chhat</v>
          </cell>
          <cell r="E71" t="str">
            <v>M</v>
          </cell>
          <cell r="F71" t="str">
            <v>HF</v>
          </cell>
          <cell r="G71">
            <v>45324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194.23076923076923</v>
          </cell>
          <cell r="T71">
            <v>0</v>
          </cell>
          <cell r="U71">
            <v>194.23076923076923</v>
          </cell>
          <cell r="V71">
            <v>16.185897435897434</v>
          </cell>
          <cell r="W71">
            <v>26</v>
          </cell>
          <cell r="X71">
            <v>16.185897435897434</v>
          </cell>
        </row>
        <row r="72">
          <cell r="B72" t="str">
            <v>1516</v>
          </cell>
          <cell r="C72" t="str">
            <v xml:space="preserve">ជុំ ថាវ៉េត </v>
          </cell>
          <cell r="D72" t="str">
            <v>Chum Thavet</v>
          </cell>
          <cell r="E72" t="str">
            <v>M</v>
          </cell>
          <cell r="F72" t="str">
            <v>HF</v>
          </cell>
          <cell r="G72">
            <v>45324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202</v>
          </cell>
          <cell r="T72">
            <v>0</v>
          </cell>
          <cell r="U72">
            <v>202</v>
          </cell>
          <cell r="V72">
            <v>16.833333333333332</v>
          </cell>
          <cell r="W72">
            <v>26</v>
          </cell>
          <cell r="X72">
            <v>16.833333333333332</v>
          </cell>
        </row>
        <row r="73">
          <cell r="B73" t="str">
            <v>1517</v>
          </cell>
          <cell r="C73" t="str">
            <v xml:space="preserve">ផាន់ រតនា </v>
          </cell>
          <cell r="D73" t="str">
            <v>Phan Ratana</v>
          </cell>
          <cell r="E73" t="str">
            <v>M</v>
          </cell>
          <cell r="F73" t="str">
            <v>HF</v>
          </cell>
          <cell r="G73">
            <v>45324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202</v>
          </cell>
          <cell r="T73">
            <v>0</v>
          </cell>
          <cell r="U73">
            <v>202</v>
          </cell>
          <cell r="V73">
            <v>16.833333333333332</v>
          </cell>
          <cell r="W73">
            <v>26</v>
          </cell>
          <cell r="X73">
            <v>16.833333333333332</v>
          </cell>
        </row>
        <row r="74">
          <cell r="B74" t="str">
            <v>1518</v>
          </cell>
          <cell r="C74" t="str">
            <v xml:space="preserve">គាន កុសល </v>
          </cell>
          <cell r="D74" t="str">
            <v>Kean Kosol</v>
          </cell>
          <cell r="E74" t="str">
            <v>M</v>
          </cell>
          <cell r="F74" t="str">
            <v>HF</v>
          </cell>
          <cell r="G74">
            <v>45324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202</v>
          </cell>
          <cell r="T74">
            <v>0</v>
          </cell>
          <cell r="U74">
            <v>202</v>
          </cell>
          <cell r="V74">
            <v>16.833333333333332</v>
          </cell>
          <cell r="W74">
            <v>26</v>
          </cell>
          <cell r="X74">
            <v>16.833333333333332</v>
          </cell>
        </row>
        <row r="75">
          <cell r="B75" t="str">
            <v>1520</v>
          </cell>
          <cell r="C75" t="str">
            <v xml:space="preserve">ឃុន ចាន់យី </v>
          </cell>
          <cell r="D75" t="str">
            <v>Khon Channyi</v>
          </cell>
          <cell r="E75" t="str">
            <v>M</v>
          </cell>
          <cell r="F75" t="str">
            <v>HF</v>
          </cell>
          <cell r="G75">
            <v>45324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202</v>
          </cell>
          <cell r="T75">
            <v>0</v>
          </cell>
          <cell r="U75">
            <v>202</v>
          </cell>
          <cell r="V75">
            <v>16.833333333333332</v>
          </cell>
          <cell r="W75">
            <v>26</v>
          </cell>
          <cell r="X75">
            <v>16.833333333333332</v>
          </cell>
        </row>
        <row r="76">
          <cell r="B76" t="str">
            <v>1521</v>
          </cell>
          <cell r="C76" t="str">
            <v>គង់ សុខឡា</v>
          </cell>
          <cell r="D76" t="str">
            <v>Kong Sokla</v>
          </cell>
          <cell r="E76" t="str">
            <v>M</v>
          </cell>
          <cell r="F76" t="str">
            <v>HF</v>
          </cell>
          <cell r="G76">
            <v>45325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202</v>
          </cell>
          <cell r="T76">
            <v>0</v>
          </cell>
          <cell r="U76">
            <v>202</v>
          </cell>
          <cell r="V76">
            <v>16.833333333333332</v>
          </cell>
          <cell r="W76">
            <v>26</v>
          </cell>
          <cell r="X76">
            <v>16.833333333333332</v>
          </cell>
        </row>
        <row r="77">
          <cell r="B77" t="str">
            <v>1534</v>
          </cell>
          <cell r="C77" t="str">
            <v>ហ៊ួរ ស្រីខួច</v>
          </cell>
          <cell r="D77" t="str">
            <v>Hou Srey Khouch</v>
          </cell>
          <cell r="E77" t="str">
            <v>F</v>
          </cell>
          <cell r="F77" t="str">
            <v>HF</v>
          </cell>
          <cell r="G77">
            <v>45331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26</v>
          </cell>
          <cell r="X77">
            <v>0</v>
          </cell>
        </row>
        <row r="78">
          <cell r="B78" t="str">
            <v>1524</v>
          </cell>
          <cell r="C78" t="str">
            <v xml:space="preserve">ផេង ប៊ុនសាល </v>
          </cell>
          <cell r="D78" t="str">
            <v>Pheng Bunsal</v>
          </cell>
          <cell r="E78" t="str">
            <v>M</v>
          </cell>
          <cell r="F78" t="str">
            <v>HF</v>
          </cell>
          <cell r="G78">
            <v>45325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202</v>
          </cell>
          <cell r="T78">
            <v>0</v>
          </cell>
          <cell r="U78">
            <v>202</v>
          </cell>
          <cell r="V78">
            <v>16.833333333333332</v>
          </cell>
          <cell r="W78">
            <v>26</v>
          </cell>
          <cell r="X78">
            <v>16.833333333333332</v>
          </cell>
        </row>
        <row r="79">
          <cell r="B79" t="str">
            <v>1525</v>
          </cell>
          <cell r="C79" t="str">
            <v xml:space="preserve">ជា ចំរុង </v>
          </cell>
          <cell r="D79" t="str">
            <v>Chea Chamrong</v>
          </cell>
          <cell r="E79" t="str">
            <v>M</v>
          </cell>
          <cell r="F79" t="str">
            <v>HF</v>
          </cell>
          <cell r="G79">
            <v>45325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202</v>
          </cell>
          <cell r="T79">
            <v>0</v>
          </cell>
          <cell r="U79">
            <v>202</v>
          </cell>
          <cell r="V79">
            <v>16.833333333333332</v>
          </cell>
          <cell r="W79">
            <v>26</v>
          </cell>
          <cell r="X79">
            <v>16.833333333333332</v>
          </cell>
        </row>
        <row r="80">
          <cell r="B80" t="str">
            <v>1527</v>
          </cell>
          <cell r="C80" t="str">
            <v xml:space="preserve">សេន សាត </v>
          </cell>
          <cell r="D80" t="str">
            <v>Sen Sat</v>
          </cell>
          <cell r="E80" t="str">
            <v>M</v>
          </cell>
          <cell r="F80" t="str">
            <v>HF</v>
          </cell>
          <cell r="G80">
            <v>45328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202</v>
          </cell>
          <cell r="T80">
            <v>0</v>
          </cell>
          <cell r="U80">
            <v>202</v>
          </cell>
          <cell r="V80">
            <v>16.833333333333332</v>
          </cell>
          <cell r="W80">
            <v>26</v>
          </cell>
          <cell r="X80">
            <v>16.833333333333332</v>
          </cell>
        </row>
        <row r="81">
          <cell r="B81" t="str">
            <v>1528</v>
          </cell>
          <cell r="C81" t="str">
            <v>វង្ស ពិសិដ្ឋ</v>
          </cell>
          <cell r="D81" t="str">
            <v>Vong Pisith</v>
          </cell>
          <cell r="E81" t="str">
            <v>M</v>
          </cell>
          <cell r="F81" t="str">
            <v>HF</v>
          </cell>
          <cell r="G81">
            <v>45328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202</v>
          </cell>
          <cell r="T81">
            <v>0</v>
          </cell>
          <cell r="U81">
            <v>202</v>
          </cell>
          <cell r="V81">
            <v>16.833333333333332</v>
          </cell>
          <cell r="W81">
            <v>26</v>
          </cell>
          <cell r="X81">
            <v>16.833333333333332</v>
          </cell>
        </row>
        <row r="82">
          <cell r="B82" t="str">
            <v>1530</v>
          </cell>
          <cell r="C82" t="str">
            <v xml:space="preserve">ទិន សំណាង </v>
          </cell>
          <cell r="D82" t="str">
            <v>Tin Samnang</v>
          </cell>
          <cell r="E82" t="str">
            <v>M</v>
          </cell>
          <cell r="F82" t="str">
            <v>HF</v>
          </cell>
          <cell r="G82">
            <v>45328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202</v>
          </cell>
          <cell r="T82">
            <v>0</v>
          </cell>
          <cell r="U82">
            <v>202</v>
          </cell>
          <cell r="V82">
            <v>16.833333333333332</v>
          </cell>
          <cell r="W82">
            <v>26</v>
          </cell>
          <cell r="X82">
            <v>16.833333333333332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"/>
      <sheetName val="FOREIGNER"/>
      <sheetName val="AUTO"/>
      <sheetName val="QC"/>
      <sheetName val="PACKING"/>
      <sheetName val="HF"/>
      <sheetName val="R.M.W.H"/>
      <sheetName val="FINISHED GOODS W.H"/>
      <sheetName val="OVEN+POWDERING"/>
      <sheetName val="SCREEN MAKING"/>
      <sheetName val="COLOR KITCHEN"/>
      <sheetName val="DRIVER+OTHER..."/>
      <sheetName val="SILICONE"/>
      <sheetName val="LAB"/>
      <sheetName val="EMBROIDERY"/>
      <sheetName val="SOLAR MAINTENANCE"/>
      <sheetName val="FACTORY-2"/>
      <sheetName val="DIE CUTTING"/>
      <sheetName val="RESIGNATION"/>
      <sheetName val="Maternity Leave-1"/>
      <sheetName val="Maternity Leave-2 (2)"/>
      <sheetName val="AL PAYME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B12" t="str">
            <v>0350</v>
          </cell>
          <cell r="C12" t="str">
            <v>កែវ សុធា</v>
          </cell>
          <cell r="D12" t="str">
            <v>Keo SoThea</v>
          </cell>
          <cell r="E12" t="str">
            <v>M</v>
          </cell>
          <cell r="F12" t="str">
            <v>Layser Cut Leader</v>
          </cell>
          <cell r="G12">
            <v>31243</v>
          </cell>
          <cell r="H12">
            <v>43907</v>
          </cell>
          <cell r="I12">
            <v>210</v>
          </cell>
          <cell r="J12">
            <v>26</v>
          </cell>
          <cell r="K12">
            <v>210</v>
          </cell>
          <cell r="L12">
            <v>16</v>
          </cell>
          <cell r="M12">
            <v>24.23076923076923</v>
          </cell>
          <cell r="N12">
            <v>0</v>
          </cell>
          <cell r="O12">
            <v>0</v>
          </cell>
          <cell r="P12">
            <v>40</v>
          </cell>
          <cell r="Q12">
            <v>60.576923076923073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20</v>
          </cell>
          <cell r="W12">
            <v>10</v>
          </cell>
          <cell r="X12">
            <v>85</v>
          </cell>
          <cell r="Y12">
            <v>26</v>
          </cell>
          <cell r="Z12">
            <v>85</v>
          </cell>
          <cell r="AA12">
            <v>26</v>
          </cell>
          <cell r="AB12">
            <v>10</v>
          </cell>
          <cell r="AC12">
            <v>26</v>
          </cell>
          <cell r="AD12">
            <v>10</v>
          </cell>
          <cell r="AE12">
            <v>0</v>
          </cell>
          <cell r="AF12">
            <v>0</v>
          </cell>
          <cell r="AG12">
            <v>44</v>
          </cell>
          <cell r="AH12">
            <v>4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413.81</v>
          </cell>
          <cell r="AP12">
            <v>1702414.34</v>
          </cell>
          <cell r="AQ12">
            <v>1</v>
          </cell>
          <cell r="AR12">
            <v>1</v>
          </cell>
        </row>
        <row r="13">
          <cell r="B13" t="str">
            <v>0440</v>
          </cell>
          <cell r="C13" t="str">
            <v>សៅ សេងហេង</v>
          </cell>
          <cell r="D13" t="str">
            <v>Sao SengHeng</v>
          </cell>
          <cell r="E13" t="str">
            <v>M</v>
          </cell>
          <cell r="F13" t="str">
            <v>Long Printing Table Leader</v>
          </cell>
          <cell r="G13">
            <v>37239</v>
          </cell>
          <cell r="H13">
            <v>44146</v>
          </cell>
          <cell r="I13">
            <v>208</v>
          </cell>
          <cell r="J13">
            <v>25</v>
          </cell>
          <cell r="K13">
            <v>200</v>
          </cell>
          <cell r="L13">
            <v>24</v>
          </cell>
          <cell r="M13">
            <v>36</v>
          </cell>
          <cell r="N13">
            <v>0</v>
          </cell>
          <cell r="O13">
            <v>0</v>
          </cell>
          <cell r="P13">
            <v>50</v>
          </cell>
          <cell r="Q13">
            <v>75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19</v>
          </cell>
          <cell r="W13">
            <v>9.5</v>
          </cell>
          <cell r="X13">
            <v>140</v>
          </cell>
          <cell r="Y13">
            <v>25</v>
          </cell>
          <cell r="Z13">
            <v>134.61538461538461</v>
          </cell>
          <cell r="AA13">
            <v>26</v>
          </cell>
          <cell r="AB13">
            <v>10</v>
          </cell>
          <cell r="AC13">
            <v>26</v>
          </cell>
          <cell r="AD13">
            <v>10</v>
          </cell>
          <cell r="AE13">
            <v>0</v>
          </cell>
          <cell r="AF13">
            <v>0</v>
          </cell>
          <cell r="AG13">
            <v>36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479.12</v>
          </cell>
          <cell r="AP13">
            <v>1971099.68</v>
          </cell>
          <cell r="AQ13">
            <v>0</v>
          </cell>
          <cell r="AR13">
            <v>0</v>
          </cell>
        </row>
        <row r="14">
          <cell r="B14" t="str">
            <v>0565</v>
          </cell>
          <cell r="C14" t="str">
            <v>ប៉ុល ប៊ុនហេង</v>
          </cell>
          <cell r="D14" t="str">
            <v>Pol Buntheng</v>
          </cell>
          <cell r="E14" t="str">
            <v>M</v>
          </cell>
          <cell r="F14" t="str">
            <v>Long Printing Table Operator</v>
          </cell>
          <cell r="G14">
            <v>33702</v>
          </cell>
          <cell r="H14">
            <v>44357</v>
          </cell>
          <cell r="I14">
            <v>208</v>
          </cell>
          <cell r="J14">
            <v>26</v>
          </cell>
          <cell r="K14">
            <v>208</v>
          </cell>
          <cell r="L14">
            <v>24</v>
          </cell>
          <cell r="M14">
            <v>36</v>
          </cell>
          <cell r="N14">
            <v>0</v>
          </cell>
          <cell r="O14">
            <v>0</v>
          </cell>
          <cell r="P14">
            <v>44</v>
          </cell>
          <cell r="Q14">
            <v>66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17</v>
          </cell>
          <cell r="W14">
            <v>8.5</v>
          </cell>
          <cell r="X14">
            <v>60</v>
          </cell>
          <cell r="Y14">
            <v>26</v>
          </cell>
          <cell r="Z14">
            <v>59.999999999999993</v>
          </cell>
          <cell r="AA14">
            <v>26</v>
          </cell>
          <cell r="AB14">
            <v>10</v>
          </cell>
          <cell r="AC14">
            <v>26</v>
          </cell>
          <cell r="AD14">
            <v>10</v>
          </cell>
          <cell r="AE14">
            <v>0</v>
          </cell>
          <cell r="AF14">
            <v>0</v>
          </cell>
          <cell r="AG14">
            <v>29</v>
          </cell>
          <cell r="AH14">
            <v>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401.5</v>
          </cell>
          <cell r="AP14">
            <v>1651771</v>
          </cell>
          <cell r="AQ14">
            <v>1</v>
          </cell>
          <cell r="AR14">
            <v>1</v>
          </cell>
        </row>
        <row r="15">
          <cell r="B15" t="str">
            <v>0545</v>
          </cell>
          <cell r="C15" t="str">
            <v>ញឹម ធា</v>
          </cell>
          <cell r="D15" t="str">
            <v>Nhoem Thea</v>
          </cell>
          <cell r="E15" t="str">
            <v>F</v>
          </cell>
          <cell r="F15" t="str">
            <v>Chinese Translation
''HF''</v>
          </cell>
          <cell r="G15">
            <v>31964</v>
          </cell>
          <cell r="H15">
            <v>44287</v>
          </cell>
          <cell r="I15">
            <v>396</v>
          </cell>
          <cell r="J15">
            <v>26</v>
          </cell>
          <cell r="K15">
            <v>396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264</v>
          </cell>
          <cell r="Y15">
            <v>26</v>
          </cell>
          <cell r="Z15">
            <v>264</v>
          </cell>
          <cell r="AA15">
            <v>26</v>
          </cell>
          <cell r="AB15">
            <v>10</v>
          </cell>
          <cell r="AC15">
            <v>26</v>
          </cell>
          <cell r="AD15">
            <v>10</v>
          </cell>
          <cell r="AE15">
            <v>0</v>
          </cell>
          <cell r="AF15">
            <v>0</v>
          </cell>
          <cell r="AG15">
            <v>31</v>
          </cell>
          <cell r="AH15">
            <v>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683</v>
          </cell>
          <cell r="AP15">
            <v>2809862</v>
          </cell>
          <cell r="AQ15">
            <v>1</v>
          </cell>
          <cell r="AR15">
            <v>0</v>
          </cell>
        </row>
        <row r="16">
          <cell r="B16" t="str">
            <v>0389</v>
          </cell>
          <cell r="C16" t="str">
            <v>ស៊ន ផល្លី</v>
          </cell>
          <cell r="D16" t="str">
            <v>Sorn Phally</v>
          </cell>
          <cell r="E16" t="str">
            <v>M</v>
          </cell>
          <cell r="F16" t="str">
            <v>High Frequency "PIC"</v>
          </cell>
          <cell r="G16">
            <v>32301</v>
          </cell>
          <cell r="H16">
            <v>44117</v>
          </cell>
          <cell r="I16">
            <v>208</v>
          </cell>
          <cell r="J16">
            <v>26</v>
          </cell>
          <cell r="K16">
            <v>208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12</v>
          </cell>
          <cell r="Q16">
            <v>18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</v>
          </cell>
          <cell r="W16">
            <v>3</v>
          </cell>
          <cell r="X16">
            <v>60</v>
          </cell>
          <cell r="Y16">
            <v>26</v>
          </cell>
          <cell r="Z16">
            <v>59.999999999999993</v>
          </cell>
          <cell r="AA16">
            <v>26</v>
          </cell>
          <cell r="AB16">
            <v>10</v>
          </cell>
          <cell r="AC16">
            <v>26</v>
          </cell>
          <cell r="AD16">
            <v>10</v>
          </cell>
          <cell r="AE16">
            <v>0</v>
          </cell>
          <cell r="AF16">
            <v>0</v>
          </cell>
          <cell r="AG16">
            <v>37</v>
          </cell>
          <cell r="AH16">
            <v>4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313</v>
          </cell>
          <cell r="AP16">
            <v>1287682</v>
          </cell>
          <cell r="AQ16">
            <v>1</v>
          </cell>
          <cell r="AR16">
            <v>2</v>
          </cell>
        </row>
        <row r="17">
          <cell r="B17" t="str">
            <v>0435</v>
          </cell>
          <cell r="C17" t="str">
            <v>កោះ គឹមហ៊ី</v>
          </cell>
          <cell r="D17" t="str">
            <v>Kos KimHe</v>
          </cell>
          <cell r="E17" t="str">
            <v>F</v>
          </cell>
          <cell r="F17" t="str">
            <v>High Frequency Leader</v>
          </cell>
          <cell r="G17">
            <v>36132</v>
          </cell>
          <cell r="H17">
            <v>44139</v>
          </cell>
          <cell r="I17">
            <v>208</v>
          </cell>
          <cell r="J17">
            <v>26</v>
          </cell>
          <cell r="K17">
            <v>208</v>
          </cell>
          <cell r="L17">
            <v>24</v>
          </cell>
          <cell r="M17">
            <v>36</v>
          </cell>
          <cell r="N17">
            <v>0</v>
          </cell>
          <cell r="O17">
            <v>0</v>
          </cell>
          <cell r="P17">
            <v>20</v>
          </cell>
          <cell r="Q17">
            <v>30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</v>
          </cell>
          <cell r="W17">
            <v>5</v>
          </cell>
          <cell r="X17">
            <v>80</v>
          </cell>
          <cell r="Y17">
            <v>26</v>
          </cell>
          <cell r="Z17">
            <v>80</v>
          </cell>
          <cell r="AA17">
            <v>26</v>
          </cell>
          <cell r="AB17">
            <v>10</v>
          </cell>
          <cell r="AC17">
            <v>26</v>
          </cell>
          <cell r="AD17">
            <v>10</v>
          </cell>
          <cell r="AE17">
            <v>0</v>
          </cell>
          <cell r="AF17">
            <v>0</v>
          </cell>
          <cell r="AG17">
            <v>36</v>
          </cell>
          <cell r="AH17">
            <v>4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383</v>
          </cell>
          <cell r="AP17">
            <v>1575662</v>
          </cell>
          <cell r="AQ17">
            <v>1</v>
          </cell>
          <cell r="AR17">
            <v>1</v>
          </cell>
        </row>
        <row r="18">
          <cell r="B18" t="str">
            <v>0429</v>
          </cell>
          <cell r="C18" t="str">
            <v>ជុំ សុនឿន</v>
          </cell>
          <cell r="D18" t="str">
            <v>Chom Sonoeun</v>
          </cell>
          <cell r="E18" t="str">
            <v>F</v>
          </cell>
          <cell r="F18" t="str">
            <v>High Frequency "PIC"</v>
          </cell>
          <cell r="G18">
            <v>37055</v>
          </cell>
          <cell r="H18">
            <v>44131</v>
          </cell>
          <cell r="I18">
            <v>208</v>
          </cell>
          <cell r="J18">
            <v>26</v>
          </cell>
          <cell r="K18">
            <v>208</v>
          </cell>
          <cell r="L18">
            <v>24</v>
          </cell>
          <cell r="M18">
            <v>36</v>
          </cell>
          <cell r="N18">
            <v>0</v>
          </cell>
          <cell r="O18">
            <v>0</v>
          </cell>
          <cell r="P18">
            <v>16</v>
          </cell>
          <cell r="Q18">
            <v>24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</v>
          </cell>
          <cell r="W18">
            <v>4</v>
          </cell>
          <cell r="X18">
            <v>50</v>
          </cell>
          <cell r="Y18">
            <v>26</v>
          </cell>
          <cell r="Z18">
            <v>50</v>
          </cell>
          <cell r="AA18">
            <v>26</v>
          </cell>
          <cell r="AB18">
            <v>10</v>
          </cell>
          <cell r="AC18">
            <v>26</v>
          </cell>
          <cell r="AD18">
            <v>10</v>
          </cell>
          <cell r="AE18">
            <v>0</v>
          </cell>
          <cell r="AF18">
            <v>0</v>
          </cell>
          <cell r="AG18">
            <v>37</v>
          </cell>
          <cell r="AH18">
            <v>4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346</v>
          </cell>
          <cell r="AP18">
            <v>1423444</v>
          </cell>
          <cell r="AQ18">
            <v>1</v>
          </cell>
          <cell r="AR18">
            <v>1</v>
          </cell>
        </row>
        <row r="19">
          <cell r="B19" t="str">
            <v>0668</v>
          </cell>
          <cell r="C19" t="str">
            <v>គង់ ស្រីនាង</v>
          </cell>
          <cell r="D19" t="str">
            <v>Kong Sreyneang</v>
          </cell>
          <cell r="E19" t="str">
            <v>F</v>
          </cell>
          <cell r="F19" t="str">
            <v>Laser Cut​ Oper</v>
          </cell>
          <cell r="G19">
            <v>33907</v>
          </cell>
          <cell r="H19">
            <v>44488</v>
          </cell>
          <cell r="I19">
            <v>208</v>
          </cell>
          <cell r="J19">
            <v>25.5</v>
          </cell>
          <cell r="K19">
            <v>204</v>
          </cell>
          <cell r="L19">
            <v>16</v>
          </cell>
          <cell r="M19">
            <v>24</v>
          </cell>
          <cell r="N19">
            <v>0</v>
          </cell>
          <cell r="O19">
            <v>0</v>
          </cell>
          <cell r="P19">
            <v>26</v>
          </cell>
          <cell r="Q19">
            <v>39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</v>
          </cell>
          <cell r="W19">
            <v>6.5</v>
          </cell>
          <cell r="X19">
            <v>15</v>
          </cell>
          <cell r="Y19">
            <v>25.5</v>
          </cell>
          <cell r="Z19">
            <v>14.71153846153846</v>
          </cell>
          <cell r="AA19">
            <v>26</v>
          </cell>
          <cell r="AB19">
            <v>10</v>
          </cell>
          <cell r="AC19">
            <v>26</v>
          </cell>
          <cell r="AD19">
            <v>10</v>
          </cell>
          <cell r="AE19">
            <v>0</v>
          </cell>
          <cell r="AF19">
            <v>0</v>
          </cell>
          <cell r="AG19">
            <v>25</v>
          </cell>
          <cell r="AH19">
            <v>3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311.20999999999998</v>
          </cell>
          <cell r="AP19">
            <v>1280317.94</v>
          </cell>
          <cell r="AQ19">
            <v>1</v>
          </cell>
          <cell r="AR19">
            <v>2</v>
          </cell>
        </row>
        <row r="20">
          <cell r="B20" t="str">
            <v>1037</v>
          </cell>
          <cell r="C20" t="str">
            <v>គឿន ស្រីម៉ៅ</v>
          </cell>
          <cell r="D20" t="str">
            <v>Koeurn Srey Mao</v>
          </cell>
          <cell r="E20" t="str">
            <v>F</v>
          </cell>
          <cell r="F20" t="str">
            <v>High Frequency</v>
          </cell>
          <cell r="G20">
            <v>33665</v>
          </cell>
          <cell r="H20">
            <v>44862</v>
          </cell>
          <cell r="I20">
            <v>208</v>
          </cell>
          <cell r="J20">
            <v>25.5</v>
          </cell>
          <cell r="K20">
            <v>204</v>
          </cell>
          <cell r="L20">
            <v>16</v>
          </cell>
          <cell r="M20">
            <v>24</v>
          </cell>
          <cell r="N20">
            <v>0</v>
          </cell>
          <cell r="O20">
            <v>0</v>
          </cell>
          <cell r="P20">
            <v>16</v>
          </cell>
          <cell r="Q20">
            <v>24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</v>
          </cell>
          <cell r="W20">
            <v>4</v>
          </cell>
          <cell r="X20">
            <v>28</v>
          </cell>
          <cell r="Y20">
            <v>25.5</v>
          </cell>
          <cell r="Z20">
            <v>27.46153846153846</v>
          </cell>
          <cell r="AA20">
            <v>26</v>
          </cell>
          <cell r="AB20">
            <v>10</v>
          </cell>
          <cell r="AC20">
            <v>26</v>
          </cell>
          <cell r="AD20">
            <v>10</v>
          </cell>
          <cell r="AE20">
            <v>18</v>
          </cell>
          <cell r="AF20">
            <v>193.54</v>
          </cell>
          <cell r="AG20">
            <v>12</v>
          </cell>
          <cell r="AH20">
            <v>2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499</v>
          </cell>
          <cell r="AP20">
            <v>2052886</v>
          </cell>
          <cell r="AQ20">
            <v>1</v>
          </cell>
          <cell r="AR20">
            <v>0</v>
          </cell>
        </row>
        <row r="21">
          <cell r="B21" t="str">
            <v>1045</v>
          </cell>
          <cell r="C21" t="str">
            <v>សេង ស៊ីញ</v>
          </cell>
          <cell r="D21" t="str">
            <v xml:space="preserve"> Seng Sinh</v>
          </cell>
          <cell r="E21" t="str">
            <v>M</v>
          </cell>
          <cell r="F21" t="str">
            <v xml:space="preserve">Long Table Printing </v>
          </cell>
          <cell r="G21">
            <v>37084</v>
          </cell>
          <cell r="H21">
            <v>44865</v>
          </cell>
          <cell r="I21">
            <v>208</v>
          </cell>
          <cell r="J21">
            <v>26</v>
          </cell>
          <cell r="K21">
            <v>208</v>
          </cell>
          <cell r="L21">
            <v>24</v>
          </cell>
          <cell r="M21">
            <v>36</v>
          </cell>
          <cell r="N21">
            <v>0</v>
          </cell>
          <cell r="O21">
            <v>0</v>
          </cell>
          <cell r="P21">
            <v>48</v>
          </cell>
          <cell r="Q21">
            <v>72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19</v>
          </cell>
          <cell r="W21">
            <v>9.5</v>
          </cell>
          <cell r="X21">
            <v>50</v>
          </cell>
          <cell r="Y21">
            <v>26</v>
          </cell>
          <cell r="Z21">
            <v>50</v>
          </cell>
          <cell r="AA21">
            <v>26</v>
          </cell>
          <cell r="AB21">
            <v>10</v>
          </cell>
          <cell r="AC21">
            <v>26</v>
          </cell>
          <cell r="AD21">
            <v>10</v>
          </cell>
          <cell r="AE21">
            <v>18</v>
          </cell>
          <cell r="AF21">
            <v>213.71</v>
          </cell>
          <cell r="AG21">
            <v>12</v>
          </cell>
          <cell r="AH21">
            <v>2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611.21</v>
          </cell>
          <cell r="AP21">
            <v>2514517.94</v>
          </cell>
          <cell r="AQ21">
            <v>0</v>
          </cell>
          <cell r="AR21">
            <v>0</v>
          </cell>
        </row>
        <row r="22">
          <cell r="B22" t="str">
            <v>1091</v>
          </cell>
          <cell r="C22" t="str">
            <v>គាន ប្រុស</v>
          </cell>
          <cell r="D22" t="str">
            <v>Kean Bros</v>
          </cell>
          <cell r="E22" t="str">
            <v>M</v>
          </cell>
          <cell r="F22" t="str">
            <v>High Frequency</v>
          </cell>
          <cell r="G22">
            <v>34090</v>
          </cell>
          <cell r="H22">
            <v>44887</v>
          </cell>
          <cell r="I22">
            <v>208</v>
          </cell>
          <cell r="J22">
            <v>26</v>
          </cell>
          <cell r="K22">
            <v>208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30</v>
          </cell>
          <cell r="Q22">
            <v>45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</v>
          </cell>
          <cell r="W22">
            <v>7.5</v>
          </cell>
          <cell r="X22">
            <v>28</v>
          </cell>
          <cell r="Y22">
            <v>26</v>
          </cell>
          <cell r="Z22">
            <v>28</v>
          </cell>
          <cell r="AA22">
            <v>26</v>
          </cell>
          <cell r="AB22">
            <v>10</v>
          </cell>
          <cell r="AC22">
            <v>26</v>
          </cell>
          <cell r="AD22">
            <v>10</v>
          </cell>
          <cell r="AE22">
            <v>0</v>
          </cell>
          <cell r="AF22">
            <v>0</v>
          </cell>
          <cell r="AG22">
            <v>11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308.5</v>
          </cell>
          <cell r="AP22">
            <v>1269169</v>
          </cell>
          <cell r="AQ22">
            <v>0</v>
          </cell>
          <cell r="AR22">
            <v>0</v>
          </cell>
        </row>
        <row r="23">
          <cell r="B23" t="str">
            <v>1101</v>
          </cell>
          <cell r="C23" t="str">
            <v>ម៉ន សុទីន</v>
          </cell>
          <cell r="D23" t="str">
            <v>Morn Sotin</v>
          </cell>
          <cell r="E23" t="str">
            <v>M</v>
          </cell>
          <cell r="F23" t="str">
            <v xml:space="preserve">TPU Operator
</v>
          </cell>
          <cell r="G23">
            <v>33826</v>
          </cell>
          <cell r="H23">
            <v>44911</v>
          </cell>
          <cell r="I23">
            <v>208</v>
          </cell>
          <cell r="J23">
            <v>26</v>
          </cell>
          <cell r="K23">
            <v>208</v>
          </cell>
          <cell r="L23">
            <v>16</v>
          </cell>
          <cell r="M23">
            <v>24</v>
          </cell>
          <cell r="N23">
            <v>0</v>
          </cell>
          <cell r="O23">
            <v>0</v>
          </cell>
          <cell r="P23">
            <v>40</v>
          </cell>
          <cell r="Q23">
            <v>60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</v>
          </cell>
          <cell r="W23">
            <v>10</v>
          </cell>
          <cell r="X23">
            <v>13</v>
          </cell>
          <cell r="Y23">
            <v>26</v>
          </cell>
          <cell r="Z23">
            <v>13</v>
          </cell>
          <cell r="AA23">
            <v>26</v>
          </cell>
          <cell r="AB23">
            <v>10</v>
          </cell>
          <cell r="AC23">
            <v>26</v>
          </cell>
          <cell r="AD23">
            <v>10</v>
          </cell>
          <cell r="AE23">
            <v>0</v>
          </cell>
          <cell r="AF23">
            <v>0</v>
          </cell>
          <cell r="AG23">
            <v>10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335</v>
          </cell>
          <cell r="AP23">
            <v>1378190</v>
          </cell>
          <cell r="AQ23">
            <v>1</v>
          </cell>
          <cell r="AR23">
            <v>1</v>
          </cell>
        </row>
        <row r="24">
          <cell r="B24" t="str">
            <v>1413</v>
          </cell>
          <cell r="C24" t="str">
            <v>លេន ម៉ី</v>
          </cell>
          <cell r="D24" t="str">
            <v>Len Mey</v>
          </cell>
          <cell r="E24" t="str">
            <v>F</v>
          </cell>
          <cell r="F24" t="str">
            <v>TPU Operator</v>
          </cell>
          <cell r="G24">
            <v>38446</v>
          </cell>
          <cell r="H24">
            <v>45231</v>
          </cell>
          <cell r="I24">
            <v>198</v>
          </cell>
          <cell r="J24">
            <v>25.5</v>
          </cell>
          <cell r="K24">
            <v>194.19230769230768</v>
          </cell>
          <cell r="L24">
            <v>8</v>
          </cell>
          <cell r="M24">
            <v>11.423076923076923</v>
          </cell>
          <cell r="N24">
            <v>0</v>
          </cell>
          <cell r="O24">
            <v>0</v>
          </cell>
          <cell r="P24">
            <v>30</v>
          </cell>
          <cell r="Q24">
            <v>42.83653846153846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</v>
          </cell>
          <cell r="W24">
            <v>7.5</v>
          </cell>
          <cell r="X24">
            <v>18</v>
          </cell>
          <cell r="Y24">
            <v>25.5</v>
          </cell>
          <cell r="Z24">
            <v>17.653846153846153</v>
          </cell>
          <cell r="AA24">
            <v>26</v>
          </cell>
          <cell r="AB24">
            <v>10</v>
          </cell>
          <cell r="AC24">
            <v>26</v>
          </cell>
          <cell r="AD24">
            <v>10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293.61</v>
          </cell>
          <cell r="AP24">
            <v>1207911.54</v>
          </cell>
          <cell r="AQ24">
            <v>0</v>
          </cell>
          <cell r="AR24">
            <v>0</v>
          </cell>
        </row>
        <row r="25">
          <cell r="B25" t="str">
            <v>1114</v>
          </cell>
          <cell r="C25" t="str">
            <v>ភា រ៉ាភី</v>
          </cell>
          <cell r="D25" t="str">
            <v>Phea Raphy</v>
          </cell>
          <cell r="E25" t="str">
            <v>M</v>
          </cell>
          <cell r="F25" t="str">
            <v>Long Printing Table</v>
          </cell>
          <cell r="G25">
            <v>37444</v>
          </cell>
          <cell r="H25">
            <v>44936</v>
          </cell>
          <cell r="I25">
            <v>208</v>
          </cell>
          <cell r="J25">
            <v>25</v>
          </cell>
          <cell r="K25">
            <v>200</v>
          </cell>
          <cell r="L25">
            <v>8</v>
          </cell>
          <cell r="M25">
            <v>12</v>
          </cell>
          <cell r="N25">
            <v>8</v>
          </cell>
          <cell r="O25">
            <v>2.4</v>
          </cell>
          <cell r="P25">
            <v>36</v>
          </cell>
          <cell r="Q25">
            <v>54</v>
          </cell>
          <cell r="R25">
            <v>4</v>
          </cell>
          <cell r="S25">
            <v>8</v>
          </cell>
          <cell r="T25">
            <v>0</v>
          </cell>
          <cell r="U25">
            <v>0</v>
          </cell>
          <cell r="V25">
            <v>16</v>
          </cell>
          <cell r="W25">
            <v>8</v>
          </cell>
          <cell r="X25">
            <v>18</v>
          </cell>
          <cell r="Y25">
            <v>25</v>
          </cell>
          <cell r="Z25">
            <v>17.307692307692307</v>
          </cell>
          <cell r="AA25">
            <v>26</v>
          </cell>
          <cell r="AB25">
            <v>10</v>
          </cell>
          <cell r="AC25">
            <v>25</v>
          </cell>
          <cell r="AD25">
            <v>9.6153846153846168</v>
          </cell>
          <cell r="AE25">
            <v>0</v>
          </cell>
          <cell r="AF25">
            <v>0</v>
          </cell>
          <cell r="AG25">
            <v>10</v>
          </cell>
          <cell r="AH25">
            <v>0</v>
          </cell>
          <cell r="AI25">
            <v>0</v>
          </cell>
          <cell r="AJ25">
            <v>2</v>
          </cell>
          <cell r="AK25">
            <v>2.3076923076923075</v>
          </cell>
          <cell r="AL25">
            <v>0</v>
          </cell>
          <cell r="AM25">
            <v>0</v>
          </cell>
          <cell r="AN25">
            <v>0</v>
          </cell>
          <cell r="AO25">
            <v>323.63</v>
          </cell>
          <cell r="AP25">
            <v>1331413.82</v>
          </cell>
          <cell r="AQ25">
            <v>0</v>
          </cell>
          <cell r="AR25">
            <v>0</v>
          </cell>
        </row>
        <row r="26">
          <cell r="B26" t="str">
            <v>1115</v>
          </cell>
          <cell r="C26" t="str">
            <v>អ៊ឹម សំអ៊ុន</v>
          </cell>
          <cell r="D26" t="str">
            <v>Oem Sam Un</v>
          </cell>
          <cell r="E26" t="str">
            <v>M</v>
          </cell>
          <cell r="F26" t="str">
            <v>High Frequency</v>
          </cell>
          <cell r="G26">
            <v>36174</v>
          </cell>
          <cell r="H26">
            <v>44936</v>
          </cell>
          <cell r="I26">
            <v>208</v>
          </cell>
          <cell r="J26">
            <v>26</v>
          </cell>
          <cell r="K26">
            <v>208</v>
          </cell>
          <cell r="L26">
            <v>24</v>
          </cell>
          <cell r="M26">
            <v>36</v>
          </cell>
          <cell r="N26">
            <v>0</v>
          </cell>
          <cell r="O26">
            <v>0</v>
          </cell>
          <cell r="P26">
            <v>48</v>
          </cell>
          <cell r="Q26">
            <v>72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19</v>
          </cell>
          <cell r="W26">
            <v>9.5</v>
          </cell>
          <cell r="X26">
            <v>13</v>
          </cell>
          <cell r="Y26">
            <v>26</v>
          </cell>
          <cell r="Z26">
            <v>13</v>
          </cell>
          <cell r="AA26">
            <v>26</v>
          </cell>
          <cell r="AB26">
            <v>10</v>
          </cell>
          <cell r="AC26">
            <v>26</v>
          </cell>
          <cell r="AD26">
            <v>10</v>
          </cell>
          <cell r="AE26">
            <v>0</v>
          </cell>
          <cell r="AF26">
            <v>0</v>
          </cell>
          <cell r="AG26">
            <v>10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358.5</v>
          </cell>
          <cell r="AP26">
            <v>1474869</v>
          </cell>
          <cell r="AQ26">
            <v>1</v>
          </cell>
          <cell r="AR26">
            <v>1</v>
          </cell>
        </row>
        <row r="27">
          <cell r="B27" t="str">
            <v>1121</v>
          </cell>
          <cell r="C27" t="str">
            <v>ឌី​ រ៉ាស៊ិន</v>
          </cell>
          <cell r="D27" t="str">
            <v>Dy Rasen</v>
          </cell>
          <cell r="E27" t="str">
            <v>M</v>
          </cell>
          <cell r="F27" t="str">
            <v>Long Printing Table</v>
          </cell>
          <cell r="G27">
            <v>36404</v>
          </cell>
          <cell r="H27">
            <v>44944</v>
          </cell>
          <cell r="I27">
            <v>208</v>
          </cell>
          <cell r="J27">
            <v>26</v>
          </cell>
          <cell r="K27">
            <v>208</v>
          </cell>
          <cell r="L27">
            <v>16</v>
          </cell>
          <cell r="M27">
            <v>24</v>
          </cell>
          <cell r="N27">
            <v>0</v>
          </cell>
          <cell r="O27">
            <v>0</v>
          </cell>
          <cell r="P27">
            <v>46</v>
          </cell>
          <cell r="Q27">
            <v>69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19</v>
          </cell>
          <cell r="W27">
            <v>9.5</v>
          </cell>
          <cell r="X27">
            <v>18</v>
          </cell>
          <cell r="Y27">
            <v>26</v>
          </cell>
          <cell r="Z27">
            <v>18</v>
          </cell>
          <cell r="AA27">
            <v>26</v>
          </cell>
          <cell r="AB27">
            <v>10</v>
          </cell>
          <cell r="AC27">
            <v>26</v>
          </cell>
          <cell r="AD27">
            <v>10</v>
          </cell>
          <cell r="AE27">
            <v>0</v>
          </cell>
          <cell r="AF27">
            <v>0</v>
          </cell>
          <cell r="AG27">
            <v>10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348.5</v>
          </cell>
          <cell r="AP27">
            <v>1433729</v>
          </cell>
          <cell r="AQ27">
            <v>0</v>
          </cell>
          <cell r="AR27">
            <v>0</v>
          </cell>
        </row>
        <row r="28">
          <cell r="B28" t="str">
            <v>1142</v>
          </cell>
          <cell r="C28" t="str">
            <v>ង៉ែត សុខណៃ</v>
          </cell>
          <cell r="D28" t="str">
            <v>Nget Soknai</v>
          </cell>
          <cell r="E28" t="str">
            <v>M</v>
          </cell>
          <cell r="F28" t="str">
            <v>High Frequency</v>
          </cell>
          <cell r="G28">
            <v>37430</v>
          </cell>
          <cell r="H28">
            <v>44952</v>
          </cell>
          <cell r="I28">
            <v>208</v>
          </cell>
          <cell r="J28">
            <v>24.5</v>
          </cell>
          <cell r="K28">
            <v>196</v>
          </cell>
          <cell r="L28">
            <v>24</v>
          </cell>
          <cell r="M28">
            <v>36</v>
          </cell>
          <cell r="N28">
            <v>0</v>
          </cell>
          <cell r="O28">
            <v>0</v>
          </cell>
          <cell r="P28">
            <v>24</v>
          </cell>
          <cell r="Q28">
            <v>36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12</v>
          </cell>
          <cell r="W28">
            <v>6</v>
          </cell>
          <cell r="X28">
            <v>13</v>
          </cell>
          <cell r="Y28">
            <v>24.5</v>
          </cell>
          <cell r="Z28">
            <v>12.25</v>
          </cell>
          <cell r="AA28">
            <v>26</v>
          </cell>
          <cell r="AB28">
            <v>10</v>
          </cell>
          <cell r="AC28">
            <v>26</v>
          </cell>
          <cell r="AD28">
            <v>10</v>
          </cell>
          <cell r="AE28">
            <v>0</v>
          </cell>
          <cell r="AF28">
            <v>0</v>
          </cell>
          <cell r="AG28">
            <v>10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306.25</v>
          </cell>
          <cell r="AP28">
            <v>1259912.5</v>
          </cell>
          <cell r="AQ28">
            <v>0</v>
          </cell>
          <cell r="AR28">
            <v>0</v>
          </cell>
        </row>
        <row r="29">
          <cell r="B29" t="str">
            <v>1145</v>
          </cell>
          <cell r="C29" t="str">
            <v>វីន អារញ្ញ</v>
          </cell>
          <cell r="D29" t="str">
            <v>Vin Aranh</v>
          </cell>
          <cell r="E29" t="str">
            <v>M</v>
          </cell>
          <cell r="F29" t="str">
            <v>High Frequency</v>
          </cell>
          <cell r="G29">
            <v>33404</v>
          </cell>
          <cell r="H29">
            <v>44958</v>
          </cell>
          <cell r="I29">
            <v>208</v>
          </cell>
          <cell r="J29">
            <v>26</v>
          </cell>
          <cell r="K29">
            <v>208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28</v>
          </cell>
          <cell r="Q29">
            <v>42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14</v>
          </cell>
          <cell r="W29">
            <v>7</v>
          </cell>
          <cell r="X29">
            <v>13</v>
          </cell>
          <cell r="Y29">
            <v>26</v>
          </cell>
          <cell r="Z29">
            <v>13</v>
          </cell>
          <cell r="AA29">
            <v>26</v>
          </cell>
          <cell r="AB29">
            <v>10</v>
          </cell>
          <cell r="AC29">
            <v>26</v>
          </cell>
          <cell r="AD29">
            <v>10</v>
          </cell>
          <cell r="AE29">
            <v>0</v>
          </cell>
          <cell r="AF29">
            <v>0</v>
          </cell>
          <cell r="AG29">
            <v>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290</v>
          </cell>
          <cell r="AP29">
            <v>1193060</v>
          </cell>
          <cell r="AQ29">
            <v>1</v>
          </cell>
          <cell r="AR29">
            <v>0</v>
          </cell>
        </row>
        <row r="30">
          <cell r="B30" t="str">
            <v>1203</v>
          </cell>
          <cell r="C30" t="str">
            <v>ជីម សុរ៉េម</v>
          </cell>
          <cell r="D30" t="str">
            <v>Chim Sorem</v>
          </cell>
          <cell r="E30" t="str">
            <v>F</v>
          </cell>
          <cell r="F30" t="str">
            <v xml:space="preserve">Laser Cut Oper.
</v>
          </cell>
          <cell r="G30">
            <v>33350</v>
          </cell>
          <cell r="H30">
            <v>45000</v>
          </cell>
          <cell r="I30">
            <v>208</v>
          </cell>
          <cell r="J30">
            <v>26</v>
          </cell>
          <cell r="K30">
            <v>208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28</v>
          </cell>
          <cell r="Q30">
            <v>42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</v>
          </cell>
          <cell r="W30">
            <v>7</v>
          </cell>
          <cell r="X30">
            <v>3</v>
          </cell>
          <cell r="Y30">
            <v>26</v>
          </cell>
          <cell r="Z30">
            <v>3</v>
          </cell>
          <cell r="AA30">
            <v>26</v>
          </cell>
          <cell r="AB30">
            <v>10</v>
          </cell>
          <cell r="AC30">
            <v>26</v>
          </cell>
          <cell r="AD30">
            <v>10</v>
          </cell>
          <cell r="AE30">
            <v>0</v>
          </cell>
          <cell r="AF30">
            <v>0</v>
          </cell>
          <cell r="AG30">
            <v>8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10</v>
          </cell>
          <cell r="AN30">
            <v>0</v>
          </cell>
          <cell r="AO30">
            <v>290</v>
          </cell>
          <cell r="AP30">
            <v>1193060</v>
          </cell>
          <cell r="AQ30">
            <v>1</v>
          </cell>
          <cell r="AR30">
            <v>1</v>
          </cell>
        </row>
        <row r="31">
          <cell r="B31" t="str">
            <v>1246</v>
          </cell>
          <cell r="C31" t="str">
            <v>ស៊្រាង គីមអាន</v>
          </cell>
          <cell r="D31" t="str">
            <v>Sreang Kiman</v>
          </cell>
          <cell r="E31" t="str">
            <v>F</v>
          </cell>
          <cell r="F31" t="str">
            <v>Laser Cut​ Oper</v>
          </cell>
          <cell r="G31">
            <v>27411</v>
          </cell>
          <cell r="H31">
            <v>45058</v>
          </cell>
          <cell r="I31">
            <v>208</v>
          </cell>
          <cell r="J31">
            <v>24</v>
          </cell>
          <cell r="K31">
            <v>192</v>
          </cell>
          <cell r="L31">
            <v>16</v>
          </cell>
          <cell r="M31">
            <v>24</v>
          </cell>
          <cell r="N31">
            <v>0</v>
          </cell>
          <cell r="O31">
            <v>0</v>
          </cell>
          <cell r="P31">
            <v>28</v>
          </cell>
          <cell r="Q31">
            <v>42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14</v>
          </cell>
          <cell r="W31">
            <v>7</v>
          </cell>
          <cell r="X31">
            <v>13</v>
          </cell>
          <cell r="Y31">
            <v>24</v>
          </cell>
          <cell r="Z31">
            <v>12</v>
          </cell>
          <cell r="AA31">
            <v>26</v>
          </cell>
          <cell r="AB31">
            <v>10</v>
          </cell>
          <cell r="AC31">
            <v>26</v>
          </cell>
          <cell r="AD31">
            <v>10</v>
          </cell>
          <cell r="AE31">
            <v>0</v>
          </cell>
          <cell r="AF31">
            <v>0</v>
          </cell>
          <cell r="AG31">
            <v>6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297</v>
          </cell>
          <cell r="AP31">
            <v>1221858</v>
          </cell>
          <cell r="AQ31">
            <v>1</v>
          </cell>
          <cell r="AR31">
            <v>2</v>
          </cell>
        </row>
        <row r="32">
          <cell r="B32" t="str">
            <v>1323</v>
          </cell>
          <cell r="C32" t="str">
            <v>វង្ស វាសនា</v>
          </cell>
          <cell r="D32" t="str">
            <v>Vong Veasna</v>
          </cell>
          <cell r="E32" t="str">
            <v>M</v>
          </cell>
          <cell r="F32" t="str">
            <v xml:space="preserve">Long Table Printing </v>
          </cell>
          <cell r="G32">
            <v>37141</v>
          </cell>
          <cell r="H32">
            <v>45181</v>
          </cell>
          <cell r="I32">
            <v>208</v>
          </cell>
          <cell r="J32">
            <v>26</v>
          </cell>
          <cell r="K32">
            <v>208</v>
          </cell>
          <cell r="L32">
            <v>20</v>
          </cell>
          <cell r="M32">
            <v>30</v>
          </cell>
          <cell r="N32">
            <v>0</v>
          </cell>
          <cell r="O32">
            <v>0</v>
          </cell>
          <cell r="P32">
            <v>48</v>
          </cell>
          <cell r="Q32">
            <v>72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19</v>
          </cell>
          <cell r="W32">
            <v>9.5</v>
          </cell>
          <cell r="X32">
            <v>0</v>
          </cell>
          <cell r="Y32">
            <v>26</v>
          </cell>
          <cell r="Z32">
            <v>0</v>
          </cell>
          <cell r="AA32">
            <v>26</v>
          </cell>
          <cell r="AB32">
            <v>10</v>
          </cell>
          <cell r="AC32">
            <v>26</v>
          </cell>
          <cell r="AD32">
            <v>10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339.5</v>
          </cell>
          <cell r="AP32">
            <v>1396703</v>
          </cell>
          <cell r="AQ32">
            <v>0</v>
          </cell>
          <cell r="AR32">
            <v>0</v>
          </cell>
        </row>
        <row r="33">
          <cell r="B33" t="str">
            <v>1324</v>
          </cell>
          <cell r="C33" t="str">
            <v>សាយ​ ដាវី</v>
          </cell>
          <cell r="D33" t="str">
            <v>Say Davy</v>
          </cell>
          <cell r="E33" t="str">
            <v>M</v>
          </cell>
          <cell r="F33" t="str">
            <v xml:space="preserve">Long Table Printing </v>
          </cell>
          <cell r="G33">
            <v>35965</v>
          </cell>
          <cell r="H33">
            <v>45181</v>
          </cell>
          <cell r="I33">
            <v>208</v>
          </cell>
          <cell r="J33">
            <v>24.5</v>
          </cell>
          <cell r="K33">
            <v>196</v>
          </cell>
          <cell r="L33">
            <v>16</v>
          </cell>
          <cell r="M33">
            <v>24</v>
          </cell>
          <cell r="N33">
            <v>0</v>
          </cell>
          <cell r="O33">
            <v>0</v>
          </cell>
          <cell r="P33">
            <v>40</v>
          </cell>
          <cell r="Q33">
            <v>60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16</v>
          </cell>
          <cell r="W33">
            <v>8</v>
          </cell>
          <cell r="X33">
            <v>0</v>
          </cell>
          <cell r="Y33">
            <v>24.5</v>
          </cell>
          <cell r="Z33">
            <v>0</v>
          </cell>
          <cell r="AA33">
            <v>26</v>
          </cell>
          <cell r="AB33">
            <v>10</v>
          </cell>
          <cell r="AC33">
            <v>25.5</v>
          </cell>
          <cell r="AD33">
            <v>9.8076923076923084</v>
          </cell>
          <cell r="AE33">
            <v>0</v>
          </cell>
          <cell r="AF33">
            <v>0</v>
          </cell>
          <cell r="AG33">
            <v>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307.81</v>
          </cell>
          <cell r="AP33">
            <v>1266330.3400000001</v>
          </cell>
          <cell r="AQ33">
            <v>1</v>
          </cell>
          <cell r="AR33">
            <v>1</v>
          </cell>
        </row>
        <row r="34">
          <cell r="B34">
            <v>1342</v>
          </cell>
          <cell r="C34" t="str">
            <v>ស៊ុន ចាន់ចាវ</v>
          </cell>
          <cell r="D34" t="str">
            <v>Sun Chanchav</v>
          </cell>
          <cell r="E34" t="str">
            <v>M</v>
          </cell>
          <cell r="F34" t="str">
            <v xml:space="preserve">Long Table Printing </v>
          </cell>
          <cell r="G34">
            <v>35803</v>
          </cell>
          <cell r="H34">
            <v>45195</v>
          </cell>
          <cell r="I34">
            <v>208</v>
          </cell>
          <cell r="J34">
            <v>25</v>
          </cell>
          <cell r="K34">
            <v>200</v>
          </cell>
          <cell r="L34">
            <v>16</v>
          </cell>
          <cell r="M34">
            <v>24</v>
          </cell>
          <cell r="N34">
            <v>8</v>
          </cell>
          <cell r="O34">
            <v>2.4</v>
          </cell>
          <cell r="P34">
            <v>44</v>
          </cell>
          <cell r="Q34">
            <v>66</v>
          </cell>
          <cell r="R34">
            <v>4</v>
          </cell>
          <cell r="S34">
            <v>8</v>
          </cell>
          <cell r="T34">
            <v>0</v>
          </cell>
          <cell r="U34">
            <v>0</v>
          </cell>
          <cell r="V34">
            <v>19</v>
          </cell>
          <cell r="W34">
            <v>9.5</v>
          </cell>
          <cell r="X34">
            <v>60</v>
          </cell>
          <cell r="Y34">
            <v>25</v>
          </cell>
          <cell r="Z34">
            <v>57.692307692307686</v>
          </cell>
          <cell r="AA34">
            <v>26</v>
          </cell>
          <cell r="AB34">
            <v>10</v>
          </cell>
          <cell r="AC34">
            <v>26</v>
          </cell>
          <cell r="AD34">
            <v>10</v>
          </cell>
          <cell r="AE34">
            <v>0</v>
          </cell>
          <cell r="AF34">
            <v>0</v>
          </cell>
          <cell r="AG34">
            <v>2</v>
          </cell>
          <cell r="AH34">
            <v>0</v>
          </cell>
          <cell r="AI34">
            <v>0</v>
          </cell>
          <cell r="AJ34">
            <v>2</v>
          </cell>
          <cell r="AK34">
            <v>2.3076923076923075</v>
          </cell>
          <cell r="AL34">
            <v>0</v>
          </cell>
          <cell r="AM34">
            <v>0</v>
          </cell>
          <cell r="AN34">
            <v>0</v>
          </cell>
          <cell r="AO34">
            <v>389.9</v>
          </cell>
          <cell r="AP34">
            <v>1604048.5999999999</v>
          </cell>
          <cell r="AQ34">
            <v>0</v>
          </cell>
          <cell r="AR34">
            <v>0</v>
          </cell>
        </row>
        <row r="35">
          <cell r="B35" t="str">
            <v>1395</v>
          </cell>
          <cell r="C35" t="str">
            <v>ផន សុផល</v>
          </cell>
          <cell r="D35" t="str">
            <v>Phorn Sophal</v>
          </cell>
          <cell r="E35" t="str">
            <v>M</v>
          </cell>
          <cell r="F35" t="str">
            <v>Long Table Printing</v>
          </cell>
          <cell r="G35">
            <v>36877</v>
          </cell>
          <cell r="H35">
            <v>45219</v>
          </cell>
          <cell r="I35">
            <v>198</v>
          </cell>
          <cell r="J35">
            <v>26</v>
          </cell>
          <cell r="K35">
            <v>198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44</v>
          </cell>
          <cell r="Q35">
            <v>62.82692307692308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20</v>
          </cell>
          <cell r="W35">
            <v>10</v>
          </cell>
          <cell r="X35">
            <v>0</v>
          </cell>
          <cell r="Y35">
            <v>26</v>
          </cell>
          <cell r="Z35">
            <v>0</v>
          </cell>
          <cell r="AA35">
            <v>26</v>
          </cell>
          <cell r="AB35">
            <v>10</v>
          </cell>
          <cell r="AC35">
            <v>26</v>
          </cell>
          <cell r="AD35">
            <v>10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290.83</v>
          </cell>
          <cell r="AP35">
            <v>1196474.6199999999</v>
          </cell>
          <cell r="AQ35">
            <v>0</v>
          </cell>
          <cell r="AR35">
            <v>0</v>
          </cell>
        </row>
        <row r="36">
          <cell r="B36" t="str">
            <v>1318</v>
          </cell>
          <cell r="C36" t="str">
            <v xml:space="preserve">ឈឺន រដ្ឋធី </v>
          </cell>
          <cell r="D36" t="str">
            <v>Chheun Rothy</v>
          </cell>
          <cell r="E36" t="str">
            <v>M</v>
          </cell>
          <cell r="F36" t="str">
            <v>Long Table Printing</v>
          </cell>
          <cell r="G36">
            <v>36252</v>
          </cell>
          <cell r="H36">
            <v>45181</v>
          </cell>
          <cell r="I36">
            <v>208</v>
          </cell>
          <cell r="J36">
            <v>23.5</v>
          </cell>
          <cell r="K36">
            <v>188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42</v>
          </cell>
          <cell r="Q36">
            <v>63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</v>
          </cell>
          <cell r="W36">
            <v>9</v>
          </cell>
          <cell r="X36">
            <v>0</v>
          </cell>
          <cell r="Y36">
            <v>23.5</v>
          </cell>
          <cell r="Z36">
            <v>0</v>
          </cell>
          <cell r="AA36">
            <v>26</v>
          </cell>
          <cell r="AB36">
            <v>10</v>
          </cell>
          <cell r="AC36">
            <v>24</v>
          </cell>
          <cell r="AD36">
            <v>9.2307692307692317</v>
          </cell>
          <cell r="AE36">
            <v>0</v>
          </cell>
          <cell r="AF36">
            <v>0</v>
          </cell>
          <cell r="AG36">
            <v>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279.23</v>
          </cell>
          <cell r="AP36">
            <v>1148752.22</v>
          </cell>
          <cell r="AQ36">
            <v>0</v>
          </cell>
          <cell r="AR36">
            <v>0</v>
          </cell>
        </row>
        <row r="37">
          <cell r="B37" t="str">
            <v>1329</v>
          </cell>
          <cell r="C37" t="str">
            <v>ឡាញ ស្រីនាង</v>
          </cell>
          <cell r="D37" t="str">
            <v>Lanh Sreyneang</v>
          </cell>
          <cell r="E37" t="str">
            <v>F</v>
          </cell>
          <cell r="F37" t="str">
            <v>Long Table Printing</v>
          </cell>
          <cell r="G37">
            <v>37080</v>
          </cell>
          <cell r="H37">
            <v>45181</v>
          </cell>
          <cell r="I37">
            <v>208</v>
          </cell>
          <cell r="J37">
            <v>26</v>
          </cell>
          <cell r="K37">
            <v>208</v>
          </cell>
          <cell r="L37">
            <v>24</v>
          </cell>
          <cell r="M37">
            <v>36</v>
          </cell>
          <cell r="N37">
            <v>0</v>
          </cell>
          <cell r="O37">
            <v>0</v>
          </cell>
          <cell r="P37">
            <v>48</v>
          </cell>
          <cell r="Q37">
            <v>72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19</v>
          </cell>
          <cell r="W37">
            <v>9.5</v>
          </cell>
          <cell r="X37">
            <v>0</v>
          </cell>
          <cell r="Y37">
            <v>26</v>
          </cell>
          <cell r="Z37">
            <v>0</v>
          </cell>
          <cell r="AA37">
            <v>26</v>
          </cell>
          <cell r="AB37">
            <v>10</v>
          </cell>
          <cell r="AC37">
            <v>26</v>
          </cell>
          <cell r="AD37">
            <v>10</v>
          </cell>
          <cell r="AE37">
            <v>0</v>
          </cell>
          <cell r="AF37">
            <v>0</v>
          </cell>
          <cell r="AG37">
            <v>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345.5</v>
          </cell>
          <cell r="AP37">
            <v>1421387</v>
          </cell>
          <cell r="AQ37">
            <v>0</v>
          </cell>
          <cell r="AR37">
            <v>0</v>
          </cell>
        </row>
        <row r="38">
          <cell r="B38" t="str">
            <v>1359</v>
          </cell>
          <cell r="C38" t="str">
            <v>សឿង សែ</v>
          </cell>
          <cell r="D38" t="str">
            <v>​Soeung Se</v>
          </cell>
          <cell r="E38" t="str">
            <v>M</v>
          </cell>
          <cell r="F38" t="str">
            <v>Long Table Printing</v>
          </cell>
          <cell r="G38">
            <v>34763</v>
          </cell>
          <cell r="H38">
            <v>45201</v>
          </cell>
          <cell r="I38">
            <v>208</v>
          </cell>
          <cell r="J38">
            <v>26</v>
          </cell>
          <cell r="K38">
            <v>208</v>
          </cell>
          <cell r="L38">
            <v>0</v>
          </cell>
          <cell r="M38">
            <v>0</v>
          </cell>
          <cell r="N38">
            <v>8</v>
          </cell>
          <cell r="O38">
            <v>2.4</v>
          </cell>
          <cell r="P38">
            <v>42</v>
          </cell>
          <cell r="Q38">
            <v>63</v>
          </cell>
          <cell r="R38">
            <v>4</v>
          </cell>
          <cell r="S38">
            <v>8</v>
          </cell>
          <cell r="T38">
            <v>0</v>
          </cell>
          <cell r="U38">
            <v>0</v>
          </cell>
          <cell r="V38">
            <v>19</v>
          </cell>
          <cell r="W38">
            <v>9.5</v>
          </cell>
          <cell r="X38">
            <v>0</v>
          </cell>
          <cell r="Y38">
            <v>26</v>
          </cell>
          <cell r="Z38">
            <v>0</v>
          </cell>
          <cell r="AA38">
            <v>26</v>
          </cell>
          <cell r="AB38">
            <v>10</v>
          </cell>
          <cell r="AC38">
            <v>26</v>
          </cell>
          <cell r="AD38">
            <v>10</v>
          </cell>
          <cell r="AE38">
            <v>0</v>
          </cell>
          <cell r="AF38">
            <v>0</v>
          </cell>
          <cell r="AG38">
            <v>1</v>
          </cell>
          <cell r="AH38">
            <v>0</v>
          </cell>
          <cell r="AI38">
            <v>0</v>
          </cell>
          <cell r="AJ38">
            <v>2</v>
          </cell>
          <cell r="AK38">
            <v>2.3076923076923075</v>
          </cell>
          <cell r="AL38">
            <v>0</v>
          </cell>
          <cell r="AM38">
            <v>0</v>
          </cell>
          <cell r="AN38">
            <v>0</v>
          </cell>
          <cell r="AO38">
            <v>313.20999999999998</v>
          </cell>
          <cell r="AP38">
            <v>1288545.94</v>
          </cell>
          <cell r="AQ38">
            <v>1</v>
          </cell>
          <cell r="AR38">
            <v>0</v>
          </cell>
        </row>
        <row r="39">
          <cell r="B39" t="str">
            <v>1364</v>
          </cell>
          <cell r="C39" t="str">
            <v>ភាង ណារ៉ូ</v>
          </cell>
          <cell r="D39" t="str">
            <v>Pheang Naro</v>
          </cell>
          <cell r="E39" t="str">
            <v>M</v>
          </cell>
          <cell r="F39" t="str">
            <v>Long Table Printing</v>
          </cell>
          <cell r="G39">
            <v>34022</v>
          </cell>
          <cell r="H39">
            <v>45201</v>
          </cell>
          <cell r="I39">
            <v>208</v>
          </cell>
          <cell r="J39">
            <v>21</v>
          </cell>
          <cell r="K39">
            <v>168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30</v>
          </cell>
          <cell r="Q39">
            <v>45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15</v>
          </cell>
          <cell r="W39">
            <v>7.5</v>
          </cell>
          <cell r="X39">
            <v>0</v>
          </cell>
          <cell r="Y39">
            <v>21</v>
          </cell>
          <cell r="Z39">
            <v>0</v>
          </cell>
          <cell r="AA39">
            <v>26</v>
          </cell>
          <cell r="AB39">
            <v>10</v>
          </cell>
          <cell r="AC39">
            <v>21.5</v>
          </cell>
          <cell r="AD39">
            <v>8.2692307692307701</v>
          </cell>
          <cell r="AE39">
            <v>0</v>
          </cell>
          <cell r="AF39">
            <v>0</v>
          </cell>
          <cell r="AG39">
            <v>1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238.77</v>
          </cell>
          <cell r="AP39">
            <v>982299.78</v>
          </cell>
          <cell r="AQ39">
            <v>1</v>
          </cell>
          <cell r="AR39">
            <v>0</v>
          </cell>
        </row>
        <row r="40">
          <cell r="B40" t="str">
            <v>1414</v>
          </cell>
          <cell r="C40" t="str">
            <v>សួស កក្តដា</v>
          </cell>
          <cell r="D40" t="str">
            <v>Suos Kakada</v>
          </cell>
          <cell r="E40" t="str">
            <v>M</v>
          </cell>
          <cell r="F40" t="str">
            <v>Long Table Printing</v>
          </cell>
          <cell r="G40">
            <v>36228</v>
          </cell>
          <cell r="H40">
            <v>45231</v>
          </cell>
          <cell r="I40">
            <v>198</v>
          </cell>
          <cell r="J40">
            <v>25.5</v>
          </cell>
          <cell r="K40">
            <v>194.19230769230768</v>
          </cell>
          <cell r="L40">
            <v>0</v>
          </cell>
          <cell r="M40">
            <v>0</v>
          </cell>
          <cell r="N40">
            <v>8</v>
          </cell>
          <cell r="O40">
            <v>2.2846153846153845</v>
          </cell>
          <cell r="P40">
            <v>40</v>
          </cell>
          <cell r="Q40">
            <v>57.115384615384613</v>
          </cell>
          <cell r="R40">
            <v>4</v>
          </cell>
          <cell r="S40">
            <v>7.615384615384615</v>
          </cell>
          <cell r="T40">
            <v>0</v>
          </cell>
          <cell r="U40">
            <v>0</v>
          </cell>
          <cell r="V40">
            <v>18</v>
          </cell>
          <cell r="W40">
            <v>9</v>
          </cell>
          <cell r="X40">
            <v>0</v>
          </cell>
          <cell r="Y40">
            <v>25.5</v>
          </cell>
          <cell r="Z40">
            <v>0</v>
          </cell>
          <cell r="AA40">
            <v>26</v>
          </cell>
          <cell r="AB40">
            <v>10</v>
          </cell>
          <cell r="AC40">
            <v>25.5</v>
          </cell>
          <cell r="AD40">
            <v>9.8076923076923084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2</v>
          </cell>
          <cell r="AK40">
            <v>2.3076923076923075</v>
          </cell>
          <cell r="AL40">
            <v>0</v>
          </cell>
          <cell r="AM40">
            <v>0</v>
          </cell>
          <cell r="AN40">
            <v>0</v>
          </cell>
          <cell r="AO40">
            <v>292.32</v>
          </cell>
          <cell r="AP40">
            <v>1202604.48</v>
          </cell>
          <cell r="AQ40">
            <v>0</v>
          </cell>
          <cell r="AR40">
            <v>0</v>
          </cell>
        </row>
        <row r="41">
          <cell r="B41" t="str">
            <v>1400</v>
          </cell>
          <cell r="C41" t="str">
            <v>នាក់ សោភា</v>
          </cell>
          <cell r="D41" t="str">
            <v>Neak Sorphea</v>
          </cell>
          <cell r="E41" t="str">
            <v>F</v>
          </cell>
          <cell r="F41" t="str">
            <v>High Frequency</v>
          </cell>
          <cell r="G41">
            <v>37747</v>
          </cell>
          <cell r="H41">
            <v>45222</v>
          </cell>
          <cell r="I41">
            <v>198</v>
          </cell>
          <cell r="J41">
            <v>25</v>
          </cell>
          <cell r="K41">
            <v>190.38461538461539</v>
          </cell>
          <cell r="L41">
            <v>24</v>
          </cell>
          <cell r="M41">
            <v>34.269230769230774</v>
          </cell>
          <cell r="N41">
            <v>0</v>
          </cell>
          <cell r="O41">
            <v>0</v>
          </cell>
          <cell r="P41">
            <v>34</v>
          </cell>
          <cell r="Q41">
            <v>48.548076923076927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14</v>
          </cell>
          <cell r="W41">
            <v>7</v>
          </cell>
          <cell r="X41">
            <v>0</v>
          </cell>
          <cell r="Y41">
            <v>25</v>
          </cell>
          <cell r="Z41">
            <v>0</v>
          </cell>
          <cell r="AA41">
            <v>26</v>
          </cell>
          <cell r="AB41">
            <v>10</v>
          </cell>
          <cell r="AC41">
            <v>25</v>
          </cell>
          <cell r="AD41">
            <v>9.6153846153846168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299.82</v>
          </cell>
          <cell r="AP41">
            <v>1233459.48</v>
          </cell>
          <cell r="AQ41">
            <v>0</v>
          </cell>
          <cell r="AR41">
            <v>0</v>
          </cell>
        </row>
        <row r="42">
          <cell r="B42" t="str">
            <v>1401</v>
          </cell>
          <cell r="C42" t="str">
            <v>ឈិន ស៊ិញ</v>
          </cell>
          <cell r="D42" t="str">
            <v>Chhin Sinh</v>
          </cell>
          <cell r="E42" t="str">
            <v>M</v>
          </cell>
          <cell r="F42" t="str">
            <v>High Frequency</v>
          </cell>
          <cell r="G42">
            <v>36355</v>
          </cell>
          <cell r="H42">
            <v>45222</v>
          </cell>
          <cell r="I42">
            <v>198</v>
          </cell>
          <cell r="J42">
            <v>26</v>
          </cell>
          <cell r="K42">
            <v>198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22</v>
          </cell>
          <cell r="Q42">
            <v>31.41346153846154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11</v>
          </cell>
          <cell r="W42">
            <v>5.5</v>
          </cell>
          <cell r="X42">
            <v>0</v>
          </cell>
          <cell r="Y42">
            <v>26</v>
          </cell>
          <cell r="Z42">
            <v>0</v>
          </cell>
          <cell r="AA42">
            <v>26</v>
          </cell>
          <cell r="AB42">
            <v>10</v>
          </cell>
          <cell r="AC42">
            <v>26</v>
          </cell>
          <cell r="AD42">
            <v>10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254.91</v>
          </cell>
          <cell r="AP42">
            <v>1048699.74</v>
          </cell>
          <cell r="AQ42">
            <v>1</v>
          </cell>
          <cell r="AR42">
            <v>0</v>
          </cell>
        </row>
        <row r="43">
          <cell r="B43" t="str">
            <v>1402</v>
          </cell>
          <cell r="C43" t="str">
            <v xml:space="preserve">ញីម សុខលីន </v>
          </cell>
          <cell r="D43" t="str">
            <v>Nhim Soklin</v>
          </cell>
          <cell r="E43" t="str">
            <v>F</v>
          </cell>
          <cell r="F43" t="str">
            <v>High Frequency</v>
          </cell>
          <cell r="G43">
            <v>36535</v>
          </cell>
          <cell r="H43">
            <v>45223</v>
          </cell>
          <cell r="I43">
            <v>198</v>
          </cell>
          <cell r="J43">
            <v>26</v>
          </cell>
          <cell r="K43">
            <v>198</v>
          </cell>
          <cell r="L43">
            <v>8</v>
          </cell>
          <cell r="M43">
            <v>11.423076923076923</v>
          </cell>
          <cell r="N43">
            <v>0</v>
          </cell>
          <cell r="O43">
            <v>0</v>
          </cell>
          <cell r="P43">
            <v>28</v>
          </cell>
          <cell r="Q43">
            <v>39.980769230769234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14</v>
          </cell>
          <cell r="W43">
            <v>7</v>
          </cell>
          <cell r="X43">
            <v>0</v>
          </cell>
          <cell r="Y43">
            <v>26</v>
          </cell>
          <cell r="Z43">
            <v>0</v>
          </cell>
          <cell r="AA43">
            <v>26</v>
          </cell>
          <cell r="AB43">
            <v>10</v>
          </cell>
          <cell r="AC43">
            <v>26</v>
          </cell>
          <cell r="AD43">
            <v>10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276.39999999999998</v>
          </cell>
          <cell r="AP43">
            <v>1137109.5999999999</v>
          </cell>
          <cell r="AQ43">
            <v>0</v>
          </cell>
          <cell r="AR43">
            <v>0</v>
          </cell>
        </row>
        <row r="44">
          <cell r="B44" t="str">
            <v>1403</v>
          </cell>
          <cell r="C44" t="str">
            <v xml:space="preserve">ឃិន ស្រីនិច </v>
          </cell>
          <cell r="D44" t="str">
            <v>Khen Sreynich</v>
          </cell>
          <cell r="E44" t="str">
            <v>F</v>
          </cell>
          <cell r="F44" t="str">
            <v>High Frequency</v>
          </cell>
          <cell r="G44">
            <v>36647</v>
          </cell>
          <cell r="H44">
            <v>45224</v>
          </cell>
          <cell r="I44">
            <v>198</v>
          </cell>
          <cell r="J44">
            <v>25</v>
          </cell>
          <cell r="K44">
            <v>190.38461538461539</v>
          </cell>
          <cell r="L44">
            <v>16</v>
          </cell>
          <cell r="M44">
            <v>22.846153846153847</v>
          </cell>
          <cell r="N44">
            <v>0</v>
          </cell>
          <cell r="O44">
            <v>0</v>
          </cell>
          <cell r="P44">
            <v>20</v>
          </cell>
          <cell r="Q44">
            <v>28.557692307692307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10</v>
          </cell>
          <cell r="W44">
            <v>5</v>
          </cell>
          <cell r="X44">
            <v>0</v>
          </cell>
          <cell r="Y44">
            <v>25</v>
          </cell>
          <cell r="Z44">
            <v>0</v>
          </cell>
          <cell r="AA44">
            <v>26</v>
          </cell>
          <cell r="AB44">
            <v>10</v>
          </cell>
          <cell r="AC44">
            <v>25</v>
          </cell>
          <cell r="AD44">
            <v>9.6153846153846168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266.39999999999998</v>
          </cell>
          <cell r="AP44">
            <v>1095969.5999999999</v>
          </cell>
          <cell r="AQ44">
            <v>1</v>
          </cell>
          <cell r="AR44">
            <v>0</v>
          </cell>
        </row>
        <row r="45">
          <cell r="B45" t="str">
            <v>1404</v>
          </cell>
          <cell r="C45" t="str">
            <v xml:space="preserve">ប្រេស យ៉ាត </v>
          </cell>
          <cell r="D45" t="str">
            <v>Bres Yat</v>
          </cell>
          <cell r="E45" t="str">
            <v>M</v>
          </cell>
          <cell r="F45" t="str">
            <v>High Frequency</v>
          </cell>
          <cell r="G45">
            <v>38477</v>
          </cell>
          <cell r="H45">
            <v>45224</v>
          </cell>
          <cell r="I45">
            <v>198</v>
          </cell>
          <cell r="J45">
            <v>25.5</v>
          </cell>
          <cell r="K45">
            <v>194.19230769230768</v>
          </cell>
          <cell r="L45">
            <v>16</v>
          </cell>
          <cell r="M45">
            <v>22.846153846153847</v>
          </cell>
          <cell r="N45">
            <v>0</v>
          </cell>
          <cell r="O45">
            <v>0</v>
          </cell>
          <cell r="P45">
            <v>18</v>
          </cell>
          <cell r="Q45">
            <v>25.701923076923077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9</v>
          </cell>
          <cell r="W45">
            <v>4.5</v>
          </cell>
          <cell r="X45">
            <v>0</v>
          </cell>
          <cell r="Y45">
            <v>25.5</v>
          </cell>
          <cell r="Z45">
            <v>0</v>
          </cell>
          <cell r="AA45">
            <v>26</v>
          </cell>
          <cell r="AB45">
            <v>10</v>
          </cell>
          <cell r="AC45">
            <v>25.5</v>
          </cell>
          <cell r="AD45">
            <v>9.8076923076923084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267.05</v>
          </cell>
          <cell r="AP45">
            <v>1098643.7</v>
          </cell>
          <cell r="AQ45">
            <v>0</v>
          </cell>
          <cell r="AR45">
            <v>0</v>
          </cell>
        </row>
        <row r="46">
          <cell r="B46" t="str">
            <v>1405</v>
          </cell>
          <cell r="C46" t="str">
            <v xml:space="preserve">ភាព វ៉េផាត់ </v>
          </cell>
          <cell r="D46" t="str">
            <v>Pheap Vephat</v>
          </cell>
          <cell r="E46" t="str">
            <v>M</v>
          </cell>
          <cell r="F46" t="str">
            <v>High Frequency</v>
          </cell>
          <cell r="G46">
            <v>38393</v>
          </cell>
          <cell r="H46">
            <v>45224</v>
          </cell>
          <cell r="I46">
            <v>198</v>
          </cell>
          <cell r="J46">
            <v>25.5</v>
          </cell>
          <cell r="K46">
            <v>194.19230769230768</v>
          </cell>
          <cell r="L46">
            <v>16</v>
          </cell>
          <cell r="M46">
            <v>22.846153846153847</v>
          </cell>
          <cell r="N46">
            <v>0</v>
          </cell>
          <cell r="O46">
            <v>0</v>
          </cell>
          <cell r="P46">
            <v>18</v>
          </cell>
          <cell r="Q46">
            <v>25.701923076923077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</v>
          </cell>
          <cell r="W46">
            <v>4.5</v>
          </cell>
          <cell r="X46">
            <v>0</v>
          </cell>
          <cell r="Y46">
            <v>25.5</v>
          </cell>
          <cell r="Z46">
            <v>0</v>
          </cell>
          <cell r="AA46">
            <v>26</v>
          </cell>
          <cell r="AB46">
            <v>10</v>
          </cell>
          <cell r="AC46">
            <v>25.5</v>
          </cell>
          <cell r="AD46">
            <v>9.8076923076923084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267.05</v>
          </cell>
          <cell r="AP46">
            <v>1098643.7</v>
          </cell>
          <cell r="AQ46">
            <v>0</v>
          </cell>
          <cell r="AR46">
            <v>0</v>
          </cell>
        </row>
        <row r="47">
          <cell r="B47" t="str">
            <v>1406</v>
          </cell>
          <cell r="C47" t="str">
            <v xml:space="preserve">នន ខាវ </v>
          </cell>
          <cell r="D47" t="str">
            <v>Norn Khav</v>
          </cell>
          <cell r="E47" t="str">
            <v>M</v>
          </cell>
          <cell r="F47" t="str">
            <v>High Frequency</v>
          </cell>
          <cell r="G47">
            <v>35987</v>
          </cell>
          <cell r="H47">
            <v>45224</v>
          </cell>
          <cell r="I47">
            <v>198</v>
          </cell>
          <cell r="J47">
            <v>26</v>
          </cell>
          <cell r="K47">
            <v>198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24</v>
          </cell>
          <cell r="Q47">
            <v>34.269230769230774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12</v>
          </cell>
          <cell r="W47">
            <v>6</v>
          </cell>
          <cell r="X47">
            <v>0</v>
          </cell>
          <cell r="Y47">
            <v>26</v>
          </cell>
          <cell r="Z47">
            <v>0</v>
          </cell>
          <cell r="AA47">
            <v>26</v>
          </cell>
          <cell r="AB47">
            <v>10</v>
          </cell>
          <cell r="AC47">
            <v>26</v>
          </cell>
          <cell r="AD47">
            <v>10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258.27</v>
          </cell>
          <cell r="AP47">
            <v>1062522.78</v>
          </cell>
          <cell r="AQ47">
            <v>1</v>
          </cell>
          <cell r="AR47">
            <v>0</v>
          </cell>
        </row>
        <row r="48">
          <cell r="B48" t="str">
            <v>1408</v>
          </cell>
          <cell r="C48" t="str">
            <v xml:space="preserve">ធីម ភីន </v>
          </cell>
          <cell r="D48" t="str">
            <v>Thim Phin</v>
          </cell>
          <cell r="E48" t="str">
            <v>F</v>
          </cell>
          <cell r="F48" t="str">
            <v>High Frequency</v>
          </cell>
          <cell r="G48">
            <v>33879</v>
          </cell>
          <cell r="H48">
            <v>45224</v>
          </cell>
          <cell r="I48">
            <v>198</v>
          </cell>
          <cell r="J48">
            <v>26</v>
          </cell>
          <cell r="K48">
            <v>198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22</v>
          </cell>
          <cell r="Q48">
            <v>31.41346153846154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</v>
          </cell>
          <cell r="W48">
            <v>5.5</v>
          </cell>
          <cell r="X48">
            <v>0</v>
          </cell>
          <cell r="Y48">
            <v>26</v>
          </cell>
          <cell r="Z48">
            <v>0</v>
          </cell>
          <cell r="AA48">
            <v>26</v>
          </cell>
          <cell r="AB48">
            <v>10</v>
          </cell>
          <cell r="AC48">
            <v>26</v>
          </cell>
          <cell r="AD48">
            <v>10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254.91</v>
          </cell>
          <cell r="AP48">
            <v>1048699.74</v>
          </cell>
          <cell r="AQ48">
            <v>1</v>
          </cell>
          <cell r="AR48">
            <v>1</v>
          </cell>
        </row>
        <row r="49">
          <cell r="B49" t="str">
            <v>1428</v>
          </cell>
          <cell r="C49" t="str">
            <v xml:space="preserve">នៅ លីហ៊ាង </v>
          </cell>
          <cell r="D49" t="str">
            <v>Nov Liheang</v>
          </cell>
          <cell r="E49" t="str">
            <v>M</v>
          </cell>
          <cell r="F49" t="str">
            <v>High Frequency</v>
          </cell>
          <cell r="G49">
            <v>36046</v>
          </cell>
          <cell r="H49">
            <v>45246</v>
          </cell>
          <cell r="I49">
            <v>198</v>
          </cell>
          <cell r="J49">
            <v>12</v>
          </cell>
          <cell r="K49">
            <v>91.384615384615387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</v>
          </cell>
          <cell r="Q49">
            <v>2.8557692307692308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0.5</v>
          </cell>
          <cell r="X49">
            <v>0</v>
          </cell>
          <cell r="Y49">
            <v>12</v>
          </cell>
          <cell r="Z49">
            <v>0</v>
          </cell>
          <cell r="AA49">
            <v>26</v>
          </cell>
          <cell r="AB49">
            <v>10</v>
          </cell>
          <cell r="AC49">
            <v>12</v>
          </cell>
          <cell r="AD49">
            <v>4.6153846153846159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109.36</v>
          </cell>
          <cell r="AP49">
            <v>449907.04</v>
          </cell>
          <cell r="AQ49">
            <v>0</v>
          </cell>
          <cell r="AR49">
            <v>0</v>
          </cell>
        </row>
        <row r="50">
          <cell r="B50" t="str">
            <v>1429</v>
          </cell>
          <cell r="C50" t="str">
            <v xml:space="preserve">ជា ប៊ុនហៀរ </v>
          </cell>
          <cell r="D50" t="str">
            <v>Chea Bunhea</v>
          </cell>
          <cell r="E50" t="str">
            <v>M</v>
          </cell>
          <cell r="F50" t="str">
            <v>High Frequency</v>
          </cell>
          <cell r="G50">
            <v>34846</v>
          </cell>
          <cell r="H50">
            <v>45246</v>
          </cell>
          <cell r="I50">
            <v>198</v>
          </cell>
          <cell r="J50">
            <v>12.5</v>
          </cell>
          <cell r="K50">
            <v>95.192307692307693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</v>
          </cell>
          <cell r="Q50">
            <v>2.8557692307692308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</v>
          </cell>
          <cell r="W50">
            <v>0.5</v>
          </cell>
          <cell r="X50">
            <v>0</v>
          </cell>
          <cell r="Y50">
            <v>12.5</v>
          </cell>
          <cell r="Z50">
            <v>0</v>
          </cell>
          <cell r="AA50">
            <v>26</v>
          </cell>
          <cell r="AB50">
            <v>10</v>
          </cell>
          <cell r="AC50">
            <v>12.5</v>
          </cell>
          <cell r="AD50">
            <v>4.8076923076923084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113.36</v>
          </cell>
          <cell r="AP50">
            <v>466363.04</v>
          </cell>
          <cell r="AQ50">
            <v>0</v>
          </cell>
          <cell r="AR50">
            <v>0</v>
          </cell>
        </row>
        <row r="51">
          <cell r="B51" t="str">
            <v>1430</v>
          </cell>
          <cell r="C51" t="str">
            <v xml:space="preserve">មូល សម្បូរ </v>
          </cell>
          <cell r="D51" t="str">
            <v>Moul Sambo</v>
          </cell>
          <cell r="E51" t="str">
            <v>M</v>
          </cell>
          <cell r="F51" t="str">
            <v>High Frequency</v>
          </cell>
          <cell r="G51">
            <v>36102</v>
          </cell>
          <cell r="H51">
            <v>45246</v>
          </cell>
          <cell r="I51">
            <v>198</v>
          </cell>
          <cell r="J51">
            <v>13</v>
          </cell>
          <cell r="K51">
            <v>99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2</v>
          </cell>
          <cell r="Q51">
            <v>2.8557692307692308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0.5</v>
          </cell>
          <cell r="X51">
            <v>0</v>
          </cell>
          <cell r="Y51">
            <v>13</v>
          </cell>
          <cell r="Z51">
            <v>0</v>
          </cell>
          <cell r="AA51">
            <v>26</v>
          </cell>
          <cell r="AB51">
            <v>10</v>
          </cell>
          <cell r="AC51">
            <v>13</v>
          </cell>
          <cell r="AD51">
            <v>5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117.36</v>
          </cell>
          <cell r="AP51">
            <v>482819.04</v>
          </cell>
          <cell r="AQ51">
            <v>0</v>
          </cell>
          <cell r="AR5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ster List"/>
      <sheetName val="Attendance"/>
      <sheetName val="Payroll 100%"/>
      <sheetName val="Salary Rank"/>
      <sheetName val="Payslip"/>
      <sheetName val="Annual leave"/>
      <sheetName val="Seniority"/>
      <sheetName val="Allow lunch"/>
      <sheetName val="PAYROLL 50%"/>
      <sheetName val="13 Month"/>
      <sheetName val="Day-care"/>
      <sheetName val="AL"/>
    </sheetNames>
    <sheetDataSet>
      <sheetData sheetId="0"/>
      <sheetData sheetId="1">
        <row r="16">
          <cell r="B16" t="str">
            <v>0842</v>
          </cell>
          <cell r="C16"/>
          <cell r="D16" t="str">
            <v>AM</v>
          </cell>
          <cell r="E16">
            <v>4</v>
          </cell>
          <cell r="F16">
            <v>4</v>
          </cell>
          <cell r="G16"/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/>
          <cell r="N16"/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/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B16"/>
          <cell r="AC16">
            <v>4</v>
          </cell>
          <cell r="AD16">
            <v>4</v>
          </cell>
          <cell r="AE16">
            <v>4</v>
          </cell>
          <cell r="AF16">
            <v>4</v>
          </cell>
          <cell r="AG16">
            <v>4</v>
          </cell>
          <cell r="AH16">
            <v>4</v>
          </cell>
          <cell r="AI16"/>
          <cell r="AJ16">
            <v>24.5</v>
          </cell>
          <cell r="AK16"/>
          <cell r="AP16">
            <v>10</v>
          </cell>
          <cell r="AQ16">
            <v>25.5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0.5</v>
          </cell>
          <cell r="AX16">
            <v>0</v>
          </cell>
          <cell r="AY16">
            <v>0</v>
          </cell>
          <cell r="AZ16">
            <v>26</v>
          </cell>
          <cell r="BA16">
            <v>0</v>
          </cell>
          <cell r="BB16">
            <v>20</v>
          </cell>
          <cell r="BC16">
            <v>0</v>
          </cell>
          <cell r="BD16">
            <v>0.5</v>
          </cell>
        </row>
        <row r="17">
          <cell r="B17"/>
          <cell r="C17" t="str">
            <v>ហ៊ឺម ប៊ុនឡេង</v>
          </cell>
          <cell r="D17" t="str">
            <v>PM</v>
          </cell>
          <cell r="E17">
            <v>4</v>
          </cell>
          <cell r="F17">
            <v>4</v>
          </cell>
          <cell r="G17"/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/>
          <cell r="N17"/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4</v>
          </cell>
          <cell r="U17"/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 t="str">
            <v>AL</v>
          </cell>
          <cell r="AA17">
            <v>4</v>
          </cell>
          <cell r="AB17"/>
          <cell r="AC17">
            <v>4</v>
          </cell>
          <cell r="AD17">
            <v>4</v>
          </cell>
          <cell r="AE17">
            <v>4</v>
          </cell>
          <cell r="AF17">
            <v>4</v>
          </cell>
          <cell r="AG17">
            <v>4</v>
          </cell>
          <cell r="AH17">
            <v>4</v>
          </cell>
          <cell r="AI17"/>
          <cell r="AJ17"/>
          <cell r="AK17"/>
          <cell r="AL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</row>
        <row r="18">
          <cell r="B18"/>
          <cell r="C18" t="str">
            <v>Hoem Bunleng</v>
          </cell>
          <cell r="D18">
            <v>1.3</v>
          </cell>
          <cell r="E18">
            <v>0</v>
          </cell>
          <cell r="F18">
            <v>0</v>
          </cell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AK18"/>
          <cell r="AL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</row>
        <row r="19">
          <cell r="B19"/>
          <cell r="C19" t="str">
            <v>Raw Material Sup Asst.</v>
          </cell>
          <cell r="D19">
            <v>1.5</v>
          </cell>
          <cell r="E19">
            <v>0</v>
          </cell>
          <cell r="F19">
            <v>0</v>
          </cell>
          <cell r="G19"/>
          <cell r="H19">
            <v>0</v>
          </cell>
          <cell r="I19">
            <v>0</v>
          </cell>
          <cell r="J19">
            <v>0</v>
          </cell>
          <cell r="K19">
            <v>2</v>
          </cell>
          <cell r="L19">
            <v>0</v>
          </cell>
          <cell r="M19"/>
          <cell r="N19"/>
          <cell r="O19">
            <v>0</v>
          </cell>
          <cell r="P19">
            <v>2</v>
          </cell>
          <cell r="Q19">
            <v>2</v>
          </cell>
          <cell r="R19">
            <v>0</v>
          </cell>
          <cell r="S19">
            <v>0</v>
          </cell>
          <cell r="T19">
            <v>0</v>
          </cell>
          <cell r="U19"/>
          <cell r="V19">
            <v>2</v>
          </cell>
          <cell r="W19">
            <v>2</v>
          </cell>
          <cell r="X19">
            <v>2</v>
          </cell>
          <cell r="Y19">
            <v>0</v>
          </cell>
          <cell r="Z19">
            <v>0</v>
          </cell>
          <cell r="AA19">
            <v>0</v>
          </cell>
          <cell r="AB19"/>
          <cell r="AC19">
            <v>0</v>
          </cell>
          <cell r="AD19">
            <v>2</v>
          </cell>
          <cell r="AE19">
            <v>2</v>
          </cell>
          <cell r="AF19">
            <v>2</v>
          </cell>
          <cell r="AG19">
            <v>2</v>
          </cell>
          <cell r="AH19">
            <v>0</v>
          </cell>
          <cell r="AI19"/>
          <cell r="AJ19">
            <v>20</v>
          </cell>
          <cell r="AK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</row>
        <row r="20">
          <cell r="B20"/>
          <cell r="C20"/>
          <cell r="D20">
            <v>2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AK20">
            <v>0</v>
          </cell>
          <cell r="AL20">
            <v>10</v>
          </cell>
          <cell r="AM20">
            <v>0</v>
          </cell>
          <cell r="AN20">
            <v>0</v>
          </cell>
          <cell r="AO20">
            <v>0</v>
          </cell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</row>
        <row r="21">
          <cell r="B21" t="str">
            <v>0575</v>
          </cell>
          <cell r="C21"/>
          <cell r="D21" t="str">
            <v>AM</v>
          </cell>
          <cell r="E21">
            <v>4</v>
          </cell>
          <cell r="F21">
            <v>4</v>
          </cell>
          <cell r="G21"/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/>
          <cell r="N21"/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  <cell r="U21"/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4</v>
          </cell>
          <cell r="AB21"/>
          <cell r="AC21">
            <v>4</v>
          </cell>
          <cell r="AD21">
            <v>4</v>
          </cell>
          <cell r="AE21">
            <v>4</v>
          </cell>
          <cell r="AF21">
            <v>4</v>
          </cell>
          <cell r="AG21">
            <v>4</v>
          </cell>
          <cell r="AH21">
            <v>4</v>
          </cell>
          <cell r="AI21"/>
          <cell r="AJ21">
            <v>25</v>
          </cell>
          <cell r="AK21"/>
          <cell r="AP21">
            <v>0</v>
          </cell>
          <cell r="AQ21">
            <v>26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26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B22"/>
          <cell r="C22" t="str">
            <v>ជា សំអាន</v>
          </cell>
          <cell r="D22" t="str">
            <v>PM</v>
          </cell>
          <cell r="E22">
            <v>4</v>
          </cell>
          <cell r="F22">
            <v>4</v>
          </cell>
          <cell r="G22"/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/>
          <cell r="N22"/>
          <cell r="O22">
            <v>4</v>
          </cell>
          <cell r="P22">
            <v>4</v>
          </cell>
          <cell r="Q22">
            <v>4</v>
          </cell>
          <cell r="R22">
            <v>4</v>
          </cell>
          <cell r="S22">
            <v>4</v>
          </cell>
          <cell r="T22">
            <v>4</v>
          </cell>
          <cell r="U22"/>
          <cell r="V22">
            <v>4</v>
          </cell>
          <cell r="W22">
            <v>4</v>
          </cell>
          <cell r="X22">
            <v>4</v>
          </cell>
          <cell r="Y22">
            <v>4</v>
          </cell>
          <cell r="Z22">
            <v>4</v>
          </cell>
          <cell r="AA22">
            <v>4</v>
          </cell>
          <cell r="AB22"/>
          <cell r="AC22">
            <v>4</v>
          </cell>
          <cell r="AD22">
            <v>4</v>
          </cell>
          <cell r="AE22">
            <v>4</v>
          </cell>
          <cell r="AF22">
            <v>4</v>
          </cell>
          <cell r="AG22">
            <v>4</v>
          </cell>
          <cell r="AH22">
            <v>4</v>
          </cell>
          <cell r="AI22"/>
          <cell r="AJ22"/>
          <cell r="AK22"/>
          <cell r="AL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</row>
        <row r="23">
          <cell r="B23"/>
          <cell r="C23" t="str">
            <v>Chea SamAn</v>
          </cell>
          <cell r="D23">
            <v>1.3</v>
          </cell>
          <cell r="E23">
            <v>0</v>
          </cell>
          <cell r="F23">
            <v>0</v>
          </cell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/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/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AK23"/>
          <cell r="AL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</row>
        <row r="24">
          <cell r="B24"/>
          <cell r="C24" t="str">
            <v>Sweeper</v>
          </cell>
          <cell r="D24">
            <v>1.5</v>
          </cell>
          <cell r="E24">
            <v>0</v>
          </cell>
          <cell r="F24">
            <v>0</v>
          </cell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/>
          <cell r="N24"/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/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AK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</row>
        <row r="25">
          <cell r="B25"/>
          <cell r="C25"/>
          <cell r="D25">
            <v>2</v>
          </cell>
          <cell r="E25">
            <v>0</v>
          </cell>
          <cell r="F25">
            <v>0</v>
          </cell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/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</row>
        <row r="26">
          <cell r="B26" t="str">
            <v>1095</v>
          </cell>
          <cell r="C26"/>
          <cell r="D26" t="str">
            <v>AM</v>
          </cell>
          <cell r="E26">
            <v>4</v>
          </cell>
          <cell r="F26">
            <v>4</v>
          </cell>
          <cell r="G26"/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/>
          <cell r="N26"/>
          <cell r="O26">
            <v>4</v>
          </cell>
          <cell r="P26">
            <v>4</v>
          </cell>
          <cell r="Q26">
            <v>4</v>
          </cell>
          <cell r="R26">
            <v>4</v>
          </cell>
          <cell r="S26">
            <v>4</v>
          </cell>
          <cell r="T26">
            <v>4</v>
          </cell>
          <cell r="U26"/>
          <cell r="V26" t="str">
            <v>AL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4</v>
          </cell>
          <cell r="AB26"/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/>
          <cell r="AJ26">
            <v>24.5</v>
          </cell>
          <cell r="AK26"/>
          <cell r="AP26">
            <v>15</v>
          </cell>
          <cell r="AQ26">
            <v>25.5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0.5</v>
          </cell>
          <cell r="AX26">
            <v>0</v>
          </cell>
          <cell r="AY26">
            <v>0</v>
          </cell>
          <cell r="AZ26">
            <v>26</v>
          </cell>
          <cell r="BA26">
            <v>0</v>
          </cell>
          <cell r="BB26">
            <v>30</v>
          </cell>
          <cell r="BC26">
            <v>0</v>
          </cell>
          <cell r="BD26">
            <v>0.5</v>
          </cell>
        </row>
        <row r="27">
          <cell r="B27"/>
          <cell r="C27" t="str">
            <v>ប៊ូញ ម៉ៅ</v>
          </cell>
          <cell r="D27" t="str">
            <v>PM</v>
          </cell>
          <cell r="E27">
            <v>4</v>
          </cell>
          <cell r="F27">
            <v>4</v>
          </cell>
          <cell r="G27"/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/>
          <cell r="N27"/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4</v>
          </cell>
          <cell r="U27"/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4</v>
          </cell>
          <cell r="AB27"/>
          <cell r="AC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H27">
            <v>4</v>
          </cell>
          <cell r="AI27"/>
          <cell r="AJ27"/>
          <cell r="AK27"/>
          <cell r="AL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</row>
        <row r="28">
          <cell r="B28"/>
          <cell r="C28" t="str">
            <v>Ponh Mao</v>
          </cell>
          <cell r="D28">
            <v>1.3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/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/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AK28"/>
          <cell r="AL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</row>
        <row r="29">
          <cell r="B29"/>
          <cell r="C29" t="str">
            <v>Sweeper</v>
          </cell>
          <cell r="D29">
            <v>1.5</v>
          </cell>
          <cell r="E29">
            <v>0</v>
          </cell>
          <cell r="F29">
            <v>0</v>
          </cell>
          <cell r="G29"/>
          <cell r="H29">
            <v>0</v>
          </cell>
          <cell r="I29">
            <v>2</v>
          </cell>
          <cell r="J29">
            <v>2</v>
          </cell>
          <cell r="K29">
            <v>2</v>
          </cell>
          <cell r="L29">
            <v>0</v>
          </cell>
          <cell r="M29"/>
          <cell r="N29"/>
          <cell r="O29">
            <v>2</v>
          </cell>
          <cell r="P29">
            <v>2</v>
          </cell>
          <cell r="Q29">
            <v>2</v>
          </cell>
          <cell r="R29">
            <v>2</v>
          </cell>
          <cell r="S29">
            <v>2</v>
          </cell>
          <cell r="T29">
            <v>0</v>
          </cell>
          <cell r="U29"/>
          <cell r="V29">
            <v>0</v>
          </cell>
          <cell r="W29">
            <v>2</v>
          </cell>
          <cell r="X29">
            <v>2</v>
          </cell>
          <cell r="Y29">
            <v>2</v>
          </cell>
          <cell r="Z29">
            <v>2</v>
          </cell>
          <cell r="AA29">
            <v>0</v>
          </cell>
          <cell r="AB29"/>
          <cell r="AC29">
            <v>2</v>
          </cell>
          <cell r="AD29">
            <v>2</v>
          </cell>
          <cell r="AE29">
            <v>2</v>
          </cell>
          <cell r="AF29">
            <v>0</v>
          </cell>
          <cell r="AG29">
            <v>0</v>
          </cell>
          <cell r="AH29">
            <v>0</v>
          </cell>
          <cell r="AI29"/>
          <cell r="AJ29">
            <v>30</v>
          </cell>
          <cell r="AK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</row>
        <row r="30">
          <cell r="B30"/>
          <cell r="C30"/>
          <cell r="D30">
            <v>2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/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AK30">
            <v>0</v>
          </cell>
          <cell r="AL30">
            <v>15</v>
          </cell>
          <cell r="AM30">
            <v>0</v>
          </cell>
          <cell r="AN30">
            <v>0</v>
          </cell>
          <cell r="AO30">
            <v>0</v>
          </cell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</row>
        <row r="31">
          <cell r="B31" t="str">
            <v>1097</v>
          </cell>
          <cell r="C31"/>
          <cell r="D31" t="str">
            <v>AM</v>
          </cell>
          <cell r="E31">
            <v>4</v>
          </cell>
          <cell r="F31">
            <v>4</v>
          </cell>
          <cell r="G31"/>
          <cell r="H31">
            <v>4</v>
          </cell>
          <cell r="I31">
            <v>4</v>
          </cell>
          <cell r="J31">
            <v>4</v>
          </cell>
          <cell r="K31">
            <v>4</v>
          </cell>
          <cell r="L31">
            <v>4</v>
          </cell>
          <cell r="M31"/>
          <cell r="N31"/>
          <cell r="O31">
            <v>4</v>
          </cell>
          <cell r="P31">
            <v>4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  <cell r="U31"/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4</v>
          </cell>
          <cell r="AB31"/>
          <cell r="AC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H31">
            <v>4</v>
          </cell>
          <cell r="AI31"/>
          <cell r="AJ31">
            <v>25</v>
          </cell>
          <cell r="AK31"/>
          <cell r="AP31">
            <v>0</v>
          </cell>
          <cell r="AQ31">
            <v>26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26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B32"/>
          <cell r="C32" t="str">
            <v>មុំ នី</v>
          </cell>
          <cell r="D32" t="str">
            <v>PM</v>
          </cell>
          <cell r="E32">
            <v>4</v>
          </cell>
          <cell r="F32">
            <v>4</v>
          </cell>
          <cell r="G32"/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/>
          <cell r="N32"/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4</v>
          </cell>
          <cell r="T32">
            <v>4</v>
          </cell>
          <cell r="U32"/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4</v>
          </cell>
          <cell r="AA32">
            <v>4</v>
          </cell>
          <cell r="AB32"/>
          <cell r="AC32">
            <v>4</v>
          </cell>
          <cell r="AD32">
            <v>4</v>
          </cell>
          <cell r="AE32">
            <v>4</v>
          </cell>
          <cell r="AF32">
            <v>4</v>
          </cell>
          <cell r="AG32">
            <v>4</v>
          </cell>
          <cell r="AH32">
            <v>4</v>
          </cell>
          <cell r="AI32"/>
          <cell r="AJ32"/>
          <cell r="AK32"/>
          <cell r="AL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</row>
        <row r="33">
          <cell r="B33"/>
          <cell r="C33" t="str">
            <v>Mom Ny</v>
          </cell>
          <cell r="D33">
            <v>1.3</v>
          </cell>
          <cell r="E33">
            <v>0</v>
          </cell>
          <cell r="F33">
            <v>0</v>
          </cell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/>
          <cell r="N33"/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AK33"/>
          <cell r="AL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</row>
        <row r="34">
          <cell r="B34"/>
          <cell r="C34" t="str">
            <v>Sweeper</v>
          </cell>
          <cell r="D34">
            <v>1.5</v>
          </cell>
          <cell r="E34">
            <v>0</v>
          </cell>
          <cell r="F34">
            <v>0</v>
          </cell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/>
          <cell r="N34"/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/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AK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</row>
        <row r="35">
          <cell r="B35"/>
          <cell r="C35"/>
          <cell r="D35">
            <v>2</v>
          </cell>
          <cell r="E35">
            <v>0</v>
          </cell>
          <cell r="F35">
            <v>0</v>
          </cell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/>
          <cell r="N35"/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/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</row>
        <row r="36">
          <cell r="B36" t="str">
            <v>0201</v>
          </cell>
          <cell r="C36"/>
          <cell r="D36" t="str">
            <v>AM</v>
          </cell>
          <cell r="E36">
            <v>4</v>
          </cell>
          <cell r="F36">
            <v>4</v>
          </cell>
          <cell r="G36"/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 t="str">
            <v>4H</v>
          </cell>
          <cell r="N36"/>
          <cell r="O36">
            <v>4</v>
          </cell>
          <cell r="P36">
            <v>4</v>
          </cell>
          <cell r="Q36">
            <v>4</v>
          </cell>
          <cell r="R36">
            <v>4</v>
          </cell>
          <cell r="S36">
            <v>4</v>
          </cell>
          <cell r="T36">
            <v>4</v>
          </cell>
          <cell r="U36"/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4</v>
          </cell>
          <cell r="AA36">
            <v>4</v>
          </cell>
          <cell r="AB36" t="str">
            <v>4S</v>
          </cell>
          <cell r="AC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H36">
            <v>4</v>
          </cell>
          <cell r="AI36"/>
          <cell r="AJ36">
            <v>25</v>
          </cell>
          <cell r="AK36"/>
          <cell r="AP36">
            <v>19</v>
          </cell>
          <cell r="AQ36">
            <v>26</v>
          </cell>
          <cell r="AR36">
            <v>0</v>
          </cell>
          <cell r="AS36">
            <v>8</v>
          </cell>
          <cell r="AT36">
            <v>8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26</v>
          </cell>
          <cell r="BA36">
            <v>0</v>
          </cell>
          <cell r="BB36">
            <v>38</v>
          </cell>
          <cell r="BC36">
            <v>0</v>
          </cell>
          <cell r="BD36">
            <v>0</v>
          </cell>
        </row>
        <row r="37">
          <cell r="B37"/>
          <cell r="C37" t="str">
            <v>ម៉ាយ ហ៊ាន</v>
          </cell>
          <cell r="D37" t="str">
            <v>PM</v>
          </cell>
          <cell r="E37">
            <v>4</v>
          </cell>
          <cell r="F37">
            <v>4</v>
          </cell>
          <cell r="G37"/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 t="str">
            <v>4H</v>
          </cell>
          <cell r="N37"/>
          <cell r="O37">
            <v>4</v>
          </cell>
          <cell r="P37">
            <v>4</v>
          </cell>
          <cell r="Q37">
            <v>4</v>
          </cell>
          <cell r="R37">
            <v>4</v>
          </cell>
          <cell r="S37">
            <v>4</v>
          </cell>
          <cell r="T37">
            <v>4</v>
          </cell>
          <cell r="U37"/>
          <cell r="V37">
            <v>4</v>
          </cell>
          <cell r="W37">
            <v>4</v>
          </cell>
          <cell r="X37">
            <v>4</v>
          </cell>
          <cell r="Y37">
            <v>4</v>
          </cell>
          <cell r="Z37">
            <v>4</v>
          </cell>
          <cell r="AA37">
            <v>4</v>
          </cell>
          <cell r="AB37" t="str">
            <v>4S</v>
          </cell>
          <cell r="AC37">
            <v>4</v>
          </cell>
          <cell r="AD37">
            <v>4</v>
          </cell>
          <cell r="AE37">
            <v>4</v>
          </cell>
          <cell r="AF37">
            <v>4</v>
          </cell>
          <cell r="AG37">
            <v>4</v>
          </cell>
          <cell r="AH37">
            <v>4</v>
          </cell>
          <cell r="AI37"/>
          <cell r="AJ37"/>
          <cell r="AK37"/>
          <cell r="AL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</row>
        <row r="38">
          <cell r="B38"/>
          <cell r="C38" t="str">
            <v>May Han</v>
          </cell>
          <cell r="D38">
            <v>1.3</v>
          </cell>
          <cell r="E38">
            <v>0</v>
          </cell>
          <cell r="F38">
            <v>0</v>
          </cell>
          <cell r="G38"/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/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/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AK38"/>
          <cell r="AL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</row>
        <row r="39">
          <cell r="B39"/>
          <cell r="C39" t="str">
            <v xml:space="preserve"> Color Kitchen</v>
          </cell>
          <cell r="D39">
            <v>1.5</v>
          </cell>
          <cell r="E39">
            <v>2</v>
          </cell>
          <cell r="F39">
            <v>0</v>
          </cell>
          <cell r="G39"/>
          <cell r="H39">
            <v>2</v>
          </cell>
          <cell r="I39">
            <v>0</v>
          </cell>
          <cell r="J39">
            <v>2</v>
          </cell>
          <cell r="K39">
            <v>2</v>
          </cell>
          <cell r="L39">
            <v>0</v>
          </cell>
          <cell r="M39">
            <v>0</v>
          </cell>
          <cell r="N39"/>
          <cell r="O39">
            <v>2</v>
          </cell>
          <cell r="P39">
            <v>2</v>
          </cell>
          <cell r="Q39">
            <v>2</v>
          </cell>
          <cell r="R39">
            <v>2</v>
          </cell>
          <cell r="S39">
            <v>2</v>
          </cell>
          <cell r="T39">
            <v>2</v>
          </cell>
          <cell r="U39"/>
          <cell r="V39">
            <v>0</v>
          </cell>
          <cell r="W39">
            <v>2</v>
          </cell>
          <cell r="X39">
            <v>2</v>
          </cell>
          <cell r="Y39">
            <v>2</v>
          </cell>
          <cell r="Z39">
            <v>2</v>
          </cell>
          <cell r="AA39">
            <v>0</v>
          </cell>
          <cell r="AB39">
            <v>0</v>
          </cell>
          <cell r="AC39">
            <v>2</v>
          </cell>
          <cell r="AD39">
            <v>2</v>
          </cell>
          <cell r="AE39">
            <v>2</v>
          </cell>
          <cell r="AF39">
            <v>2</v>
          </cell>
          <cell r="AG39">
            <v>2</v>
          </cell>
          <cell r="AH39">
            <v>0</v>
          </cell>
          <cell r="AI39"/>
          <cell r="AJ39">
            <v>38</v>
          </cell>
          <cell r="AK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</row>
        <row r="40">
          <cell r="B40"/>
          <cell r="C40"/>
          <cell r="D40">
            <v>2</v>
          </cell>
          <cell r="E40">
            <v>0</v>
          </cell>
          <cell r="F40">
            <v>0</v>
          </cell>
          <cell r="G40"/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/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AK40">
            <v>0</v>
          </cell>
          <cell r="AL40">
            <v>19</v>
          </cell>
          <cell r="AM40">
            <v>0</v>
          </cell>
          <cell r="AN40">
            <v>0</v>
          </cell>
          <cell r="AO40">
            <v>0</v>
          </cell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</row>
        <row r="41">
          <cell r="B41" t="str">
            <v>0568</v>
          </cell>
          <cell r="C41"/>
          <cell r="D41" t="str">
            <v>AM</v>
          </cell>
          <cell r="E41">
            <v>4</v>
          </cell>
          <cell r="F41">
            <v>4</v>
          </cell>
          <cell r="G41"/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/>
          <cell r="N41"/>
          <cell r="O41">
            <v>4</v>
          </cell>
          <cell r="P41">
            <v>4</v>
          </cell>
          <cell r="Q41">
            <v>4</v>
          </cell>
          <cell r="R41">
            <v>4</v>
          </cell>
          <cell r="S41">
            <v>4</v>
          </cell>
          <cell r="T41">
            <v>4</v>
          </cell>
          <cell r="U41"/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 t="str">
            <v>A</v>
          </cell>
          <cell r="AA41">
            <v>4</v>
          </cell>
          <cell r="AB41"/>
          <cell r="AC41">
            <v>4</v>
          </cell>
          <cell r="AD41">
            <v>4</v>
          </cell>
          <cell r="AE41">
            <v>4</v>
          </cell>
          <cell r="AF41">
            <v>4</v>
          </cell>
          <cell r="AG41">
            <v>4</v>
          </cell>
          <cell r="AH41">
            <v>4</v>
          </cell>
          <cell r="AI41"/>
          <cell r="AJ41">
            <v>24</v>
          </cell>
          <cell r="AK41"/>
          <cell r="AP41">
            <v>17</v>
          </cell>
          <cell r="AQ41">
            <v>25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1</v>
          </cell>
          <cell r="AW41">
            <v>0</v>
          </cell>
          <cell r="AX41">
            <v>0</v>
          </cell>
          <cell r="AY41">
            <v>0</v>
          </cell>
          <cell r="AZ41">
            <v>25</v>
          </cell>
          <cell r="BA41">
            <v>0</v>
          </cell>
          <cell r="BB41">
            <v>34</v>
          </cell>
          <cell r="BC41">
            <v>0</v>
          </cell>
          <cell r="BD41">
            <v>0</v>
          </cell>
        </row>
        <row r="42">
          <cell r="B42"/>
          <cell r="C42" t="str">
            <v>ហ៊ឹម ម៉ី</v>
          </cell>
          <cell r="D42" t="str">
            <v>PM</v>
          </cell>
          <cell r="E42">
            <v>4</v>
          </cell>
          <cell r="F42">
            <v>4</v>
          </cell>
          <cell r="G42"/>
          <cell r="H42">
            <v>4</v>
          </cell>
          <cell r="I42">
            <v>4</v>
          </cell>
          <cell r="J42">
            <v>4</v>
          </cell>
          <cell r="K42">
            <v>4</v>
          </cell>
          <cell r="L42">
            <v>4</v>
          </cell>
          <cell r="M42"/>
          <cell r="N42"/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4</v>
          </cell>
          <cell r="T42">
            <v>4</v>
          </cell>
          <cell r="U42"/>
          <cell r="V42">
            <v>4</v>
          </cell>
          <cell r="W42">
            <v>4</v>
          </cell>
          <cell r="X42">
            <v>4</v>
          </cell>
          <cell r="Y42">
            <v>4</v>
          </cell>
          <cell r="Z42" t="str">
            <v>A</v>
          </cell>
          <cell r="AA42">
            <v>4</v>
          </cell>
          <cell r="AB42"/>
          <cell r="AC42">
            <v>4</v>
          </cell>
          <cell r="AD42">
            <v>4</v>
          </cell>
          <cell r="AE42">
            <v>4</v>
          </cell>
          <cell r="AF42">
            <v>4</v>
          </cell>
          <cell r="AG42">
            <v>4</v>
          </cell>
          <cell r="AH42">
            <v>4</v>
          </cell>
          <cell r="AI42"/>
          <cell r="AJ42"/>
          <cell r="AK42"/>
          <cell r="AL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</row>
        <row r="43">
          <cell r="B43"/>
          <cell r="C43" t="str">
            <v>Hoem Mey</v>
          </cell>
          <cell r="D43">
            <v>1.3</v>
          </cell>
          <cell r="E43">
            <v>0</v>
          </cell>
          <cell r="F43">
            <v>0</v>
          </cell>
          <cell r="G43"/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/>
          <cell r="N43"/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AK43"/>
          <cell r="AL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</row>
        <row r="44">
          <cell r="B44"/>
          <cell r="C44" t="str">
            <v xml:space="preserve"> Color Kitchen</v>
          </cell>
          <cell r="D44">
            <v>1.5</v>
          </cell>
          <cell r="E44">
            <v>2</v>
          </cell>
          <cell r="F44">
            <v>0</v>
          </cell>
          <cell r="G44"/>
          <cell r="H44">
            <v>0</v>
          </cell>
          <cell r="I44">
            <v>0</v>
          </cell>
          <cell r="J44">
            <v>2</v>
          </cell>
          <cell r="K44">
            <v>2</v>
          </cell>
          <cell r="L44">
            <v>0</v>
          </cell>
          <cell r="M44"/>
          <cell r="N44"/>
          <cell r="O44">
            <v>2</v>
          </cell>
          <cell r="P44">
            <v>2</v>
          </cell>
          <cell r="Q44">
            <v>2</v>
          </cell>
          <cell r="R44">
            <v>2</v>
          </cell>
          <cell r="S44">
            <v>2</v>
          </cell>
          <cell r="T44">
            <v>0</v>
          </cell>
          <cell r="U44"/>
          <cell r="V44">
            <v>2</v>
          </cell>
          <cell r="W44">
            <v>2</v>
          </cell>
          <cell r="X44">
            <v>2</v>
          </cell>
          <cell r="Y44">
            <v>2</v>
          </cell>
          <cell r="Z44">
            <v>0</v>
          </cell>
          <cell r="AA44">
            <v>0</v>
          </cell>
          <cell r="AB44"/>
          <cell r="AC44">
            <v>2</v>
          </cell>
          <cell r="AD44">
            <v>2</v>
          </cell>
          <cell r="AE44">
            <v>2</v>
          </cell>
          <cell r="AF44">
            <v>2</v>
          </cell>
          <cell r="AG44">
            <v>2</v>
          </cell>
          <cell r="AH44">
            <v>0</v>
          </cell>
          <cell r="AI44"/>
          <cell r="AJ44">
            <v>34</v>
          </cell>
          <cell r="AK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</row>
        <row r="45">
          <cell r="B45"/>
          <cell r="C45"/>
          <cell r="D45">
            <v>2</v>
          </cell>
          <cell r="E45">
            <v>0</v>
          </cell>
          <cell r="F45">
            <v>0</v>
          </cell>
          <cell r="G45"/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/>
          <cell r="N45"/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AK45">
            <v>0</v>
          </cell>
          <cell r="AL45">
            <v>17</v>
          </cell>
          <cell r="AM45">
            <v>0</v>
          </cell>
          <cell r="AN45">
            <v>0</v>
          </cell>
          <cell r="AO45">
            <v>0</v>
          </cell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</row>
        <row r="46">
          <cell r="B46" t="str">
            <v>0669</v>
          </cell>
          <cell r="C46"/>
          <cell r="D46" t="str">
            <v>AM</v>
          </cell>
          <cell r="E46">
            <v>4</v>
          </cell>
          <cell r="F46">
            <v>4</v>
          </cell>
          <cell r="G46"/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 t="str">
            <v>4H</v>
          </cell>
          <cell r="N46"/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4</v>
          </cell>
          <cell r="T46">
            <v>4</v>
          </cell>
          <cell r="U46"/>
          <cell r="V46">
            <v>4</v>
          </cell>
          <cell r="W46">
            <v>4</v>
          </cell>
          <cell r="X46">
            <v>4</v>
          </cell>
          <cell r="Y46">
            <v>4</v>
          </cell>
          <cell r="Z46">
            <v>4</v>
          </cell>
          <cell r="AA46">
            <v>4</v>
          </cell>
          <cell r="AB46"/>
          <cell r="AC46">
            <v>4</v>
          </cell>
          <cell r="AD46">
            <v>4</v>
          </cell>
          <cell r="AE46">
            <v>4</v>
          </cell>
          <cell r="AF46">
            <v>4</v>
          </cell>
          <cell r="AG46">
            <v>4</v>
          </cell>
          <cell r="AH46">
            <v>4</v>
          </cell>
          <cell r="AI46"/>
          <cell r="AJ46">
            <v>25</v>
          </cell>
          <cell r="AK46"/>
          <cell r="AP46">
            <v>22</v>
          </cell>
          <cell r="AQ46">
            <v>26</v>
          </cell>
          <cell r="AR46">
            <v>0</v>
          </cell>
          <cell r="AS46">
            <v>8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26</v>
          </cell>
          <cell r="BA46">
            <v>0</v>
          </cell>
          <cell r="BB46">
            <v>44</v>
          </cell>
          <cell r="BC46">
            <v>0</v>
          </cell>
          <cell r="BD46">
            <v>0</v>
          </cell>
        </row>
        <row r="47">
          <cell r="B47"/>
          <cell r="C47" t="str">
            <v>ហ៊រ ជៀនី</v>
          </cell>
          <cell r="D47" t="str">
            <v>PM</v>
          </cell>
          <cell r="E47">
            <v>4</v>
          </cell>
          <cell r="F47">
            <v>4</v>
          </cell>
          <cell r="G47"/>
          <cell r="H47">
            <v>4</v>
          </cell>
          <cell r="I47">
            <v>4</v>
          </cell>
          <cell r="J47">
            <v>4</v>
          </cell>
          <cell r="K47">
            <v>4</v>
          </cell>
          <cell r="L47">
            <v>4</v>
          </cell>
          <cell r="M47" t="str">
            <v>4H</v>
          </cell>
          <cell r="N47"/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/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4</v>
          </cell>
          <cell r="AB47"/>
          <cell r="AC47">
            <v>4</v>
          </cell>
          <cell r="AD47">
            <v>4</v>
          </cell>
          <cell r="AE47">
            <v>4</v>
          </cell>
          <cell r="AF47">
            <v>4</v>
          </cell>
          <cell r="AG47">
            <v>4</v>
          </cell>
          <cell r="AH47">
            <v>4</v>
          </cell>
          <cell r="AI47"/>
          <cell r="AJ47"/>
          <cell r="AK47"/>
          <cell r="AL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</row>
        <row r="48">
          <cell r="B48"/>
          <cell r="C48" t="str">
            <v>Hor Chieb Ny</v>
          </cell>
          <cell r="D48">
            <v>1.3</v>
          </cell>
          <cell r="E48">
            <v>0</v>
          </cell>
          <cell r="F48">
            <v>0</v>
          </cell>
          <cell r="G48"/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/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AK48"/>
          <cell r="AL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</row>
        <row r="49">
          <cell r="B49"/>
          <cell r="C49" t="str">
            <v>Tech Boost Leader</v>
          </cell>
          <cell r="D49">
            <v>1.5</v>
          </cell>
          <cell r="E49">
            <v>2</v>
          </cell>
          <cell r="F49">
            <v>0</v>
          </cell>
          <cell r="G49"/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0</v>
          </cell>
          <cell r="M49">
            <v>0</v>
          </cell>
          <cell r="N49"/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/>
          <cell r="V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/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0</v>
          </cell>
          <cell r="AI49"/>
          <cell r="AJ49">
            <v>44</v>
          </cell>
          <cell r="AK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</row>
        <row r="50">
          <cell r="B50"/>
          <cell r="C50"/>
          <cell r="D50">
            <v>2</v>
          </cell>
          <cell r="E50">
            <v>0</v>
          </cell>
          <cell r="F50">
            <v>0</v>
          </cell>
          <cell r="G50"/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/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AK50">
            <v>0</v>
          </cell>
          <cell r="AL50">
            <v>22</v>
          </cell>
          <cell r="AM50">
            <v>0</v>
          </cell>
          <cell r="AN50">
            <v>0</v>
          </cell>
          <cell r="AO50">
            <v>0</v>
          </cell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</row>
        <row r="51">
          <cell r="B51" t="str">
            <v>1136</v>
          </cell>
          <cell r="C51"/>
          <cell r="D51" t="str">
            <v>AM</v>
          </cell>
          <cell r="E51">
            <v>4</v>
          </cell>
          <cell r="F51">
            <v>4</v>
          </cell>
          <cell r="G51"/>
          <cell r="H51">
            <v>4</v>
          </cell>
          <cell r="I51">
            <v>4</v>
          </cell>
          <cell r="J51">
            <v>4</v>
          </cell>
          <cell r="K51">
            <v>4</v>
          </cell>
          <cell r="L51">
            <v>4</v>
          </cell>
          <cell r="M51"/>
          <cell r="N51"/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4</v>
          </cell>
          <cell r="T51">
            <v>4</v>
          </cell>
          <cell r="U51"/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4</v>
          </cell>
          <cell r="AA51">
            <v>4</v>
          </cell>
          <cell r="AB51"/>
          <cell r="AC51">
            <v>4</v>
          </cell>
          <cell r="AD51">
            <v>4</v>
          </cell>
          <cell r="AE51">
            <v>4</v>
          </cell>
          <cell r="AF51">
            <v>4</v>
          </cell>
          <cell r="AG51">
            <v>4</v>
          </cell>
          <cell r="AH51">
            <v>4</v>
          </cell>
          <cell r="AI51"/>
          <cell r="AJ51">
            <v>25</v>
          </cell>
          <cell r="AK51"/>
          <cell r="AP51">
            <v>19</v>
          </cell>
          <cell r="AQ51">
            <v>26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26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</row>
        <row r="52">
          <cell r="B52"/>
          <cell r="C52" t="str">
            <v>ធឿន ណាវិន</v>
          </cell>
          <cell r="D52" t="str">
            <v>PM</v>
          </cell>
          <cell r="E52">
            <v>4</v>
          </cell>
          <cell r="F52">
            <v>4</v>
          </cell>
          <cell r="G52"/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M52"/>
          <cell r="N52"/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>
            <v>4</v>
          </cell>
          <cell r="T52">
            <v>4</v>
          </cell>
          <cell r="U52"/>
          <cell r="V52">
            <v>4</v>
          </cell>
          <cell r="W52">
            <v>4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/>
          <cell r="AC52">
            <v>4</v>
          </cell>
          <cell r="AD52">
            <v>4</v>
          </cell>
          <cell r="AE52">
            <v>4</v>
          </cell>
          <cell r="AF52">
            <v>4</v>
          </cell>
          <cell r="AG52">
            <v>4</v>
          </cell>
          <cell r="AH52">
            <v>4</v>
          </cell>
          <cell r="AI52"/>
          <cell r="AJ52"/>
          <cell r="AK52"/>
          <cell r="AL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</row>
        <row r="53">
          <cell r="B53"/>
          <cell r="C53" t="str">
            <v>Thoeurn Naven</v>
          </cell>
          <cell r="D53">
            <v>1.3</v>
          </cell>
          <cell r="E53">
            <v>0</v>
          </cell>
          <cell r="F53">
            <v>0</v>
          </cell>
          <cell r="G53"/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/>
          <cell r="N53"/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AK53"/>
          <cell r="AL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</row>
        <row r="54">
          <cell r="B54"/>
          <cell r="C54" t="str">
            <v xml:space="preserve"> Color Kitchen</v>
          </cell>
          <cell r="D54">
            <v>1.5</v>
          </cell>
          <cell r="E54">
            <v>2</v>
          </cell>
          <cell r="F54">
            <v>0</v>
          </cell>
          <cell r="G54"/>
          <cell r="H54">
            <v>2</v>
          </cell>
          <cell r="I54">
            <v>0</v>
          </cell>
          <cell r="J54">
            <v>2</v>
          </cell>
          <cell r="K54">
            <v>2</v>
          </cell>
          <cell r="L54">
            <v>0</v>
          </cell>
          <cell r="M54"/>
          <cell r="N54"/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0</v>
          </cell>
          <cell r="U54"/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0</v>
          </cell>
          <cell r="AB54"/>
          <cell r="AC54">
            <v>2</v>
          </cell>
          <cell r="AD54">
            <v>2</v>
          </cell>
          <cell r="AE54">
            <v>2</v>
          </cell>
          <cell r="AF54">
            <v>2</v>
          </cell>
          <cell r="AG54">
            <v>2</v>
          </cell>
          <cell r="AH54">
            <v>0</v>
          </cell>
          <cell r="AI54"/>
          <cell r="AJ54">
            <v>38</v>
          </cell>
          <cell r="AK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</row>
        <row r="55">
          <cell r="B55"/>
          <cell r="C55"/>
          <cell r="D55">
            <v>2</v>
          </cell>
          <cell r="E55">
            <v>0</v>
          </cell>
          <cell r="F55">
            <v>0</v>
          </cell>
          <cell r="G55"/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/>
          <cell r="N55"/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/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AK55">
            <v>0</v>
          </cell>
          <cell r="AL55">
            <v>19</v>
          </cell>
          <cell r="AM55">
            <v>0</v>
          </cell>
          <cell r="AN55">
            <v>0</v>
          </cell>
          <cell r="AO55">
            <v>0</v>
          </cell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</row>
        <row r="56">
          <cell r="B56" t="str">
            <v>0990</v>
          </cell>
          <cell r="C56"/>
          <cell r="D56" t="str">
            <v>AM</v>
          </cell>
          <cell r="E56">
            <v>4</v>
          </cell>
          <cell r="F56">
            <v>4</v>
          </cell>
          <cell r="G56"/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/>
          <cell r="N56"/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/>
          <cell r="V56">
            <v>4</v>
          </cell>
          <cell r="W56">
            <v>4</v>
          </cell>
          <cell r="X56">
            <v>4</v>
          </cell>
          <cell r="Y56">
            <v>4</v>
          </cell>
          <cell r="Z56">
            <v>4</v>
          </cell>
          <cell r="AA56">
            <v>4</v>
          </cell>
          <cell r="AB56"/>
          <cell r="AC56">
            <v>4</v>
          </cell>
          <cell r="AD56">
            <v>4</v>
          </cell>
          <cell r="AE56">
            <v>4</v>
          </cell>
          <cell r="AF56">
            <v>4</v>
          </cell>
          <cell r="AG56">
            <v>4</v>
          </cell>
          <cell r="AH56">
            <v>4</v>
          </cell>
          <cell r="AI56"/>
          <cell r="AJ56">
            <v>25</v>
          </cell>
          <cell r="AK56"/>
          <cell r="AP56">
            <v>18</v>
          </cell>
          <cell r="AQ56">
            <v>26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26</v>
          </cell>
          <cell r="BA56">
            <v>0</v>
          </cell>
          <cell r="BB56">
            <v>36</v>
          </cell>
          <cell r="BC56">
            <v>0</v>
          </cell>
          <cell r="BD56">
            <v>0</v>
          </cell>
        </row>
        <row r="57">
          <cell r="B57"/>
          <cell r="C57" t="str">
            <v>អុន អង</v>
          </cell>
          <cell r="D57" t="str">
            <v>PM</v>
          </cell>
          <cell r="E57">
            <v>4</v>
          </cell>
          <cell r="F57">
            <v>4</v>
          </cell>
          <cell r="G57"/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/>
          <cell r="N57"/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4</v>
          </cell>
          <cell r="U57"/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4</v>
          </cell>
          <cell r="AA57">
            <v>4</v>
          </cell>
          <cell r="AB57"/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4</v>
          </cell>
          <cell r="AH57">
            <v>4</v>
          </cell>
          <cell r="AI57"/>
          <cell r="AJ57"/>
          <cell r="AK57"/>
          <cell r="AL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</row>
        <row r="58">
          <cell r="B58"/>
          <cell r="C58" t="str">
            <v>Un Ang</v>
          </cell>
          <cell r="D58">
            <v>1.3</v>
          </cell>
          <cell r="E58">
            <v>0</v>
          </cell>
          <cell r="F58">
            <v>0</v>
          </cell>
          <cell r="G58"/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/>
          <cell r="N58"/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AK58"/>
          <cell r="AL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</row>
        <row r="59">
          <cell r="B59"/>
          <cell r="C59" t="str">
            <v>Online QC</v>
          </cell>
          <cell r="D59">
            <v>1.5</v>
          </cell>
          <cell r="E59">
            <v>2</v>
          </cell>
          <cell r="F59">
            <v>0</v>
          </cell>
          <cell r="G59"/>
          <cell r="H59">
            <v>2</v>
          </cell>
          <cell r="I59">
            <v>0</v>
          </cell>
          <cell r="J59">
            <v>2</v>
          </cell>
          <cell r="K59">
            <v>2</v>
          </cell>
          <cell r="L59">
            <v>0</v>
          </cell>
          <cell r="M59"/>
          <cell r="N59"/>
          <cell r="O59">
            <v>2</v>
          </cell>
          <cell r="P59">
            <v>2</v>
          </cell>
          <cell r="Q59">
            <v>2</v>
          </cell>
          <cell r="R59">
            <v>2</v>
          </cell>
          <cell r="S59">
            <v>2</v>
          </cell>
          <cell r="T59">
            <v>0</v>
          </cell>
          <cell r="U59"/>
          <cell r="V59">
            <v>2</v>
          </cell>
          <cell r="W59">
            <v>2</v>
          </cell>
          <cell r="X59">
            <v>2</v>
          </cell>
          <cell r="Y59">
            <v>2</v>
          </cell>
          <cell r="Z59">
            <v>0</v>
          </cell>
          <cell r="AA59">
            <v>0</v>
          </cell>
          <cell r="AB59"/>
          <cell r="AC59">
            <v>2</v>
          </cell>
          <cell r="AD59">
            <v>2</v>
          </cell>
          <cell r="AE59">
            <v>2</v>
          </cell>
          <cell r="AF59">
            <v>2</v>
          </cell>
          <cell r="AG59">
            <v>2</v>
          </cell>
          <cell r="AH59">
            <v>0</v>
          </cell>
          <cell r="AI59"/>
          <cell r="AJ59">
            <v>36</v>
          </cell>
          <cell r="AK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</row>
        <row r="60">
          <cell r="B60"/>
          <cell r="C60"/>
          <cell r="D60">
            <v>2</v>
          </cell>
          <cell r="E60">
            <v>0</v>
          </cell>
          <cell r="F60">
            <v>0</v>
          </cell>
          <cell r="G60"/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/>
          <cell r="N60"/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/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/>
          <cell r="AJ60">
            <v>0</v>
          </cell>
          <cell r="AK60">
            <v>0</v>
          </cell>
          <cell r="AL60">
            <v>18</v>
          </cell>
          <cell r="AM60">
            <v>0</v>
          </cell>
          <cell r="AN60">
            <v>0</v>
          </cell>
          <cell r="AO60">
            <v>0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</row>
        <row r="61">
          <cell r="B61" t="str">
            <v>0786</v>
          </cell>
          <cell r="C61"/>
          <cell r="D61" t="str">
            <v>AM</v>
          </cell>
          <cell r="E61">
            <v>4</v>
          </cell>
          <cell r="F61">
            <v>4</v>
          </cell>
          <cell r="G61"/>
          <cell r="H61">
            <v>4</v>
          </cell>
          <cell r="I61">
            <v>4</v>
          </cell>
          <cell r="J61">
            <v>4</v>
          </cell>
          <cell r="K61">
            <v>4</v>
          </cell>
          <cell r="L61">
            <v>4</v>
          </cell>
          <cell r="M61" t="str">
            <v>4H</v>
          </cell>
          <cell r="N61"/>
          <cell r="O61">
            <v>4</v>
          </cell>
          <cell r="P61">
            <v>4</v>
          </cell>
          <cell r="Q61">
            <v>4</v>
          </cell>
          <cell r="R61">
            <v>4</v>
          </cell>
          <cell r="S61">
            <v>4</v>
          </cell>
          <cell r="T61">
            <v>4</v>
          </cell>
          <cell r="U61"/>
          <cell r="V61">
            <v>4</v>
          </cell>
          <cell r="W61">
            <v>4</v>
          </cell>
          <cell r="X61">
            <v>4</v>
          </cell>
          <cell r="Y61">
            <v>4</v>
          </cell>
          <cell r="Z61">
            <v>4</v>
          </cell>
          <cell r="AA61">
            <v>4</v>
          </cell>
          <cell r="AB61" t="str">
            <v>4S</v>
          </cell>
          <cell r="AC61">
            <v>4</v>
          </cell>
          <cell r="AD61">
            <v>4</v>
          </cell>
          <cell r="AE61">
            <v>4</v>
          </cell>
          <cell r="AF61">
            <v>4</v>
          </cell>
          <cell r="AG61">
            <v>4</v>
          </cell>
          <cell r="AH61">
            <v>4</v>
          </cell>
          <cell r="AI61"/>
          <cell r="AJ61">
            <v>25</v>
          </cell>
          <cell r="AK61"/>
          <cell r="AP61">
            <v>20</v>
          </cell>
          <cell r="AQ61">
            <v>26</v>
          </cell>
          <cell r="AR61">
            <v>0</v>
          </cell>
          <cell r="AS61">
            <v>4</v>
          </cell>
          <cell r="AT61">
            <v>8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26</v>
          </cell>
          <cell r="BA61">
            <v>0</v>
          </cell>
          <cell r="BB61">
            <v>40</v>
          </cell>
          <cell r="BC61">
            <v>0</v>
          </cell>
          <cell r="BD61">
            <v>0</v>
          </cell>
        </row>
        <row r="62">
          <cell r="B62"/>
          <cell r="C62" t="str">
            <v>ក្រួច សុខន</v>
          </cell>
          <cell r="D62" t="str">
            <v>PM</v>
          </cell>
          <cell r="E62">
            <v>4</v>
          </cell>
          <cell r="F62">
            <v>4</v>
          </cell>
          <cell r="G62"/>
          <cell r="H62">
            <v>4</v>
          </cell>
          <cell r="I62">
            <v>4</v>
          </cell>
          <cell r="J62">
            <v>4</v>
          </cell>
          <cell r="K62">
            <v>4</v>
          </cell>
          <cell r="L62">
            <v>4</v>
          </cell>
          <cell r="M62">
            <v>0</v>
          </cell>
          <cell r="N62"/>
          <cell r="O62">
            <v>4</v>
          </cell>
          <cell r="P62">
            <v>4</v>
          </cell>
          <cell r="Q62">
            <v>4</v>
          </cell>
          <cell r="R62">
            <v>4</v>
          </cell>
          <cell r="S62">
            <v>4</v>
          </cell>
          <cell r="T62">
            <v>4</v>
          </cell>
          <cell r="U62"/>
          <cell r="V62">
            <v>4</v>
          </cell>
          <cell r="W62">
            <v>4</v>
          </cell>
          <cell r="X62">
            <v>4</v>
          </cell>
          <cell r="Y62">
            <v>4</v>
          </cell>
          <cell r="Z62">
            <v>4</v>
          </cell>
          <cell r="AA62">
            <v>4</v>
          </cell>
          <cell r="AB62" t="str">
            <v>4S</v>
          </cell>
          <cell r="AC62">
            <v>4</v>
          </cell>
          <cell r="AD62">
            <v>4</v>
          </cell>
          <cell r="AE62">
            <v>4</v>
          </cell>
          <cell r="AF62">
            <v>4</v>
          </cell>
          <cell r="AG62">
            <v>4</v>
          </cell>
          <cell r="AH62">
            <v>4</v>
          </cell>
          <cell r="AI62"/>
          <cell r="AJ62"/>
          <cell r="AK62"/>
          <cell r="AL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</row>
        <row r="63">
          <cell r="B63"/>
          <cell r="C63" t="str">
            <v>Krouch Sokhorn</v>
          </cell>
          <cell r="D63">
            <v>1.3</v>
          </cell>
          <cell r="E63">
            <v>0</v>
          </cell>
          <cell r="F63">
            <v>0</v>
          </cell>
          <cell r="G63"/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/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/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/>
          <cell r="AJ63">
            <v>0</v>
          </cell>
          <cell r="AK63"/>
          <cell r="AL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</row>
        <row r="64">
          <cell r="B64"/>
          <cell r="C64" t="str">
            <v>Laser Cut Leader</v>
          </cell>
          <cell r="D64">
            <v>1.5</v>
          </cell>
          <cell r="E64">
            <v>2</v>
          </cell>
          <cell r="F64">
            <v>2</v>
          </cell>
          <cell r="G64"/>
          <cell r="H64">
            <v>2</v>
          </cell>
          <cell r="I64">
            <v>2</v>
          </cell>
          <cell r="J64">
            <v>2</v>
          </cell>
          <cell r="K64">
            <v>2</v>
          </cell>
          <cell r="L64">
            <v>0</v>
          </cell>
          <cell r="M64">
            <v>0</v>
          </cell>
          <cell r="N64"/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0</v>
          </cell>
          <cell r="T64">
            <v>0</v>
          </cell>
          <cell r="U64"/>
          <cell r="V64">
            <v>2</v>
          </cell>
          <cell r="W64">
            <v>2</v>
          </cell>
          <cell r="X64">
            <v>2</v>
          </cell>
          <cell r="Y64">
            <v>2</v>
          </cell>
          <cell r="Z64">
            <v>2</v>
          </cell>
          <cell r="AA64">
            <v>0</v>
          </cell>
          <cell r="AB64">
            <v>0</v>
          </cell>
          <cell r="AC64">
            <v>2</v>
          </cell>
          <cell r="AD64">
            <v>2</v>
          </cell>
          <cell r="AE64">
            <v>2</v>
          </cell>
          <cell r="AF64">
            <v>2</v>
          </cell>
          <cell r="AG64">
            <v>2</v>
          </cell>
          <cell r="AH64">
            <v>0</v>
          </cell>
          <cell r="AI64"/>
          <cell r="AJ64">
            <v>40</v>
          </cell>
          <cell r="AK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</row>
        <row r="65">
          <cell r="B65"/>
          <cell r="C65"/>
          <cell r="D65">
            <v>2</v>
          </cell>
          <cell r="E65">
            <v>0</v>
          </cell>
          <cell r="F65">
            <v>0</v>
          </cell>
          <cell r="G65"/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/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/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/>
          <cell r="AJ65">
            <v>0</v>
          </cell>
          <cell r="AK65">
            <v>0</v>
          </cell>
          <cell r="AL65">
            <v>20</v>
          </cell>
          <cell r="AM65">
            <v>0</v>
          </cell>
          <cell r="AN65">
            <v>0</v>
          </cell>
          <cell r="AO65">
            <v>0</v>
          </cell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</row>
        <row r="66">
          <cell r="B66" t="str">
            <v>0296</v>
          </cell>
          <cell r="C66"/>
          <cell r="D66" t="str">
            <v>AM</v>
          </cell>
          <cell r="E66">
            <v>4</v>
          </cell>
          <cell r="F66">
            <v>4</v>
          </cell>
          <cell r="G66"/>
          <cell r="H66">
            <v>4</v>
          </cell>
          <cell r="I66">
            <v>4</v>
          </cell>
          <cell r="J66">
            <v>4</v>
          </cell>
          <cell r="K66">
            <v>4</v>
          </cell>
          <cell r="L66">
            <v>4</v>
          </cell>
          <cell r="M66"/>
          <cell r="N66"/>
          <cell r="O66">
            <v>4</v>
          </cell>
          <cell r="P66">
            <v>4</v>
          </cell>
          <cell r="Q66">
            <v>4</v>
          </cell>
          <cell r="R66">
            <v>4</v>
          </cell>
          <cell r="S66">
            <v>4</v>
          </cell>
          <cell r="T66">
            <v>4</v>
          </cell>
          <cell r="U66"/>
          <cell r="V66">
            <v>4</v>
          </cell>
          <cell r="W66">
            <v>4</v>
          </cell>
          <cell r="X66">
            <v>4</v>
          </cell>
          <cell r="Y66">
            <v>4</v>
          </cell>
          <cell r="Z66">
            <v>4</v>
          </cell>
          <cell r="AA66">
            <v>4</v>
          </cell>
          <cell r="AB66"/>
          <cell r="AC66">
            <v>4</v>
          </cell>
          <cell r="AD66">
            <v>4</v>
          </cell>
          <cell r="AE66">
            <v>4</v>
          </cell>
          <cell r="AF66">
            <v>4</v>
          </cell>
          <cell r="AG66">
            <v>4</v>
          </cell>
          <cell r="AH66">
            <v>4</v>
          </cell>
          <cell r="AI66"/>
          <cell r="AJ66">
            <v>24.5</v>
          </cell>
          <cell r="AK66"/>
          <cell r="AP66">
            <v>17</v>
          </cell>
          <cell r="AQ66">
            <v>25.5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0.5</v>
          </cell>
          <cell r="AX66">
            <v>0</v>
          </cell>
          <cell r="AY66">
            <v>0</v>
          </cell>
          <cell r="AZ66">
            <v>26</v>
          </cell>
          <cell r="BA66">
            <v>0</v>
          </cell>
          <cell r="BB66">
            <v>34</v>
          </cell>
          <cell r="BC66">
            <v>0</v>
          </cell>
          <cell r="BD66">
            <v>0.5</v>
          </cell>
        </row>
        <row r="67">
          <cell r="B67"/>
          <cell r="C67" t="str">
            <v>ហេង​ សកល</v>
          </cell>
          <cell r="D67" t="str">
            <v>PM</v>
          </cell>
          <cell r="E67">
            <v>4</v>
          </cell>
          <cell r="F67">
            <v>4</v>
          </cell>
          <cell r="G67"/>
          <cell r="H67" t="str">
            <v>AL</v>
          </cell>
          <cell r="I67">
            <v>4</v>
          </cell>
          <cell r="J67">
            <v>4</v>
          </cell>
          <cell r="K67">
            <v>4</v>
          </cell>
          <cell r="L67">
            <v>4</v>
          </cell>
          <cell r="M67"/>
          <cell r="N67"/>
          <cell r="O67">
            <v>4</v>
          </cell>
          <cell r="P67">
            <v>4</v>
          </cell>
          <cell r="Q67">
            <v>4</v>
          </cell>
          <cell r="R67">
            <v>4</v>
          </cell>
          <cell r="S67">
            <v>4</v>
          </cell>
          <cell r="T67">
            <v>4</v>
          </cell>
          <cell r="U67"/>
          <cell r="V67">
            <v>4</v>
          </cell>
          <cell r="W67">
            <v>4</v>
          </cell>
          <cell r="X67">
            <v>4</v>
          </cell>
          <cell r="Y67">
            <v>4</v>
          </cell>
          <cell r="Z67">
            <v>4</v>
          </cell>
          <cell r="AA67">
            <v>4</v>
          </cell>
          <cell r="AB67"/>
          <cell r="AC67">
            <v>4</v>
          </cell>
          <cell r="AD67">
            <v>4</v>
          </cell>
          <cell r="AE67">
            <v>4</v>
          </cell>
          <cell r="AF67">
            <v>4</v>
          </cell>
          <cell r="AG67">
            <v>4</v>
          </cell>
          <cell r="AH67">
            <v>4</v>
          </cell>
          <cell r="AI67"/>
          <cell r="AJ67"/>
          <cell r="AK67"/>
          <cell r="AL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</row>
        <row r="68">
          <cell r="B68"/>
          <cell r="C68" t="str">
            <v>Heng Sakal</v>
          </cell>
          <cell r="D68">
            <v>1.3</v>
          </cell>
          <cell r="E68">
            <v>0</v>
          </cell>
          <cell r="F68">
            <v>0</v>
          </cell>
          <cell r="G68"/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/>
          <cell r="N68"/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/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/>
          <cell r="AJ68">
            <v>0</v>
          </cell>
          <cell r="AK68"/>
          <cell r="AL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</row>
        <row r="69">
          <cell r="B69"/>
          <cell r="C69" t="str">
            <v>Tech Boost Operator</v>
          </cell>
          <cell r="D69">
            <v>1.5</v>
          </cell>
          <cell r="E69">
            <v>2</v>
          </cell>
          <cell r="F69">
            <v>0</v>
          </cell>
          <cell r="G69"/>
          <cell r="H69">
            <v>0</v>
          </cell>
          <cell r="I69">
            <v>0</v>
          </cell>
          <cell r="J69">
            <v>2</v>
          </cell>
          <cell r="K69">
            <v>2</v>
          </cell>
          <cell r="L69">
            <v>0</v>
          </cell>
          <cell r="M69"/>
          <cell r="N69"/>
          <cell r="O69">
            <v>2</v>
          </cell>
          <cell r="P69">
            <v>2</v>
          </cell>
          <cell r="Q69">
            <v>2</v>
          </cell>
          <cell r="R69">
            <v>2</v>
          </cell>
          <cell r="S69">
            <v>2</v>
          </cell>
          <cell r="T69">
            <v>0</v>
          </cell>
          <cell r="U69"/>
          <cell r="V69">
            <v>2</v>
          </cell>
          <cell r="W69">
            <v>2</v>
          </cell>
          <cell r="X69">
            <v>2</v>
          </cell>
          <cell r="Y69">
            <v>2</v>
          </cell>
          <cell r="Z69">
            <v>2</v>
          </cell>
          <cell r="AA69">
            <v>0</v>
          </cell>
          <cell r="AB69"/>
          <cell r="AC69">
            <v>0</v>
          </cell>
          <cell r="AD69">
            <v>2</v>
          </cell>
          <cell r="AE69">
            <v>2</v>
          </cell>
          <cell r="AF69">
            <v>2</v>
          </cell>
          <cell r="AG69">
            <v>2</v>
          </cell>
          <cell r="AH69">
            <v>0</v>
          </cell>
          <cell r="AI69"/>
          <cell r="AJ69">
            <v>34</v>
          </cell>
          <cell r="AK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</row>
        <row r="70">
          <cell r="B70"/>
          <cell r="C70"/>
          <cell r="D70">
            <v>2</v>
          </cell>
          <cell r="E70">
            <v>0</v>
          </cell>
          <cell r="F70">
            <v>0</v>
          </cell>
          <cell r="G70"/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/>
          <cell r="N70"/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/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/>
          <cell r="AJ70">
            <v>0</v>
          </cell>
          <cell r="AK70">
            <v>0</v>
          </cell>
          <cell r="AL70">
            <v>17</v>
          </cell>
          <cell r="AM70">
            <v>0</v>
          </cell>
          <cell r="AN70">
            <v>0</v>
          </cell>
          <cell r="AO70">
            <v>0</v>
          </cell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</row>
        <row r="71">
          <cell r="B71" t="str">
            <v>1055</v>
          </cell>
          <cell r="C71"/>
          <cell r="D71" t="str">
            <v>AM</v>
          </cell>
          <cell r="E71">
            <v>4</v>
          </cell>
          <cell r="F71">
            <v>4</v>
          </cell>
          <cell r="G71"/>
          <cell r="H71">
            <v>4</v>
          </cell>
          <cell r="I71">
            <v>4</v>
          </cell>
          <cell r="J71">
            <v>4</v>
          </cell>
          <cell r="K71">
            <v>4</v>
          </cell>
          <cell r="L71" t="str">
            <v>SP</v>
          </cell>
          <cell r="M71"/>
          <cell r="N71"/>
          <cell r="O71" t="str">
            <v>SP</v>
          </cell>
          <cell r="P71" t="str">
            <v>SP</v>
          </cell>
          <cell r="Q71" t="str">
            <v>SP</v>
          </cell>
          <cell r="R71" t="str">
            <v>SP</v>
          </cell>
          <cell r="S71" t="str">
            <v>SP</v>
          </cell>
          <cell r="T71" t="str">
            <v>A</v>
          </cell>
          <cell r="U71"/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 t="str">
            <v>4S</v>
          </cell>
          <cell r="AC71">
            <v>4</v>
          </cell>
          <cell r="AD71">
            <v>4</v>
          </cell>
          <cell r="AE71">
            <v>4</v>
          </cell>
          <cell r="AF71">
            <v>4</v>
          </cell>
          <cell r="AG71">
            <v>4</v>
          </cell>
          <cell r="AH71">
            <v>4</v>
          </cell>
          <cell r="AI71"/>
          <cell r="AJ71">
            <v>18</v>
          </cell>
          <cell r="AK71"/>
          <cell r="AP71">
            <v>13</v>
          </cell>
          <cell r="AQ71">
            <v>19</v>
          </cell>
          <cell r="AR71">
            <v>0</v>
          </cell>
          <cell r="AS71">
            <v>0</v>
          </cell>
          <cell r="AT71">
            <v>8</v>
          </cell>
          <cell r="AU71">
            <v>0</v>
          </cell>
          <cell r="AV71">
            <v>1</v>
          </cell>
          <cell r="AW71">
            <v>0</v>
          </cell>
          <cell r="AX71">
            <v>0</v>
          </cell>
          <cell r="AY71">
            <v>6</v>
          </cell>
          <cell r="AZ71">
            <v>25</v>
          </cell>
          <cell r="BA71">
            <v>0</v>
          </cell>
          <cell r="BB71">
            <v>26</v>
          </cell>
          <cell r="BC71">
            <v>0</v>
          </cell>
          <cell r="BD71">
            <v>6</v>
          </cell>
        </row>
        <row r="72">
          <cell r="B72"/>
          <cell r="C72" t="str">
            <v>ឃី ហេង</v>
          </cell>
          <cell r="D72" t="str">
            <v>PM</v>
          </cell>
          <cell r="E72">
            <v>4</v>
          </cell>
          <cell r="F72">
            <v>4</v>
          </cell>
          <cell r="G72"/>
          <cell r="H72">
            <v>4</v>
          </cell>
          <cell r="I72">
            <v>4</v>
          </cell>
          <cell r="J72">
            <v>4</v>
          </cell>
          <cell r="K72">
            <v>4</v>
          </cell>
          <cell r="L72" t="str">
            <v>SP</v>
          </cell>
          <cell r="M72"/>
          <cell r="N72"/>
          <cell r="O72" t="str">
            <v>SP</v>
          </cell>
          <cell r="P72" t="str">
            <v>SP</v>
          </cell>
          <cell r="Q72" t="str">
            <v>SP</v>
          </cell>
          <cell r="R72" t="str">
            <v>SP</v>
          </cell>
          <cell r="S72" t="str">
            <v>SP</v>
          </cell>
          <cell r="T72" t="str">
            <v>A</v>
          </cell>
          <cell r="U72"/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 t="str">
            <v>4S</v>
          </cell>
          <cell r="AC72">
            <v>4</v>
          </cell>
          <cell r="AD72">
            <v>4</v>
          </cell>
          <cell r="AE72">
            <v>4</v>
          </cell>
          <cell r="AF72">
            <v>4</v>
          </cell>
          <cell r="AG72">
            <v>4</v>
          </cell>
          <cell r="AH72">
            <v>4</v>
          </cell>
          <cell r="AI72"/>
          <cell r="AJ72"/>
          <cell r="AK72"/>
          <cell r="AL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</row>
        <row r="73">
          <cell r="B73"/>
          <cell r="C73" t="str">
            <v>They Heng</v>
          </cell>
          <cell r="D73">
            <v>1.3</v>
          </cell>
          <cell r="E73">
            <v>0</v>
          </cell>
          <cell r="F73">
            <v>0</v>
          </cell>
          <cell r="G73"/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/>
          <cell r="N73"/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/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AK73"/>
          <cell r="AL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</row>
        <row r="74">
          <cell r="B74"/>
          <cell r="C74" t="str">
            <v>Tech Boost Operator</v>
          </cell>
          <cell r="D74">
            <v>1.5</v>
          </cell>
          <cell r="E74">
            <v>2</v>
          </cell>
          <cell r="F74">
            <v>0</v>
          </cell>
          <cell r="G74"/>
          <cell r="H74">
            <v>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/>
          <cell r="N74"/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/>
          <cell r="V74">
            <v>2</v>
          </cell>
          <cell r="W74">
            <v>2</v>
          </cell>
          <cell r="X74">
            <v>2</v>
          </cell>
          <cell r="Y74">
            <v>2</v>
          </cell>
          <cell r="Z74">
            <v>2</v>
          </cell>
          <cell r="AA74">
            <v>0</v>
          </cell>
          <cell r="AB74">
            <v>0</v>
          </cell>
          <cell r="AC74">
            <v>2</v>
          </cell>
          <cell r="AD74">
            <v>2</v>
          </cell>
          <cell r="AE74">
            <v>2</v>
          </cell>
          <cell r="AF74">
            <v>2</v>
          </cell>
          <cell r="AG74">
            <v>2</v>
          </cell>
          <cell r="AH74">
            <v>2</v>
          </cell>
          <cell r="AI74"/>
          <cell r="AJ74">
            <v>26</v>
          </cell>
          <cell r="AK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</row>
        <row r="75">
          <cell r="B75"/>
          <cell r="C75"/>
          <cell r="D75">
            <v>2</v>
          </cell>
          <cell r="E75">
            <v>0</v>
          </cell>
          <cell r="F75">
            <v>0</v>
          </cell>
          <cell r="G75"/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/>
          <cell r="N75"/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/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AK75">
            <v>0</v>
          </cell>
          <cell r="AL75">
            <v>13</v>
          </cell>
          <cell r="AM75">
            <v>0</v>
          </cell>
          <cell r="AN75">
            <v>0</v>
          </cell>
          <cell r="AO75">
            <v>0</v>
          </cell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</row>
        <row r="76">
          <cell r="B76" t="str">
            <v>1104</v>
          </cell>
          <cell r="C76"/>
          <cell r="D76" t="str">
            <v>AM</v>
          </cell>
          <cell r="E76">
            <v>4</v>
          </cell>
          <cell r="F76">
            <v>4</v>
          </cell>
          <cell r="G76"/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4</v>
          </cell>
          <cell r="M76"/>
          <cell r="N76"/>
          <cell r="O76">
            <v>4</v>
          </cell>
          <cell r="P76">
            <v>4</v>
          </cell>
          <cell r="Q76">
            <v>4</v>
          </cell>
          <cell r="R76">
            <v>4</v>
          </cell>
          <cell r="S76">
            <v>4</v>
          </cell>
          <cell r="T76">
            <v>4</v>
          </cell>
          <cell r="U76"/>
          <cell r="V76">
            <v>4</v>
          </cell>
          <cell r="W76">
            <v>4</v>
          </cell>
          <cell r="X76">
            <v>4</v>
          </cell>
          <cell r="Y76">
            <v>4</v>
          </cell>
          <cell r="Z76">
            <v>4</v>
          </cell>
          <cell r="AA76">
            <v>4</v>
          </cell>
          <cell r="AB76"/>
          <cell r="AC76">
            <v>4</v>
          </cell>
          <cell r="AD76" t="str">
            <v>AL</v>
          </cell>
          <cell r="AE76">
            <v>4</v>
          </cell>
          <cell r="AF76">
            <v>4</v>
          </cell>
          <cell r="AG76">
            <v>4</v>
          </cell>
          <cell r="AH76">
            <v>4</v>
          </cell>
          <cell r="AI76"/>
          <cell r="AJ76">
            <v>24</v>
          </cell>
          <cell r="AK76"/>
          <cell r="AP76">
            <v>20</v>
          </cell>
          <cell r="AQ76">
            <v>25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1</v>
          </cell>
          <cell r="AX76">
            <v>0</v>
          </cell>
          <cell r="AY76">
            <v>0</v>
          </cell>
          <cell r="AZ76">
            <v>26</v>
          </cell>
          <cell r="BA76">
            <v>0</v>
          </cell>
          <cell r="BB76">
            <v>40</v>
          </cell>
          <cell r="BC76">
            <v>0</v>
          </cell>
          <cell r="BD76">
            <v>1</v>
          </cell>
        </row>
        <row r="77">
          <cell r="B77"/>
          <cell r="C77" t="str">
            <v>ថា រិទ្ធី</v>
          </cell>
          <cell r="D77" t="str">
            <v>PM</v>
          </cell>
          <cell r="E77">
            <v>4</v>
          </cell>
          <cell r="F77">
            <v>4</v>
          </cell>
          <cell r="G77"/>
          <cell r="H77">
            <v>4</v>
          </cell>
          <cell r="I77">
            <v>4</v>
          </cell>
          <cell r="J77">
            <v>4</v>
          </cell>
          <cell r="K77">
            <v>4</v>
          </cell>
          <cell r="L77">
            <v>4</v>
          </cell>
          <cell r="M77"/>
          <cell r="N77"/>
          <cell r="O77">
            <v>4</v>
          </cell>
          <cell r="P77">
            <v>4</v>
          </cell>
          <cell r="Q77">
            <v>4</v>
          </cell>
          <cell r="R77">
            <v>4</v>
          </cell>
          <cell r="S77">
            <v>4</v>
          </cell>
          <cell r="T77">
            <v>4</v>
          </cell>
          <cell r="U77"/>
          <cell r="V77">
            <v>4</v>
          </cell>
          <cell r="W77">
            <v>4</v>
          </cell>
          <cell r="X77">
            <v>4</v>
          </cell>
          <cell r="Y77">
            <v>4</v>
          </cell>
          <cell r="Z77">
            <v>4</v>
          </cell>
          <cell r="AA77">
            <v>4</v>
          </cell>
          <cell r="AB77"/>
          <cell r="AC77">
            <v>4</v>
          </cell>
          <cell r="AD77" t="str">
            <v>AL</v>
          </cell>
          <cell r="AE77">
            <v>4</v>
          </cell>
          <cell r="AF77">
            <v>4</v>
          </cell>
          <cell r="AG77">
            <v>4</v>
          </cell>
          <cell r="AH77">
            <v>4</v>
          </cell>
          <cell r="AI77"/>
          <cell r="AJ77"/>
          <cell r="AK77"/>
          <cell r="AL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</row>
        <row r="78">
          <cell r="B78"/>
          <cell r="C78" t="str">
            <v>Tha Rithy</v>
          </cell>
          <cell r="D78">
            <v>1.3</v>
          </cell>
          <cell r="E78">
            <v>0</v>
          </cell>
          <cell r="F78">
            <v>0</v>
          </cell>
          <cell r="G78"/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/>
          <cell r="N78"/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/>
          <cell r="AL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</row>
        <row r="79">
          <cell r="B79"/>
          <cell r="C79" t="str">
            <v>Laser Cut Operator</v>
          </cell>
          <cell r="D79">
            <v>1.5</v>
          </cell>
          <cell r="E79">
            <v>2</v>
          </cell>
          <cell r="F79">
            <v>0</v>
          </cell>
          <cell r="G79"/>
          <cell r="H79">
            <v>2</v>
          </cell>
          <cell r="I79">
            <v>2</v>
          </cell>
          <cell r="J79">
            <v>2</v>
          </cell>
          <cell r="K79">
            <v>2</v>
          </cell>
          <cell r="L79">
            <v>0</v>
          </cell>
          <cell r="M79"/>
          <cell r="N79"/>
          <cell r="O79">
            <v>2</v>
          </cell>
          <cell r="P79">
            <v>2</v>
          </cell>
          <cell r="Q79">
            <v>2</v>
          </cell>
          <cell r="R79">
            <v>2</v>
          </cell>
          <cell r="S79">
            <v>2</v>
          </cell>
          <cell r="T79">
            <v>0</v>
          </cell>
          <cell r="U79"/>
          <cell r="V79">
            <v>2</v>
          </cell>
          <cell r="W79">
            <v>2</v>
          </cell>
          <cell r="X79">
            <v>2</v>
          </cell>
          <cell r="Y79">
            <v>2</v>
          </cell>
          <cell r="Z79">
            <v>2</v>
          </cell>
          <cell r="AA79">
            <v>0</v>
          </cell>
          <cell r="AB79"/>
          <cell r="AC79">
            <v>2</v>
          </cell>
          <cell r="AD79">
            <v>0</v>
          </cell>
          <cell r="AE79">
            <v>2</v>
          </cell>
          <cell r="AF79">
            <v>2</v>
          </cell>
          <cell r="AG79">
            <v>2</v>
          </cell>
          <cell r="AH79">
            <v>2</v>
          </cell>
          <cell r="AI79"/>
          <cell r="AJ79">
            <v>40</v>
          </cell>
          <cell r="AK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</row>
        <row r="80">
          <cell r="B80"/>
          <cell r="C80"/>
          <cell r="D80">
            <v>2</v>
          </cell>
          <cell r="E80">
            <v>0</v>
          </cell>
          <cell r="F80">
            <v>0</v>
          </cell>
          <cell r="G80"/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/>
          <cell r="N80"/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20</v>
          </cell>
          <cell r="AM80">
            <v>0</v>
          </cell>
          <cell r="AN80">
            <v>0</v>
          </cell>
          <cell r="AO80">
            <v>0</v>
          </cell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</row>
        <row r="81">
          <cell r="B81" t="str">
            <v>1139</v>
          </cell>
          <cell r="C81"/>
          <cell r="D81" t="str">
            <v>AM</v>
          </cell>
          <cell r="E81" t="str">
            <v>AL</v>
          </cell>
          <cell r="F81">
            <v>4</v>
          </cell>
          <cell r="G81"/>
          <cell r="H81">
            <v>4</v>
          </cell>
          <cell r="I81">
            <v>4</v>
          </cell>
          <cell r="J81">
            <v>4</v>
          </cell>
          <cell r="K81">
            <v>4</v>
          </cell>
          <cell r="L81">
            <v>4</v>
          </cell>
          <cell r="M81" t="str">
            <v>4H</v>
          </cell>
          <cell r="N81"/>
          <cell r="O81" t="str">
            <v>4N</v>
          </cell>
          <cell r="P81" t="str">
            <v>4N</v>
          </cell>
          <cell r="Q81" t="str">
            <v>4N</v>
          </cell>
          <cell r="R81" t="str">
            <v>4N</v>
          </cell>
          <cell r="S81" t="str">
            <v>4N</v>
          </cell>
          <cell r="T81" t="str">
            <v>4N</v>
          </cell>
          <cell r="U81"/>
          <cell r="V81" t="str">
            <v>4N</v>
          </cell>
          <cell r="W81" t="str">
            <v>4N</v>
          </cell>
          <cell r="X81" t="str">
            <v>4N</v>
          </cell>
          <cell r="Y81" t="str">
            <v>4N</v>
          </cell>
          <cell r="Z81" t="str">
            <v>4N</v>
          </cell>
          <cell r="AA81" t="str">
            <v>4N</v>
          </cell>
          <cell r="AB81"/>
          <cell r="AC81" t="str">
            <v>4N</v>
          </cell>
          <cell r="AD81" t="str">
            <v>4N</v>
          </cell>
          <cell r="AE81" t="str">
            <v>4N</v>
          </cell>
          <cell r="AF81" t="str">
            <v>4N</v>
          </cell>
          <cell r="AG81" t="str">
            <v>4N</v>
          </cell>
          <cell r="AH81" t="str">
            <v>4N</v>
          </cell>
          <cell r="AI81"/>
          <cell r="AJ81">
            <v>24.5</v>
          </cell>
          <cell r="AK81"/>
          <cell r="AP81">
            <v>21</v>
          </cell>
          <cell r="AQ81">
            <v>25.5</v>
          </cell>
          <cell r="AR81">
            <v>18</v>
          </cell>
          <cell r="AS81">
            <v>8</v>
          </cell>
          <cell r="AT81">
            <v>0</v>
          </cell>
          <cell r="AU81">
            <v>0</v>
          </cell>
          <cell r="AV81">
            <v>0</v>
          </cell>
          <cell r="AW81">
            <v>0.5</v>
          </cell>
          <cell r="AX81">
            <v>0</v>
          </cell>
          <cell r="AY81">
            <v>0</v>
          </cell>
          <cell r="AZ81">
            <v>26</v>
          </cell>
          <cell r="BA81">
            <v>70</v>
          </cell>
          <cell r="BB81">
            <v>8</v>
          </cell>
          <cell r="BC81">
            <v>34</v>
          </cell>
          <cell r="BD81">
            <v>0.5</v>
          </cell>
        </row>
        <row r="82">
          <cell r="B82"/>
          <cell r="C82" t="str">
            <v>ញឹម វណ្ណដា</v>
          </cell>
          <cell r="D82" t="str">
            <v>PM</v>
          </cell>
          <cell r="E82">
            <v>4</v>
          </cell>
          <cell r="F82">
            <v>4</v>
          </cell>
          <cell r="G82"/>
          <cell r="H82">
            <v>4</v>
          </cell>
          <cell r="I82">
            <v>4</v>
          </cell>
          <cell r="J82">
            <v>4</v>
          </cell>
          <cell r="K82">
            <v>4</v>
          </cell>
          <cell r="L82">
            <v>4</v>
          </cell>
          <cell r="M82" t="str">
            <v>4H</v>
          </cell>
          <cell r="N82"/>
          <cell r="O82" t="str">
            <v>4N</v>
          </cell>
          <cell r="P82" t="str">
            <v>4N</v>
          </cell>
          <cell r="Q82" t="str">
            <v>4N</v>
          </cell>
          <cell r="R82" t="str">
            <v>4N</v>
          </cell>
          <cell r="S82" t="str">
            <v>4N</v>
          </cell>
          <cell r="T82" t="str">
            <v>4N</v>
          </cell>
          <cell r="U82"/>
          <cell r="V82" t="str">
            <v>4N</v>
          </cell>
          <cell r="W82" t="str">
            <v>4N</v>
          </cell>
          <cell r="X82" t="str">
            <v>4N</v>
          </cell>
          <cell r="Y82" t="str">
            <v>4N</v>
          </cell>
          <cell r="Z82" t="str">
            <v>4N</v>
          </cell>
          <cell r="AA82" t="str">
            <v>4N</v>
          </cell>
          <cell r="AB82"/>
          <cell r="AC82" t="str">
            <v>4N</v>
          </cell>
          <cell r="AD82" t="str">
            <v>4N</v>
          </cell>
          <cell r="AE82" t="str">
            <v>4N</v>
          </cell>
          <cell r="AF82" t="str">
            <v>4N</v>
          </cell>
          <cell r="AG82" t="str">
            <v>4N</v>
          </cell>
          <cell r="AH82" t="str">
            <v>4N</v>
          </cell>
          <cell r="AI82"/>
          <cell r="AJ82"/>
          <cell r="AK82"/>
          <cell r="AL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</row>
        <row r="83">
          <cell r="B83"/>
          <cell r="C83" t="str">
            <v>Nhim Vanda</v>
          </cell>
          <cell r="D83">
            <v>1.3</v>
          </cell>
          <cell r="E83">
            <v>0</v>
          </cell>
          <cell r="F83">
            <v>0</v>
          </cell>
          <cell r="G83"/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/>
          <cell r="O83">
            <v>4</v>
          </cell>
          <cell r="P83">
            <v>4</v>
          </cell>
          <cell r="Q83">
            <v>4</v>
          </cell>
          <cell r="R83">
            <v>4</v>
          </cell>
          <cell r="S83">
            <v>4</v>
          </cell>
          <cell r="T83">
            <v>2</v>
          </cell>
          <cell r="U83"/>
          <cell r="V83">
            <v>4</v>
          </cell>
          <cell r="W83">
            <v>4</v>
          </cell>
          <cell r="X83">
            <v>4</v>
          </cell>
          <cell r="Y83">
            <v>4</v>
          </cell>
          <cell r="Z83">
            <v>4</v>
          </cell>
          <cell r="AA83">
            <v>4</v>
          </cell>
          <cell r="AB83"/>
          <cell r="AC83">
            <v>4</v>
          </cell>
          <cell r="AD83">
            <v>4</v>
          </cell>
          <cell r="AE83">
            <v>4</v>
          </cell>
          <cell r="AF83">
            <v>4</v>
          </cell>
          <cell r="AG83">
            <v>4</v>
          </cell>
          <cell r="AH83">
            <v>4</v>
          </cell>
          <cell r="AI83"/>
          <cell r="AJ83">
            <v>70</v>
          </cell>
          <cell r="AK83"/>
          <cell r="AL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</row>
        <row r="84">
          <cell r="B84"/>
          <cell r="C84" t="str">
            <v>Laser Cut Operator</v>
          </cell>
          <cell r="D84">
            <v>1.5</v>
          </cell>
          <cell r="E84">
            <v>2</v>
          </cell>
          <cell r="F84">
            <v>0</v>
          </cell>
          <cell r="G84"/>
          <cell r="H84">
            <v>2</v>
          </cell>
          <cell r="I84">
            <v>0</v>
          </cell>
          <cell r="J84">
            <v>2</v>
          </cell>
          <cell r="K84">
            <v>2</v>
          </cell>
          <cell r="L84">
            <v>0</v>
          </cell>
          <cell r="M84">
            <v>0</v>
          </cell>
          <cell r="N84"/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/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/>
          <cell r="AJ84">
            <v>8</v>
          </cell>
          <cell r="AK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</row>
        <row r="85">
          <cell r="B85"/>
          <cell r="C85"/>
          <cell r="D85">
            <v>2</v>
          </cell>
          <cell r="E85">
            <v>0</v>
          </cell>
          <cell r="F85">
            <v>0</v>
          </cell>
          <cell r="G85"/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/>
          <cell r="O85">
            <v>2</v>
          </cell>
          <cell r="P85">
            <v>2</v>
          </cell>
          <cell r="Q85">
            <v>2</v>
          </cell>
          <cell r="R85">
            <v>2</v>
          </cell>
          <cell r="S85">
            <v>2</v>
          </cell>
          <cell r="T85">
            <v>2</v>
          </cell>
          <cell r="U85"/>
          <cell r="V85">
            <v>2</v>
          </cell>
          <cell r="W85">
            <v>2</v>
          </cell>
          <cell r="X85">
            <v>2</v>
          </cell>
          <cell r="Y85">
            <v>2</v>
          </cell>
          <cell r="Z85">
            <v>2</v>
          </cell>
          <cell r="AA85">
            <v>2</v>
          </cell>
          <cell r="AB85"/>
          <cell r="AC85">
            <v>2</v>
          </cell>
          <cell r="AD85">
            <v>2</v>
          </cell>
          <cell r="AE85">
            <v>2</v>
          </cell>
          <cell r="AF85">
            <v>2</v>
          </cell>
          <cell r="AG85">
            <v>2</v>
          </cell>
          <cell r="AH85">
            <v>0</v>
          </cell>
          <cell r="AI85"/>
          <cell r="AJ85">
            <v>34</v>
          </cell>
          <cell r="AK85">
            <v>0</v>
          </cell>
          <cell r="AL85">
            <v>21</v>
          </cell>
          <cell r="AM85">
            <v>0</v>
          </cell>
          <cell r="AN85">
            <v>0</v>
          </cell>
          <cell r="AO85">
            <v>0</v>
          </cell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</row>
        <row r="86">
          <cell r="B86" t="str">
            <v>1140</v>
          </cell>
          <cell r="C86"/>
          <cell r="D86" t="str">
            <v>AM</v>
          </cell>
          <cell r="E86">
            <v>4</v>
          </cell>
          <cell r="F86" t="str">
            <v>AL</v>
          </cell>
          <cell r="G86"/>
          <cell r="H86">
            <v>4</v>
          </cell>
          <cell r="I86">
            <v>4</v>
          </cell>
          <cell r="J86">
            <v>4</v>
          </cell>
          <cell r="K86">
            <v>4</v>
          </cell>
          <cell r="L86">
            <v>4</v>
          </cell>
          <cell r="M86"/>
          <cell r="N86"/>
          <cell r="O86">
            <v>4</v>
          </cell>
          <cell r="P86">
            <v>4</v>
          </cell>
          <cell r="Q86">
            <v>4</v>
          </cell>
          <cell r="R86">
            <v>4</v>
          </cell>
          <cell r="S86">
            <v>4</v>
          </cell>
          <cell r="T86">
            <v>4</v>
          </cell>
          <cell r="U86"/>
          <cell r="V86" t="str">
            <v>AL</v>
          </cell>
          <cell r="W86" t="str">
            <v>AL</v>
          </cell>
          <cell r="X86" t="str">
            <v>P</v>
          </cell>
          <cell r="Y86" t="str">
            <v>P</v>
          </cell>
          <cell r="Z86">
            <v>4</v>
          </cell>
          <cell r="AA86">
            <v>4</v>
          </cell>
          <cell r="AB86" t="str">
            <v>4S</v>
          </cell>
          <cell r="AC86">
            <v>4</v>
          </cell>
          <cell r="AD86">
            <v>4</v>
          </cell>
          <cell r="AE86">
            <v>4</v>
          </cell>
          <cell r="AF86">
            <v>4</v>
          </cell>
          <cell r="AG86">
            <v>4</v>
          </cell>
          <cell r="AH86">
            <v>4</v>
          </cell>
          <cell r="AI86"/>
          <cell r="AJ86">
            <v>20</v>
          </cell>
          <cell r="AK86"/>
          <cell r="AP86">
            <v>14</v>
          </cell>
          <cell r="AQ86">
            <v>21</v>
          </cell>
          <cell r="AR86">
            <v>0</v>
          </cell>
          <cell r="AS86">
            <v>0</v>
          </cell>
          <cell r="AT86">
            <v>8</v>
          </cell>
          <cell r="AU86">
            <v>2</v>
          </cell>
          <cell r="AV86">
            <v>0</v>
          </cell>
          <cell r="AW86">
            <v>3</v>
          </cell>
          <cell r="AX86">
            <v>0</v>
          </cell>
          <cell r="AY86">
            <v>0</v>
          </cell>
          <cell r="AZ86">
            <v>24</v>
          </cell>
          <cell r="BA86">
            <v>0</v>
          </cell>
          <cell r="BB86">
            <v>28</v>
          </cell>
          <cell r="BC86">
            <v>0</v>
          </cell>
          <cell r="BD86">
            <v>3</v>
          </cell>
        </row>
        <row r="87">
          <cell r="B87"/>
          <cell r="C87" t="str">
            <v xml:space="preserve"> វិន វ៉េង</v>
          </cell>
          <cell r="D87" t="str">
            <v>PM</v>
          </cell>
          <cell r="E87">
            <v>4</v>
          </cell>
          <cell r="F87" t="str">
            <v>AL</v>
          </cell>
          <cell r="G87"/>
          <cell r="H87">
            <v>4</v>
          </cell>
          <cell r="I87">
            <v>4</v>
          </cell>
          <cell r="J87">
            <v>4</v>
          </cell>
          <cell r="K87">
            <v>4</v>
          </cell>
          <cell r="L87">
            <v>4</v>
          </cell>
          <cell r="M87"/>
          <cell r="N87"/>
          <cell r="O87">
            <v>4</v>
          </cell>
          <cell r="P87">
            <v>4</v>
          </cell>
          <cell r="Q87">
            <v>4</v>
          </cell>
          <cell r="R87">
            <v>4</v>
          </cell>
          <cell r="S87">
            <v>4</v>
          </cell>
          <cell r="T87">
            <v>4</v>
          </cell>
          <cell r="U87"/>
          <cell r="V87" t="str">
            <v>AL</v>
          </cell>
          <cell r="W87" t="str">
            <v>AL</v>
          </cell>
          <cell r="X87" t="str">
            <v>P</v>
          </cell>
          <cell r="Y87" t="str">
            <v>P</v>
          </cell>
          <cell r="Z87">
            <v>4</v>
          </cell>
          <cell r="AA87">
            <v>4</v>
          </cell>
          <cell r="AB87" t="str">
            <v>4S</v>
          </cell>
          <cell r="AC87">
            <v>4</v>
          </cell>
          <cell r="AD87">
            <v>4</v>
          </cell>
          <cell r="AE87">
            <v>4</v>
          </cell>
          <cell r="AF87">
            <v>4</v>
          </cell>
          <cell r="AG87">
            <v>4</v>
          </cell>
          <cell r="AH87">
            <v>4</v>
          </cell>
          <cell r="AI87"/>
          <cell r="AJ87"/>
          <cell r="AK87"/>
          <cell r="AL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</row>
        <row r="88">
          <cell r="B88"/>
          <cell r="C88" t="str">
            <v>Vin Veng</v>
          </cell>
          <cell r="D88">
            <v>1.3</v>
          </cell>
          <cell r="E88">
            <v>0</v>
          </cell>
          <cell r="F88">
            <v>0</v>
          </cell>
          <cell r="G88"/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/>
          <cell r="N88"/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/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AK88"/>
          <cell r="AL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</row>
        <row r="89">
          <cell r="B89"/>
          <cell r="C89" t="str">
            <v>Laser Cut Operator</v>
          </cell>
          <cell r="D89">
            <v>1.5</v>
          </cell>
          <cell r="E89">
            <v>0</v>
          </cell>
          <cell r="F89">
            <v>0</v>
          </cell>
          <cell r="G89"/>
          <cell r="H89">
            <v>2</v>
          </cell>
          <cell r="I89">
            <v>0</v>
          </cell>
          <cell r="J89">
            <v>2</v>
          </cell>
          <cell r="K89">
            <v>2</v>
          </cell>
          <cell r="L89">
            <v>0</v>
          </cell>
          <cell r="M89"/>
          <cell r="N89"/>
          <cell r="O89">
            <v>2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0</v>
          </cell>
          <cell r="U89"/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</v>
          </cell>
          <cell r="AA89">
            <v>0</v>
          </cell>
          <cell r="AB89">
            <v>0</v>
          </cell>
          <cell r="AC89">
            <v>2</v>
          </cell>
          <cell r="AD89">
            <v>2</v>
          </cell>
          <cell r="AE89">
            <v>2</v>
          </cell>
          <cell r="AF89">
            <v>2</v>
          </cell>
          <cell r="AG89">
            <v>2</v>
          </cell>
          <cell r="AH89">
            <v>0</v>
          </cell>
          <cell r="AI89"/>
          <cell r="AJ89">
            <v>28</v>
          </cell>
          <cell r="AK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</row>
        <row r="90">
          <cell r="B90"/>
          <cell r="C90"/>
          <cell r="D90">
            <v>2</v>
          </cell>
          <cell r="E90">
            <v>0</v>
          </cell>
          <cell r="F90">
            <v>0</v>
          </cell>
          <cell r="G90"/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/>
          <cell r="N90"/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/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AK90">
            <v>0</v>
          </cell>
          <cell r="AL90">
            <v>14</v>
          </cell>
          <cell r="AM90">
            <v>0</v>
          </cell>
          <cell r="AN90">
            <v>0</v>
          </cell>
          <cell r="AO90">
            <v>0</v>
          </cell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</row>
        <row r="91">
          <cell r="B91" t="str">
            <v>1216</v>
          </cell>
          <cell r="C91"/>
          <cell r="D91" t="str">
            <v>AM</v>
          </cell>
          <cell r="E91">
            <v>4</v>
          </cell>
          <cell r="F91">
            <v>4</v>
          </cell>
          <cell r="G91"/>
          <cell r="H91">
            <v>4</v>
          </cell>
          <cell r="I91">
            <v>4</v>
          </cell>
          <cell r="J91">
            <v>4</v>
          </cell>
          <cell r="K91">
            <v>4</v>
          </cell>
          <cell r="L91">
            <v>4</v>
          </cell>
          <cell r="M91"/>
          <cell r="N91"/>
          <cell r="O91">
            <v>4</v>
          </cell>
          <cell r="P91">
            <v>4</v>
          </cell>
          <cell r="Q91">
            <v>4</v>
          </cell>
          <cell r="R91">
            <v>4</v>
          </cell>
          <cell r="S91">
            <v>4</v>
          </cell>
          <cell r="T91">
            <v>4</v>
          </cell>
          <cell r="U91"/>
          <cell r="V91">
            <v>4</v>
          </cell>
          <cell r="W91">
            <v>4</v>
          </cell>
          <cell r="X91">
            <v>4</v>
          </cell>
          <cell r="Y91">
            <v>4</v>
          </cell>
          <cell r="Z91">
            <v>4</v>
          </cell>
          <cell r="AA91">
            <v>4</v>
          </cell>
          <cell r="AB91" t="str">
            <v>4S</v>
          </cell>
          <cell r="AC91">
            <v>4</v>
          </cell>
          <cell r="AD91">
            <v>4</v>
          </cell>
          <cell r="AE91">
            <v>4</v>
          </cell>
          <cell r="AF91">
            <v>4</v>
          </cell>
          <cell r="AG91">
            <v>4</v>
          </cell>
          <cell r="AH91">
            <v>4</v>
          </cell>
          <cell r="AI91"/>
          <cell r="AJ91">
            <v>25</v>
          </cell>
          <cell r="AK91"/>
          <cell r="AP91">
            <v>21</v>
          </cell>
          <cell r="AQ91">
            <v>26</v>
          </cell>
          <cell r="AR91">
            <v>0</v>
          </cell>
          <cell r="AS91">
            <v>0</v>
          </cell>
          <cell r="AT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26</v>
          </cell>
          <cell r="BA91">
            <v>0</v>
          </cell>
          <cell r="BB91">
            <v>42</v>
          </cell>
          <cell r="BC91">
            <v>0</v>
          </cell>
          <cell r="BD91">
            <v>0</v>
          </cell>
        </row>
        <row r="92">
          <cell r="B92"/>
          <cell r="C92" t="str">
            <v>ប៊ិន ភឿន</v>
          </cell>
          <cell r="D92" t="str">
            <v>PM</v>
          </cell>
          <cell r="E92">
            <v>4</v>
          </cell>
          <cell r="F92">
            <v>4</v>
          </cell>
          <cell r="G92"/>
          <cell r="H92">
            <v>4</v>
          </cell>
          <cell r="I92">
            <v>4</v>
          </cell>
          <cell r="J92">
            <v>4</v>
          </cell>
          <cell r="K92">
            <v>4</v>
          </cell>
          <cell r="L92">
            <v>4</v>
          </cell>
          <cell r="M92"/>
          <cell r="N92"/>
          <cell r="O92">
            <v>4</v>
          </cell>
          <cell r="P92">
            <v>4</v>
          </cell>
          <cell r="Q92">
            <v>4</v>
          </cell>
          <cell r="R92">
            <v>4</v>
          </cell>
          <cell r="S92">
            <v>4</v>
          </cell>
          <cell r="T92">
            <v>4</v>
          </cell>
          <cell r="U92"/>
          <cell r="V92">
            <v>4</v>
          </cell>
          <cell r="W92">
            <v>4</v>
          </cell>
          <cell r="X92">
            <v>4</v>
          </cell>
          <cell r="Y92">
            <v>4</v>
          </cell>
          <cell r="Z92">
            <v>4</v>
          </cell>
          <cell r="AA92">
            <v>4</v>
          </cell>
          <cell r="AB92" t="str">
            <v>4S</v>
          </cell>
          <cell r="AC92">
            <v>4</v>
          </cell>
          <cell r="AD92">
            <v>4</v>
          </cell>
          <cell r="AE92">
            <v>4</v>
          </cell>
          <cell r="AF92">
            <v>4</v>
          </cell>
          <cell r="AG92">
            <v>4</v>
          </cell>
          <cell r="AH92">
            <v>4</v>
          </cell>
          <cell r="AI92"/>
          <cell r="AJ92"/>
          <cell r="AK92"/>
          <cell r="AL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</row>
        <row r="93">
          <cell r="B93"/>
          <cell r="C93" t="str">
            <v>Bin Phoeun</v>
          </cell>
          <cell r="D93">
            <v>1.3</v>
          </cell>
          <cell r="E93">
            <v>0</v>
          </cell>
          <cell r="F93">
            <v>0</v>
          </cell>
          <cell r="G93"/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/>
          <cell r="N93"/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/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AK93"/>
          <cell r="AL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</row>
        <row r="94">
          <cell r="B94"/>
          <cell r="C94" t="str">
            <v>Laser Cut Operator</v>
          </cell>
          <cell r="D94">
            <v>1.5</v>
          </cell>
          <cell r="E94">
            <v>2</v>
          </cell>
          <cell r="F94">
            <v>2</v>
          </cell>
          <cell r="G94"/>
          <cell r="H94">
            <v>2</v>
          </cell>
          <cell r="I94">
            <v>2</v>
          </cell>
          <cell r="J94">
            <v>2</v>
          </cell>
          <cell r="K94">
            <v>2</v>
          </cell>
          <cell r="L94">
            <v>0</v>
          </cell>
          <cell r="M94"/>
          <cell r="N94"/>
          <cell r="O94">
            <v>2</v>
          </cell>
          <cell r="P94">
            <v>2</v>
          </cell>
          <cell r="Q94">
            <v>2</v>
          </cell>
          <cell r="R94">
            <v>2</v>
          </cell>
          <cell r="S94">
            <v>2</v>
          </cell>
          <cell r="T94">
            <v>0</v>
          </cell>
          <cell r="U94"/>
          <cell r="V94">
            <v>2</v>
          </cell>
          <cell r="W94">
            <v>2</v>
          </cell>
          <cell r="X94">
            <v>2</v>
          </cell>
          <cell r="Y94">
            <v>2</v>
          </cell>
          <cell r="Z94">
            <v>2</v>
          </cell>
          <cell r="AA94">
            <v>0</v>
          </cell>
          <cell r="AB94">
            <v>0</v>
          </cell>
          <cell r="AC94">
            <v>2</v>
          </cell>
          <cell r="AD94">
            <v>2</v>
          </cell>
          <cell r="AE94">
            <v>2</v>
          </cell>
          <cell r="AF94">
            <v>2</v>
          </cell>
          <cell r="AG94">
            <v>2</v>
          </cell>
          <cell r="AH94">
            <v>0</v>
          </cell>
          <cell r="AI94"/>
          <cell r="AJ94">
            <v>42</v>
          </cell>
          <cell r="AK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</row>
        <row r="95">
          <cell r="B95"/>
          <cell r="C95"/>
          <cell r="D95">
            <v>2</v>
          </cell>
          <cell r="E95">
            <v>0</v>
          </cell>
          <cell r="F95">
            <v>0</v>
          </cell>
          <cell r="G95"/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/>
          <cell r="N95"/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/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AK95">
            <v>0</v>
          </cell>
          <cell r="AL95">
            <v>21</v>
          </cell>
          <cell r="AM95">
            <v>0</v>
          </cell>
          <cell r="AN95">
            <v>0</v>
          </cell>
          <cell r="AO95">
            <v>0</v>
          </cell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</row>
        <row r="96">
          <cell r="B96" t="str">
            <v>1325</v>
          </cell>
          <cell r="C96"/>
          <cell r="D96" t="str">
            <v>AM</v>
          </cell>
          <cell r="E96">
            <v>4</v>
          </cell>
          <cell r="F96">
            <v>4</v>
          </cell>
          <cell r="G96"/>
          <cell r="H96">
            <v>4</v>
          </cell>
          <cell r="I96">
            <v>4</v>
          </cell>
          <cell r="J96">
            <v>4</v>
          </cell>
          <cell r="K96">
            <v>4</v>
          </cell>
          <cell r="L96">
            <v>4</v>
          </cell>
          <cell r="M96"/>
          <cell r="N96"/>
          <cell r="O96">
            <v>4</v>
          </cell>
          <cell r="P96">
            <v>4</v>
          </cell>
          <cell r="Q96">
            <v>4</v>
          </cell>
          <cell r="R96" t="str">
            <v>AL</v>
          </cell>
          <cell r="S96">
            <v>4</v>
          </cell>
          <cell r="T96">
            <v>4</v>
          </cell>
          <cell r="U96"/>
          <cell r="V96">
            <v>4</v>
          </cell>
          <cell r="W96">
            <v>4</v>
          </cell>
          <cell r="X96">
            <v>4</v>
          </cell>
          <cell r="Y96">
            <v>4</v>
          </cell>
          <cell r="Z96">
            <v>4</v>
          </cell>
          <cell r="AA96">
            <v>4</v>
          </cell>
          <cell r="AB96"/>
          <cell r="AC96">
            <v>4</v>
          </cell>
          <cell r="AD96">
            <v>4</v>
          </cell>
          <cell r="AE96">
            <v>4</v>
          </cell>
          <cell r="AF96">
            <v>4</v>
          </cell>
          <cell r="AG96">
            <v>4</v>
          </cell>
          <cell r="AH96">
            <v>4</v>
          </cell>
          <cell r="AI96"/>
          <cell r="AJ96">
            <v>24.5</v>
          </cell>
          <cell r="AK96"/>
          <cell r="AP96">
            <v>17</v>
          </cell>
          <cell r="AQ96">
            <v>25.5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0.5</v>
          </cell>
          <cell r="AX96">
            <v>0</v>
          </cell>
          <cell r="AY96">
            <v>0</v>
          </cell>
          <cell r="AZ96">
            <v>26</v>
          </cell>
          <cell r="BA96">
            <v>0</v>
          </cell>
          <cell r="BB96">
            <v>34</v>
          </cell>
          <cell r="BC96">
            <v>0</v>
          </cell>
          <cell r="BD96">
            <v>0.5</v>
          </cell>
        </row>
        <row r="97">
          <cell r="B97"/>
          <cell r="C97" t="str">
            <v>ភិន ខេមរា</v>
          </cell>
          <cell r="D97" t="str">
            <v>PM</v>
          </cell>
          <cell r="E97">
            <v>4</v>
          </cell>
          <cell r="F97">
            <v>4</v>
          </cell>
          <cell r="G97"/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/>
          <cell r="N97"/>
          <cell r="O97">
            <v>4</v>
          </cell>
          <cell r="P97">
            <v>4</v>
          </cell>
          <cell r="Q97">
            <v>4</v>
          </cell>
          <cell r="R97">
            <v>4</v>
          </cell>
          <cell r="S97">
            <v>4</v>
          </cell>
          <cell r="T97">
            <v>4</v>
          </cell>
          <cell r="U97"/>
          <cell r="V97">
            <v>4</v>
          </cell>
          <cell r="W97">
            <v>4</v>
          </cell>
          <cell r="X97">
            <v>4</v>
          </cell>
          <cell r="Y97">
            <v>4</v>
          </cell>
          <cell r="Z97">
            <v>4</v>
          </cell>
          <cell r="AA97">
            <v>4</v>
          </cell>
          <cell r="AB97"/>
          <cell r="AC97">
            <v>4</v>
          </cell>
          <cell r="AD97">
            <v>4</v>
          </cell>
          <cell r="AE97">
            <v>4</v>
          </cell>
          <cell r="AF97">
            <v>4</v>
          </cell>
          <cell r="AG97">
            <v>4</v>
          </cell>
          <cell r="AH97">
            <v>4</v>
          </cell>
          <cell r="AI97"/>
          <cell r="AJ97"/>
          <cell r="AK97"/>
          <cell r="AL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</row>
        <row r="98">
          <cell r="B98"/>
          <cell r="C98" t="str">
            <v>Phin Khamara</v>
          </cell>
          <cell r="D98">
            <v>1.3</v>
          </cell>
          <cell r="E98">
            <v>0</v>
          </cell>
          <cell r="F98">
            <v>0</v>
          </cell>
          <cell r="G98"/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/>
          <cell r="N98"/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/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AK98"/>
          <cell r="AL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</row>
        <row r="99">
          <cell r="B99"/>
          <cell r="C99" t="str">
            <v>Tech Boost</v>
          </cell>
          <cell r="D99">
            <v>1.5</v>
          </cell>
          <cell r="E99">
            <v>2</v>
          </cell>
          <cell r="F99">
            <v>0</v>
          </cell>
          <cell r="G99"/>
          <cell r="H99">
            <v>2</v>
          </cell>
          <cell r="I99">
            <v>0</v>
          </cell>
          <cell r="J99">
            <v>0</v>
          </cell>
          <cell r="K99">
            <v>2</v>
          </cell>
          <cell r="L99">
            <v>0</v>
          </cell>
          <cell r="M99"/>
          <cell r="N99"/>
          <cell r="O99">
            <v>2</v>
          </cell>
          <cell r="P99">
            <v>2</v>
          </cell>
          <cell r="Q99">
            <v>2</v>
          </cell>
          <cell r="R99">
            <v>2</v>
          </cell>
          <cell r="S99">
            <v>2</v>
          </cell>
          <cell r="T99">
            <v>0</v>
          </cell>
          <cell r="U99"/>
          <cell r="V99">
            <v>2</v>
          </cell>
          <cell r="W99">
            <v>2</v>
          </cell>
          <cell r="X99">
            <v>2</v>
          </cell>
          <cell r="Y99">
            <v>2</v>
          </cell>
          <cell r="Z99">
            <v>2</v>
          </cell>
          <cell r="AA99">
            <v>0</v>
          </cell>
          <cell r="AB99"/>
          <cell r="AC99">
            <v>2</v>
          </cell>
          <cell r="AD99">
            <v>0</v>
          </cell>
          <cell r="AE99">
            <v>2</v>
          </cell>
          <cell r="AF99">
            <v>2</v>
          </cell>
          <cell r="AG99">
            <v>2</v>
          </cell>
          <cell r="AH99">
            <v>0</v>
          </cell>
          <cell r="AI99"/>
          <cell r="AJ99">
            <v>34</v>
          </cell>
          <cell r="AK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</row>
        <row r="100">
          <cell r="B100"/>
          <cell r="C100"/>
          <cell r="D100">
            <v>2</v>
          </cell>
          <cell r="E100">
            <v>0</v>
          </cell>
          <cell r="F100">
            <v>0</v>
          </cell>
          <cell r="G100"/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/>
          <cell r="N100"/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/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AK100">
            <v>0</v>
          </cell>
          <cell r="AL100">
            <v>17</v>
          </cell>
          <cell r="AM100">
            <v>0</v>
          </cell>
          <cell r="AN100">
            <v>0</v>
          </cell>
          <cell r="AO100">
            <v>0</v>
          </cell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</row>
        <row r="101">
          <cell r="B101" t="str">
            <v>0388</v>
          </cell>
          <cell r="C101"/>
          <cell r="D101" t="str">
            <v>AM</v>
          </cell>
          <cell r="E101">
            <v>4</v>
          </cell>
          <cell r="F101">
            <v>4</v>
          </cell>
          <cell r="G101"/>
          <cell r="H101">
            <v>4</v>
          </cell>
          <cell r="I101">
            <v>4</v>
          </cell>
          <cell r="J101">
            <v>4</v>
          </cell>
          <cell r="K101">
            <v>4</v>
          </cell>
          <cell r="L101">
            <v>4</v>
          </cell>
          <cell r="M101"/>
          <cell r="N101"/>
          <cell r="O101">
            <v>4</v>
          </cell>
          <cell r="P101">
            <v>4</v>
          </cell>
          <cell r="Q101">
            <v>4</v>
          </cell>
          <cell r="R101">
            <v>4</v>
          </cell>
          <cell r="S101">
            <v>4</v>
          </cell>
          <cell r="T101">
            <v>4</v>
          </cell>
          <cell r="U101"/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4</v>
          </cell>
          <cell r="AA101">
            <v>4</v>
          </cell>
          <cell r="AB101"/>
          <cell r="AC101">
            <v>4</v>
          </cell>
          <cell r="AD101">
            <v>4</v>
          </cell>
          <cell r="AE101">
            <v>4</v>
          </cell>
          <cell r="AF101">
            <v>4</v>
          </cell>
          <cell r="AG101">
            <v>4</v>
          </cell>
          <cell r="AH101">
            <v>4</v>
          </cell>
          <cell r="AI101"/>
          <cell r="AJ101">
            <v>25</v>
          </cell>
          <cell r="AK101"/>
          <cell r="AP101">
            <v>24</v>
          </cell>
          <cell r="AQ101">
            <v>26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26</v>
          </cell>
          <cell r="BA101">
            <v>0</v>
          </cell>
          <cell r="BB101">
            <v>48</v>
          </cell>
          <cell r="BC101">
            <v>0</v>
          </cell>
          <cell r="BD101">
            <v>0</v>
          </cell>
        </row>
        <row r="102">
          <cell r="B102"/>
          <cell r="C102" t="str">
            <v>ណី វិចិត្រ</v>
          </cell>
          <cell r="D102" t="str">
            <v>PM</v>
          </cell>
          <cell r="E102">
            <v>4</v>
          </cell>
          <cell r="F102">
            <v>4</v>
          </cell>
          <cell r="G102"/>
          <cell r="H102">
            <v>4</v>
          </cell>
          <cell r="I102">
            <v>4</v>
          </cell>
          <cell r="J102">
            <v>4</v>
          </cell>
          <cell r="K102">
            <v>4</v>
          </cell>
          <cell r="L102">
            <v>4</v>
          </cell>
          <cell r="M102"/>
          <cell r="N102"/>
          <cell r="O102">
            <v>4</v>
          </cell>
          <cell r="P102">
            <v>4</v>
          </cell>
          <cell r="Q102">
            <v>4</v>
          </cell>
          <cell r="R102">
            <v>4</v>
          </cell>
          <cell r="S102">
            <v>4</v>
          </cell>
          <cell r="T102">
            <v>4</v>
          </cell>
          <cell r="U102"/>
          <cell r="V102">
            <v>4</v>
          </cell>
          <cell r="W102">
            <v>4</v>
          </cell>
          <cell r="X102">
            <v>4</v>
          </cell>
          <cell r="Y102">
            <v>4</v>
          </cell>
          <cell r="Z102">
            <v>4</v>
          </cell>
          <cell r="AA102">
            <v>4</v>
          </cell>
          <cell r="AB102"/>
          <cell r="AC102">
            <v>4</v>
          </cell>
          <cell r="AD102">
            <v>4</v>
          </cell>
          <cell r="AE102">
            <v>4</v>
          </cell>
          <cell r="AF102">
            <v>4</v>
          </cell>
          <cell r="AG102">
            <v>4</v>
          </cell>
          <cell r="AH102">
            <v>4</v>
          </cell>
          <cell r="AI102"/>
          <cell r="AJ102"/>
          <cell r="AK102"/>
          <cell r="AL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</row>
        <row r="103">
          <cell r="B103"/>
          <cell r="C103" t="str">
            <v>Ny Vichit</v>
          </cell>
          <cell r="D103">
            <v>1.3</v>
          </cell>
          <cell r="E103">
            <v>0</v>
          </cell>
          <cell r="F103">
            <v>0</v>
          </cell>
          <cell r="G103"/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/>
          <cell r="N103"/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/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AK103"/>
          <cell r="AL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</row>
        <row r="104">
          <cell r="B104"/>
          <cell r="C104" t="str">
            <v>Coating Leader</v>
          </cell>
          <cell r="D104">
            <v>1.5</v>
          </cell>
          <cell r="E104">
            <v>2</v>
          </cell>
          <cell r="F104">
            <v>2</v>
          </cell>
          <cell r="G104"/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0</v>
          </cell>
          <cell r="M104"/>
          <cell r="N104"/>
          <cell r="O104">
            <v>2</v>
          </cell>
          <cell r="P104">
            <v>2</v>
          </cell>
          <cell r="Q104">
            <v>2</v>
          </cell>
          <cell r="R104">
            <v>2</v>
          </cell>
          <cell r="S104">
            <v>2</v>
          </cell>
          <cell r="T104">
            <v>2</v>
          </cell>
          <cell r="U104"/>
          <cell r="V104">
            <v>2</v>
          </cell>
          <cell r="W104">
            <v>2</v>
          </cell>
          <cell r="X104">
            <v>2</v>
          </cell>
          <cell r="Y104">
            <v>2</v>
          </cell>
          <cell r="Z104">
            <v>2</v>
          </cell>
          <cell r="AA104">
            <v>2</v>
          </cell>
          <cell r="AB104"/>
          <cell r="AC104">
            <v>2</v>
          </cell>
          <cell r="AD104">
            <v>2</v>
          </cell>
          <cell r="AE104">
            <v>2</v>
          </cell>
          <cell r="AF104">
            <v>2</v>
          </cell>
          <cell r="AG104">
            <v>2</v>
          </cell>
          <cell r="AH104">
            <v>2</v>
          </cell>
          <cell r="AI104"/>
          <cell r="AJ104">
            <v>48</v>
          </cell>
          <cell r="AK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</row>
        <row r="105">
          <cell r="B105"/>
          <cell r="D105">
            <v>2</v>
          </cell>
          <cell r="E105">
            <v>0</v>
          </cell>
          <cell r="F105">
            <v>0</v>
          </cell>
          <cell r="G105"/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/>
          <cell r="N105"/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/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/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AK105">
            <v>0</v>
          </cell>
          <cell r="AL105">
            <v>24</v>
          </cell>
          <cell r="AM105">
            <v>0</v>
          </cell>
          <cell r="AN105">
            <v>0</v>
          </cell>
          <cell r="AO105">
            <v>0</v>
          </cell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</row>
        <row r="106">
          <cell r="B106" t="str">
            <v>0398</v>
          </cell>
          <cell r="C106"/>
          <cell r="D106" t="str">
            <v>AM</v>
          </cell>
          <cell r="E106">
            <v>4</v>
          </cell>
          <cell r="F106">
            <v>4</v>
          </cell>
          <cell r="G106"/>
          <cell r="H106">
            <v>4</v>
          </cell>
          <cell r="I106">
            <v>4</v>
          </cell>
          <cell r="J106">
            <v>4</v>
          </cell>
          <cell r="K106">
            <v>4</v>
          </cell>
          <cell r="L106">
            <v>4</v>
          </cell>
          <cell r="M106" t="str">
            <v>4H</v>
          </cell>
          <cell r="N106"/>
          <cell r="O106">
            <v>4</v>
          </cell>
          <cell r="P106">
            <v>4</v>
          </cell>
          <cell r="Q106">
            <v>4</v>
          </cell>
          <cell r="R106">
            <v>4</v>
          </cell>
          <cell r="S106">
            <v>4</v>
          </cell>
          <cell r="T106">
            <v>4</v>
          </cell>
          <cell r="U106"/>
          <cell r="V106">
            <v>4</v>
          </cell>
          <cell r="W106">
            <v>4</v>
          </cell>
          <cell r="X106">
            <v>4</v>
          </cell>
          <cell r="Y106">
            <v>4</v>
          </cell>
          <cell r="Z106">
            <v>4</v>
          </cell>
          <cell r="AA106">
            <v>4</v>
          </cell>
          <cell r="AB106"/>
          <cell r="AC106">
            <v>4</v>
          </cell>
          <cell r="AD106">
            <v>4</v>
          </cell>
          <cell r="AE106">
            <v>4</v>
          </cell>
          <cell r="AF106">
            <v>4</v>
          </cell>
          <cell r="AG106">
            <v>4</v>
          </cell>
          <cell r="AH106">
            <v>4</v>
          </cell>
          <cell r="AI106"/>
          <cell r="AJ106">
            <v>25</v>
          </cell>
          <cell r="AK106"/>
          <cell r="AP106">
            <v>20</v>
          </cell>
          <cell r="AQ106">
            <v>26</v>
          </cell>
          <cell r="AR106">
            <v>0</v>
          </cell>
          <cell r="AS106">
            <v>8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26</v>
          </cell>
          <cell r="BA106">
            <v>0</v>
          </cell>
          <cell r="BB106">
            <v>40</v>
          </cell>
          <cell r="BC106">
            <v>0</v>
          </cell>
          <cell r="BD106">
            <v>0</v>
          </cell>
        </row>
        <row r="107">
          <cell r="B107"/>
          <cell r="C107" t="str">
            <v>ពេញ នីត</v>
          </cell>
          <cell r="D107" t="str">
            <v>PM</v>
          </cell>
          <cell r="E107">
            <v>4</v>
          </cell>
          <cell r="F107">
            <v>4</v>
          </cell>
          <cell r="G107"/>
          <cell r="H107">
            <v>4</v>
          </cell>
          <cell r="I107">
            <v>4</v>
          </cell>
          <cell r="J107">
            <v>4</v>
          </cell>
          <cell r="K107">
            <v>4</v>
          </cell>
          <cell r="L107">
            <v>4</v>
          </cell>
          <cell r="M107" t="str">
            <v>4H</v>
          </cell>
          <cell r="N107"/>
          <cell r="O107">
            <v>4</v>
          </cell>
          <cell r="P107">
            <v>4</v>
          </cell>
          <cell r="Q107">
            <v>4</v>
          </cell>
          <cell r="R107">
            <v>4</v>
          </cell>
          <cell r="S107">
            <v>4</v>
          </cell>
          <cell r="T107">
            <v>4</v>
          </cell>
          <cell r="U107"/>
          <cell r="V107">
            <v>4</v>
          </cell>
          <cell r="W107">
            <v>4</v>
          </cell>
          <cell r="X107">
            <v>4</v>
          </cell>
          <cell r="Y107">
            <v>4</v>
          </cell>
          <cell r="Z107">
            <v>4</v>
          </cell>
          <cell r="AA107">
            <v>4</v>
          </cell>
          <cell r="AB107"/>
          <cell r="AC107">
            <v>4</v>
          </cell>
          <cell r="AD107">
            <v>4</v>
          </cell>
          <cell r="AE107">
            <v>4</v>
          </cell>
          <cell r="AF107">
            <v>4</v>
          </cell>
          <cell r="AG107">
            <v>4</v>
          </cell>
          <cell r="AH107">
            <v>4</v>
          </cell>
          <cell r="AI107"/>
          <cell r="AJ107"/>
          <cell r="AK107"/>
          <cell r="AL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</row>
        <row r="108">
          <cell r="B108"/>
          <cell r="C108" t="str">
            <v>Penh Nit</v>
          </cell>
          <cell r="D108">
            <v>1.3</v>
          </cell>
          <cell r="E108">
            <v>0</v>
          </cell>
          <cell r="F108">
            <v>0</v>
          </cell>
          <cell r="G108"/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/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/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/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AK108"/>
          <cell r="AL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</row>
        <row r="109">
          <cell r="B109"/>
          <cell r="C109" t="str">
            <v>Coating Operator</v>
          </cell>
          <cell r="D109">
            <v>1.5</v>
          </cell>
          <cell r="E109">
            <v>2</v>
          </cell>
          <cell r="F109">
            <v>0</v>
          </cell>
          <cell r="G109"/>
          <cell r="H109">
            <v>2</v>
          </cell>
          <cell r="I109">
            <v>2</v>
          </cell>
          <cell r="J109">
            <v>2</v>
          </cell>
          <cell r="K109">
            <v>2</v>
          </cell>
          <cell r="L109">
            <v>0</v>
          </cell>
          <cell r="M109">
            <v>0</v>
          </cell>
          <cell r="N109"/>
          <cell r="O109">
            <v>2</v>
          </cell>
          <cell r="P109">
            <v>2</v>
          </cell>
          <cell r="Q109">
            <v>2</v>
          </cell>
          <cell r="R109">
            <v>2</v>
          </cell>
          <cell r="S109">
            <v>2</v>
          </cell>
          <cell r="T109">
            <v>0</v>
          </cell>
          <cell r="U109"/>
          <cell r="V109">
            <v>2</v>
          </cell>
          <cell r="W109">
            <v>2</v>
          </cell>
          <cell r="X109">
            <v>2</v>
          </cell>
          <cell r="Y109">
            <v>2</v>
          </cell>
          <cell r="Z109">
            <v>2</v>
          </cell>
          <cell r="AA109">
            <v>0</v>
          </cell>
          <cell r="AB109"/>
          <cell r="AC109">
            <v>2</v>
          </cell>
          <cell r="AD109">
            <v>2</v>
          </cell>
          <cell r="AE109">
            <v>2</v>
          </cell>
          <cell r="AF109">
            <v>2</v>
          </cell>
          <cell r="AG109">
            <v>2</v>
          </cell>
          <cell r="AH109">
            <v>0</v>
          </cell>
          <cell r="AI109"/>
          <cell r="AJ109">
            <v>40</v>
          </cell>
          <cell r="AK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</row>
        <row r="110">
          <cell r="B110"/>
          <cell r="D110">
            <v>2</v>
          </cell>
          <cell r="E110">
            <v>0</v>
          </cell>
          <cell r="F110">
            <v>0</v>
          </cell>
          <cell r="G110"/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/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/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/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AK110">
            <v>0</v>
          </cell>
          <cell r="AL110">
            <v>20</v>
          </cell>
          <cell r="AM110">
            <v>0</v>
          </cell>
          <cell r="AN110">
            <v>0</v>
          </cell>
          <cell r="AO110">
            <v>0</v>
          </cell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</row>
        <row r="111">
          <cell r="B111" t="str">
            <v>0886</v>
          </cell>
          <cell r="C111"/>
          <cell r="D111" t="str">
            <v>AM</v>
          </cell>
          <cell r="E111">
            <v>4</v>
          </cell>
          <cell r="F111">
            <v>4</v>
          </cell>
          <cell r="G111"/>
          <cell r="H111">
            <v>4</v>
          </cell>
          <cell r="I111">
            <v>4</v>
          </cell>
          <cell r="J111">
            <v>4</v>
          </cell>
          <cell r="K111">
            <v>4</v>
          </cell>
          <cell r="L111">
            <v>4</v>
          </cell>
          <cell r="M111" t="str">
            <v>4H</v>
          </cell>
          <cell r="N111"/>
          <cell r="O111">
            <v>4</v>
          </cell>
          <cell r="P111">
            <v>4</v>
          </cell>
          <cell r="Q111">
            <v>4</v>
          </cell>
          <cell r="R111">
            <v>4</v>
          </cell>
          <cell r="S111">
            <v>4</v>
          </cell>
          <cell r="T111">
            <v>4</v>
          </cell>
          <cell r="U111"/>
          <cell r="V111">
            <v>4</v>
          </cell>
          <cell r="W111">
            <v>4</v>
          </cell>
          <cell r="X111">
            <v>4</v>
          </cell>
          <cell r="Y111">
            <v>4</v>
          </cell>
          <cell r="Z111">
            <v>4</v>
          </cell>
          <cell r="AA111">
            <v>4</v>
          </cell>
          <cell r="AB111" t="str">
            <v>4S</v>
          </cell>
          <cell r="AC111">
            <v>4</v>
          </cell>
          <cell r="AD111">
            <v>4</v>
          </cell>
          <cell r="AE111">
            <v>4</v>
          </cell>
          <cell r="AF111">
            <v>4</v>
          </cell>
          <cell r="AG111">
            <v>4</v>
          </cell>
          <cell r="AH111">
            <v>4</v>
          </cell>
          <cell r="AI111"/>
          <cell r="AJ111">
            <v>25</v>
          </cell>
          <cell r="AK111"/>
          <cell r="AP111">
            <v>24</v>
          </cell>
          <cell r="AQ111">
            <v>26</v>
          </cell>
          <cell r="AR111">
            <v>0</v>
          </cell>
          <cell r="AS111">
            <v>8</v>
          </cell>
          <cell r="AT111">
            <v>8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26</v>
          </cell>
          <cell r="BA111">
            <v>0</v>
          </cell>
          <cell r="BB111">
            <v>48</v>
          </cell>
          <cell r="BC111">
            <v>0</v>
          </cell>
          <cell r="BD111">
            <v>0</v>
          </cell>
        </row>
        <row r="112">
          <cell r="B112"/>
          <cell r="C112" t="str">
            <v>ណេន សុជាតា</v>
          </cell>
          <cell r="D112" t="str">
            <v>PM</v>
          </cell>
          <cell r="E112">
            <v>4</v>
          </cell>
          <cell r="F112">
            <v>4</v>
          </cell>
          <cell r="G112"/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 t="str">
            <v>4H</v>
          </cell>
          <cell r="N112"/>
          <cell r="O112">
            <v>4</v>
          </cell>
          <cell r="P112">
            <v>4</v>
          </cell>
          <cell r="Q112">
            <v>4</v>
          </cell>
          <cell r="R112">
            <v>4</v>
          </cell>
          <cell r="S112">
            <v>4</v>
          </cell>
          <cell r="T112">
            <v>4</v>
          </cell>
          <cell r="U112"/>
          <cell r="V112">
            <v>4</v>
          </cell>
          <cell r="W112">
            <v>4</v>
          </cell>
          <cell r="X112">
            <v>4</v>
          </cell>
          <cell r="Y112">
            <v>4</v>
          </cell>
          <cell r="Z112">
            <v>4</v>
          </cell>
          <cell r="AA112">
            <v>4</v>
          </cell>
          <cell r="AB112" t="str">
            <v>4S</v>
          </cell>
          <cell r="AC112">
            <v>4</v>
          </cell>
          <cell r="AD112">
            <v>4</v>
          </cell>
          <cell r="AE112">
            <v>4</v>
          </cell>
          <cell r="AF112">
            <v>4</v>
          </cell>
          <cell r="AG112">
            <v>4</v>
          </cell>
          <cell r="AH112">
            <v>4</v>
          </cell>
          <cell r="AI112"/>
          <cell r="AJ112"/>
          <cell r="AK112"/>
          <cell r="AL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</row>
        <row r="113">
          <cell r="B113"/>
          <cell r="C113" t="str">
            <v>Nen Socheata</v>
          </cell>
          <cell r="D113">
            <v>1.3</v>
          </cell>
          <cell r="E113">
            <v>0</v>
          </cell>
          <cell r="F113">
            <v>0</v>
          </cell>
          <cell r="G113"/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/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/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AK113"/>
          <cell r="AL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</row>
        <row r="114">
          <cell r="B114"/>
          <cell r="C114" t="str">
            <v>PET Film Coating</v>
          </cell>
          <cell r="D114">
            <v>1.5</v>
          </cell>
          <cell r="E114">
            <v>2</v>
          </cell>
          <cell r="F114">
            <v>2</v>
          </cell>
          <cell r="G114"/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0</v>
          </cell>
          <cell r="M114">
            <v>0</v>
          </cell>
          <cell r="N114"/>
          <cell r="O114">
            <v>2</v>
          </cell>
          <cell r="P114">
            <v>2</v>
          </cell>
          <cell r="Q114">
            <v>2</v>
          </cell>
          <cell r="R114">
            <v>2</v>
          </cell>
          <cell r="S114">
            <v>2</v>
          </cell>
          <cell r="T114">
            <v>2</v>
          </cell>
          <cell r="U114"/>
          <cell r="V114">
            <v>2</v>
          </cell>
          <cell r="W114">
            <v>2</v>
          </cell>
          <cell r="X114">
            <v>2</v>
          </cell>
          <cell r="Y114">
            <v>2</v>
          </cell>
          <cell r="Z114">
            <v>2</v>
          </cell>
          <cell r="AA114">
            <v>2</v>
          </cell>
          <cell r="AB114">
            <v>0</v>
          </cell>
          <cell r="AC114">
            <v>2</v>
          </cell>
          <cell r="AD114">
            <v>2</v>
          </cell>
          <cell r="AE114">
            <v>2</v>
          </cell>
          <cell r="AF114">
            <v>2</v>
          </cell>
          <cell r="AG114">
            <v>2</v>
          </cell>
          <cell r="AH114">
            <v>2</v>
          </cell>
          <cell r="AI114"/>
          <cell r="AJ114">
            <v>48</v>
          </cell>
          <cell r="AK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</row>
        <row r="115">
          <cell r="B115"/>
          <cell r="D115">
            <v>2</v>
          </cell>
          <cell r="E115">
            <v>0</v>
          </cell>
          <cell r="F115">
            <v>0</v>
          </cell>
          <cell r="G115"/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/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/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AK115">
            <v>0</v>
          </cell>
          <cell r="AL115">
            <v>24</v>
          </cell>
          <cell r="AM115">
            <v>0</v>
          </cell>
          <cell r="AN115">
            <v>0</v>
          </cell>
          <cell r="AO115">
            <v>0</v>
          </cell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</row>
        <row r="116">
          <cell r="B116" t="str">
            <v>0982</v>
          </cell>
          <cell r="C116"/>
          <cell r="D116" t="str">
            <v>AM</v>
          </cell>
          <cell r="E116">
            <v>4</v>
          </cell>
          <cell r="F116">
            <v>4</v>
          </cell>
          <cell r="G116"/>
          <cell r="H116">
            <v>4</v>
          </cell>
          <cell r="I116">
            <v>4</v>
          </cell>
          <cell r="J116">
            <v>4</v>
          </cell>
          <cell r="K116">
            <v>4</v>
          </cell>
          <cell r="L116">
            <v>4</v>
          </cell>
          <cell r="M116"/>
          <cell r="N116"/>
          <cell r="O116">
            <v>4</v>
          </cell>
          <cell r="P116">
            <v>4</v>
          </cell>
          <cell r="Q116">
            <v>4</v>
          </cell>
          <cell r="R116">
            <v>4</v>
          </cell>
          <cell r="S116">
            <v>4</v>
          </cell>
          <cell r="T116">
            <v>4</v>
          </cell>
          <cell r="U116"/>
          <cell r="V116">
            <v>4</v>
          </cell>
          <cell r="W116">
            <v>4</v>
          </cell>
          <cell r="X116">
            <v>4</v>
          </cell>
          <cell r="Y116">
            <v>4</v>
          </cell>
          <cell r="Z116">
            <v>4</v>
          </cell>
          <cell r="AA116">
            <v>4</v>
          </cell>
          <cell r="AB116" t="str">
            <v>4S</v>
          </cell>
          <cell r="AC116">
            <v>4</v>
          </cell>
          <cell r="AD116">
            <v>4</v>
          </cell>
          <cell r="AE116">
            <v>4</v>
          </cell>
          <cell r="AF116">
            <v>4</v>
          </cell>
          <cell r="AG116">
            <v>4</v>
          </cell>
          <cell r="AH116">
            <v>4</v>
          </cell>
          <cell r="AI116"/>
          <cell r="AJ116">
            <v>25</v>
          </cell>
          <cell r="AK116"/>
          <cell r="AP116">
            <v>21</v>
          </cell>
          <cell r="AQ116">
            <v>26</v>
          </cell>
          <cell r="AR116">
            <v>0</v>
          </cell>
          <cell r="AS116">
            <v>0</v>
          </cell>
          <cell r="AT116">
            <v>8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26</v>
          </cell>
          <cell r="BA116">
            <v>0</v>
          </cell>
          <cell r="BB116">
            <v>42</v>
          </cell>
          <cell r="BC116">
            <v>0</v>
          </cell>
          <cell r="BD116">
            <v>0</v>
          </cell>
        </row>
        <row r="117">
          <cell r="B117"/>
          <cell r="C117" t="str">
            <v>ឌឿន ប៉ូ</v>
          </cell>
          <cell r="D117" t="str">
            <v>PM</v>
          </cell>
          <cell r="E117">
            <v>4</v>
          </cell>
          <cell r="F117">
            <v>4</v>
          </cell>
          <cell r="G117"/>
          <cell r="H117">
            <v>4</v>
          </cell>
          <cell r="I117">
            <v>4</v>
          </cell>
          <cell r="J117">
            <v>4</v>
          </cell>
          <cell r="K117">
            <v>4</v>
          </cell>
          <cell r="L117">
            <v>4</v>
          </cell>
          <cell r="M117"/>
          <cell r="N117"/>
          <cell r="O117">
            <v>4</v>
          </cell>
          <cell r="P117">
            <v>4</v>
          </cell>
          <cell r="Q117">
            <v>4</v>
          </cell>
          <cell r="R117">
            <v>4</v>
          </cell>
          <cell r="S117">
            <v>4</v>
          </cell>
          <cell r="T117">
            <v>4</v>
          </cell>
          <cell r="U117"/>
          <cell r="V117">
            <v>4</v>
          </cell>
          <cell r="W117">
            <v>4</v>
          </cell>
          <cell r="X117">
            <v>4</v>
          </cell>
          <cell r="Y117">
            <v>4</v>
          </cell>
          <cell r="Z117">
            <v>4</v>
          </cell>
          <cell r="AA117">
            <v>4</v>
          </cell>
          <cell r="AB117" t="str">
            <v>4S</v>
          </cell>
          <cell r="AC117">
            <v>4</v>
          </cell>
          <cell r="AD117">
            <v>4</v>
          </cell>
          <cell r="AE117">
            <v>4</v>
          </cell>
          <cell r="AF117">
            <v>4</v>
          </cell>
          <cell r="AG117">
            <v>4</v>
          </cell>
          <cell r="AH117">
            <v>4</v>
          </cell>
          <cell r="AI117"/>
          <cell r="AJ117"/>
          <cell r="AK117"/>
          <cell r="AL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</row>
        <row r="118">
          <cell r="B118"/>
          <cell r="C118" t="str">
            <v>Doeun Po</v>
          </cell>
          <cell r="D118">
            <v>1.3</v>
          </cell>
          <cell r="E118">
            <v>0</v>
          </cell>
          <cell r="F118">
            <v>0</v>
          </cell>
          <cell r="G118"/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/>
          <cell r="N118"/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/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AK118"/>
          <cell r="AL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</row>
        <row r="119">
          <cell r="B119"/>
          <cell r="C119" t="str">
            <v>Coating Operator</v>
          </cell>
          <cell r="D119">
            <v>1.5</v>
          </cell>
          <cell r="E119">
            <v>2</v>
          </cell>
          <cell r="F119">
            <v>2</v>
          </cell>
          <cell r="G119"/>
          <cell r="H119">
            <v>2</v>
          </cell>
          <cell r="I119">
            <v>2</v>
          </cell>
          <cell r="J119">
            <v>2</v>
          </cell>
          <cell r="K119">
            <v>2</v>
          </cell>
          <cell r="L119">
            <v>0</v>
          </cell>
          <cell r="M119"/>
          <cell r="N119"/>
          <cell r="O119">
            <v>2</v>
          </cell>
          <cell r="P119">
            <v>2</v>
          </cell>
          <cell r="Q119">
            <v>2</v>
          </cell>
          <cell r="R119">
            <v>2</v>
          </cell>
          <cell r="S119">
            <v>2</v>
          </cell>
          <cell r="T119">
            <v>0</v>
          </cell>
          <cell r="U119"/>
          <cell r="V119">
            <v>2</v>
          </cell>
          <cell r="W119">
            <v>2</v>
          </cell>
          <cell r="X119">
            <v>2</v>
          </cell>
          <cell r="Y119">
            <v>2</v>
          </cell>
          <cell r="Z119">
            <v>2</v>
          </cell>
          <cell r="AA119">
            <v>0</v>
          </cell>
          <cell r="AB119">
            <v>0</v>
          </cell>
          <cell r="AC119">
            <v>2</v>
          </cell>
          <cell r="AD119">
            <v>2</v>
          </cell>
          <cell r="AE119">
            <v>0</v>
          </cell>
          <cell r="AF119">
            <v>2</v>
          </cell>
          <cell r="AG119">
            <v>2</v>
          </cell>
          <cell r="AH119">
            <v>2</v>
          </cell>
          <cell r="AI119"/>
          <cell r="AJ119">
            <v>42</v>
          </cell>
          <cell r="AK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</row>
        <row r="120">
          <cell r="B120"/>
          <cell r="D120">
            <v>2</v>
          </cell>
          <cell r="E120">
            <v>0</v>
          </cell>
          <cell r="F120">
            <v>0</v>
          </cell>
          <cell r="G120"/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/>
          <cell r="N120"/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/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/>
          <cell r="AJ120">
            <v>0</v>
          </cell>
          <cell r="AK120">
            <v>0</v>
          </cell>
          <cell r="AL120">
            <v>21</v>
          </cell>
          <cell r="AM120">
            <v>0</v>
          </cell>
          <cell r="AN120">
            <v>0</v>
          </cell>
          <cell r="AO120">
            <v>0</v>
          </cell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</row>
        <row r="121">
          <cell r="B121" t="str">
            <v>1008</v>
          </cell>
          <cell r="C121"/>
          <cell r="D121" t="str">
            <v>AM</v>
          </cell>
          <cell r="E121">
            <v>4</v>
          </cell>
          <cell r="F121">
            <v>4</v>
          </cell>
          <cell r="G121"/>
          <cell r="H121">
            <v>4</v>
          </cell>
          <cell r="I121">
            <v>4</v>
          </cell>
          <cell r="J121" t="str">
            <v>AL</v>
          </cell>
          <cell r="K121">
            <v>4</v>
          </cell>
          <cell r="L121">
            <v>4</v>
          </cell>
          <cell r="M121"/>
          <cell r="N121"/>
          <cell r="O121">
            <v>4</v>
          </cell>
          <cell r="P121">
            <v>4</v>
          </cell>
          <cell r="Q121">
            <v>4</v>
          </cell>
          <cell r="R121">
            <v>4</v>
          </cell>
          <cell r="S121">
            <v>4</v>
          </cell>
          <cell r="T121">
            <v>4</v>
          </cell>
          <cell r="U121"/>
          <cell r="V121" t="str">
            <v>AL</v>
          </cell>
          <cell r="W121">
            <v>4</v>
          </cell>
          <cell r="X121">
            <v>4</v>
          </cell>
          <cell r="Y121">
            <v>4</v>
          </cell>
          <cell r="Z121">
            <v>4</v>
          </cell>
          <cell r="AA121">
            <v>4</v>
          </cell>
          <cell r="AB121"/>
          <cell r="AC121">
            <v>4</v>
          </cell>
          <cell r="AD121">
            <v>4</v>
          </cell>
          <cell r="AE121">
            <v>4</v>
          </cell>
          <cell r="AF121">
            <v>4</v>
          </cell>
          <cell r="AG121">
            <v>4</v>
          </cell>
          <cell r="AH121">
            <v>4</v>
          </cell>
          <cell r="AI121"/>
          <cell r="AJ121">
            <v>23.5</v>
          </cell>
          <cell r="AK121"/>
          <cell r="AP121">
            <v>13</v>
          </cell>
          <cell r="AQ121">
            <v>24.5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1.5</v>
          </cell>
          <cell r="AX121">
            <v>0</v>
          </cell>
          <cell r="AY121">
            <v>0</v>
          </cell>
          <cell r="AZ121">
            <v>26</v>
          </cell>
          <cell r="BA121">
            <v>0</v>
          </cell>
          <cell r="BB121">
            <v>26</v>
          </cell>
          <cell r="BC121">
            <v>0</v>
          </cell>
          <cell r="BD121">
            <v>1.5</v>
          </cell>
        </row>
        <row r="122">
          <cell r="B122"/>
          <cell r="C122" t="str">
            <v>រិទ្ធ សុភារី</v>
          </cell>
          <cell r="D122" t="str">
            <v>PM</v>
          </cell>
          <cell r="E122">
            <v>4</v>
          </cell>
          <cell r="F122">
            <v>4</v>
          </cell>
          <cell r="G122"/>
          <cell r="H122">
            <v>4</v>
          </cell>
          <cell r="I122">
            <v>4</v>
          </cell>
          <cell r="J122">
            <v>4</v>
          </cell>
          <cell r="K122">
            <v>4</v>
          </cell>
          <cell r="L122">
            <v>4</v>
          </cell>
          <cell r="M122"/>
          <cell r="N122"/>
          <cell r="O122">
            <v>4</v>
          </cell>
          <cell r="P122">
            <v>4</v>
          </cell>
          <cell r="Q122">
            <v>4</v>
          </cell>
          <cell r="R122">
            <v>4</v>
          </cell>
          <cell r="S122">
            <v>4</v>
          </cell>
          <cell r="T122">
            <v>4</v>
          </cell>
          <cell r="U122"/>
          <cell r="V122" t="str">
            <v>AL</v>
          </cell>
          <cell r="W122">
            <v>4</v>
          </cell>
          <cell r="X122">
            <v>4</v>
          </cell>
          <cell r="Y122">
            <v>4</v>
          </cell>
          <cell r="Z122">
            <v>4</v>
          </cell>
          <cell r="AA122">
            <v>4</v>
          </cell>
          <cell r="AB122"/>
          <cell r="AC122">
            <v>4</v>
          </cell>
          <cell r="AD122">
            <v>4</v>
          </cell>
          <cell r="AE122">
            <v>4</v>
          </cell>
          <cell r="AF122">
            <v>4</v>
          </cell>
          <cell r="AG122">
            <v>4</v>
          </cell>
          <cell r="AH122">
            <v>4</v>
          </cell>
          <cell r="AI122"/>
          <cell r="AJ122"/>
          <cell r="AK122"/>
          <cell r="AL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</row>
        <row r="123">
          <cell r="B123"/>
          <cell r="C123" t="str">
            <v>Rith Sopheary</v>
          </cell>
          <cell r="D123">
            <v>1.3</v>
          </cell>
          <cell r="E123">
            <v>0</v>
          </cell>
          <cell r="F123">
            <v>0</v>
          </cell>
          <cell r="G123"/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/>
          <cell r="N123"/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/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/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/>
          <cell r="AJ123">
            <v>0</v>
          </cell>
          <cell r="AK123"/>
          <cell r="AL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</row>
        <row r="124">
          <cell r="B124"/>
          <cell r="C124" t="str">
            <v>Chinese Translator</v>
          </cell>
          <cell r="D124">
            <v>1.5</v>
          </cell>
          <cell r="E124">
            <v>2</v>
          </cell>
          <cell r="F124">
            <v>0</v>
          </cell>
          <cell r="G124"/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0</v>
          </cell>
          <cell r="M124"/>
          <cell r="N124"/>
          <cell r="O124">
            <v>2</v>
          </cell>
          <cell r="P124">
            <v>2</v>
          </cell>
          <cell r="Q124">
            <v>2</v>
          </cell>
          <cell r="R124">
            <v>0</v>
          </cell>
          <cell r="S124">
            <v>2</v>
          </cell>
          <cell r="T124">
            <v>0</v>
          </cell>
          <cell r="U124"/>
          <cell r="V124">
            <v>0</v>
          </cell>
          <cell r="W124">
            <v>0</v>
          </cell>
          <cell r="X124">
            <v>2</v>
          </cell>
          <cell r="Y124">
            <v>2</v>
          </cell>
          <cell r="Z124">
            <v>2</v>
          </cell>
          <cell r="AA124">
            <v>0</v>
          </cell>
          <cell r="AB124"/>
          <cell r="AC124">
            <v>0</v>
          </cell>
          <cell r="AD124">
            <v>0</v>
          </cell>
          <cell r="AE124">
            <v>2</v>
          </cell>
          <cell r="AF124">
            <v>0</v>
          </cell>
          <cell r="AG124">
            <v>0</v>
          </cell>
          <cell r="AH124">
            <v>0</v>
          </cell>
          <cell r="AI124"/>
          <cell r="AJ124">
            <v>26</v>
          </cell>
          <cell r="AK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</row>
        <row r="125">
          <cell r="B125"/>
          <cell r="D125">
            <v>2</v>
          </cell>
          <cell r="E125">
            <v>0</v>
          </cell>
          <cell r="F125">
            <v>0</v>
          </cell>
          <cell r="G125"/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/>
          <cell r="N125"/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/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/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/>
          <cell r="AJ125">
            <v>0</v>
          </cell>
          <cell r="AK125">
            <v>0</v>
          </cell>
          <cell r="AL125">
            <v>13</v>
          </cell>
          <cell r="AM125">
            <v>0</v>
          </cell>
          <cell r="AN125">
            <v>0</v>
          </cell>
          <cell r="AO125">
            <v>0</v>
          </cell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</row>
        <row r="126">
          <cell r="B126" t="str">
            <v>1054</v>
          </cell>
          <cell r="C126"/>
          <cell r="D126" t="str">
            <v>AM</v>
          </cell>
          <cell r="E126">
            <v>4</v>
          </cell>
          <cell r="F126">
            <v>4</v>
          </cell>
          <cell r="G126"/>
          <cell r="H126">
            <v>4</v>
          </cell>
          <cell r="I126">
            <v>4</v>
          </cell>
          <cell r="J126">
            <v>4</v>
          </cell>
          <cell r="K126">
            <v>4</v>
          </cell>
          <cell r="L126">
            <v>4</v>
          </cell>
          <cell r="M126"/>
          <cell r="N126"/>
          <cell r="O126">
            <v>4</v>
          </cell>
          <cell r="P126">
            <v>4</v>
          </cell>
          <cell r="Q126">
            <v>4</v>
          </cell>
          <cell r="R126">
            <v>4</v>
          </cell>
          <cell r="S126">
            <v>4</v>
          </cell>
          <cell r="T126">
            <v>4</v>
          </cell>
          <cell r="U126"/>
          <cell r="V126">
            <v>4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/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/>
          <cell r="AJ126">
            <v>25</v>
          </cell>
          <cell r="AK126"/>
          <cell r="AP126">
            <v>17</v>
          </cell>
          <cell r="AQ126">
            <v>26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26</v>
          </cell>
          <cell r="BA126">
            <v>0</v>
          </cell>
          <cell r="BB126">
            <v>34</v>
          </cell>
          <cell r="BC126">
            <v>0</v>
          </cell>
          <cell r="BD126">
            <v>0</v>
          </cell>
        </row>
        <row r="127">
          <cell r="B127"/>
          <cell r="C127" t="str">
            <v>ឈឺ វ៉ាន់ឆៃ</v>
          </cell>
          <cell r="D127" t="str">
            <v>PM</v>
          </cell>
          <cell r="E127">
            <v>4</v>
          </cell>
          <cell r="F127">
            <v>4</v>
          </cell>
          <cell r="G127"/>
          <cell r="H127">
            <v>4</v>
          </cell>
          <cell r="I127">
            <v>4</v>
          </cell>
          <cell r="J127">
            <v>4</v>
          </cell>
          <cell r="K127">
            <v>4</v>
          </cell>
          <cell r="L127">
            <v>4</v>
          </cell>
          <cell r="M127"/>
          <cell r="N127"/>
          <cell r="O127">
            <v>4</v>
          </cell>
          <cell r="P127">
            <v>4</v>
          </cell>
          <cell r="Q127">
            <v>4</v>
          </cell>
          <cell r="R127">
            <v>4</v>
          </cell>
          <cell r="S127">
            <v>4</v>
          </cell>
          <cell r="T127">
            <v>4</v>
          </cell>
          <cell r="U127"/>
          <cell r="V127">
            <v>4</v>
          </cell>
          <cell r="W127">
            <v>4</v>
          </cell>
          <cell r="X127">
            <v>4</v>
          </cell>
          <cell r="Y127">
            <v>4</v>
          </cell>
          <cell r="Z127">
            <v>4</v>
          </cell>
          <cell r="AA127">
            <v>4</v>
          </cell>
          <cell r="AB127"/>
          <cell r="AC127">
            <v>4</v>
          </cell>
          <cell r="AD127">
            <v>4</v>
          </cell>
          <cell r="AE127">
            <v>4</v>
          </cell>
          <cell r="AF127">
            <v>4</v>
          </cell>
          <cell r="AG127">
            <v>4</v>
          </cell>
          <cell r="AH127">
            <v>4</v>
          </cell>
          <cell r="AI127"/>
          <cell r="AJ127"/>
          <cell r="AK127"/>
          <cell r="AL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</row>
        <row r="128">
          <cell r="B128"/>
          <cell r="C128" t="str">
            <v>Chi Vanchai</v>
          </cell>
          <cell r="D128">
            <v>1.3</v>
          </cell>
          <cell r="E128">
            <v>0</v>
          </cell>
          <cell r="F128">
            <v>0</v>
          </cell>
          <cell r="G128"/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/>
          <cell r="N128"/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/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/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/>
          <cell r="AJ128">
            <v>0</v>
          </cell>
          <cell r="AK128"/>
          <cell r="AL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</row>
        <row r="129">
          <cell r="B129"/>
          <cell r="C129" t="str">
            <v>Coating Operator</v>
          </cell>
          <cell r="D129">
            <v>1.5</v>
          </cell>
          <cell r="E129">
            <v>2</v>
          </cell>
          <cell r="F129">
            <v>0</v>
          </cell>
          <cell r="G129"/>
          <cell r="H129">
            <v>2</v>
          </cell>
          <cell r="I129">
            <v>0</v>
          </cell>
          <cell r="J129">
            <v>2</v>
          </cell>
          <cell r="K129">
            <v>2</v>
          </cell>
          <cell r="L129">
            <v>0</v>
          </cell>
          <cell r="M129"/>
          <cell r="N129"/>
          <cell r="O129">
            <v>2</v>
          </cell>
          <cell r="P129">
            <v>2</v>
          </cell>
          <cell r="Q129">
            <v>2</v>
          </cell>
          <cell r="R129">
            <v>2</v>
          </cell>
          <cell r="S129">
            <v>2</v>
          </cell>
          <cell r="T129">
            <v>0</v>
          </cell>
          <cell r="U129"/>
          <cell r="V129">
            <v>2</v>
          </cell>
          <cell r="W129">
            <v>2</v>
          </cell>
          <cell r="X129">
            <v>0</v>
          </cell>
          <cell r="Y129">
            <v>2</v>
          </cell>
          <cell r="Z129">
            <v>0</v>
          </cell>
          <cell r="AA129">
            <v>0</v>
          </cell>
          <cell r="AB129"/>
          <cell r="AC129">
            <v>2</v>
          </cell>
          <cell r="AD129">
            <v>2</v>
          </cell>
          <cell r="AE129">
            <v>2</v>
          </cell>
          <cell r="AF129">
            <v>2</v>
          </cell>
          <cell r="AG129">
            <v>2</v>
          </cell>
          <cell r="AH129">
            <v>0</v>
          </cell>
          <cell r="AI129"/>
          <cell r="AJ129">
            <v>34</v>
          </cell>
          <cell r="AK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</row>
        <row r="130">
          <cell r="B130"/>
          <cell r="D130">
            <v>2</v>
          </cell>
          <cell r="E130">
            <v>0</v>
          </cell>
          <cell r="F130">
            <v>0</v>
          </cell>
          <cell r="G130"/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/>
          <cell r="N130"/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/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/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/>
          <cell r="AJ130">
            <v>0</v>
          </cell>
          <cell r="AK130">
            <v>0</v>
          </cell>
          <cell r="AL130">
            <v>17</v>
          </cell>
          <cell r="AM130">
            <v>0</v>
          </cell>
          <cell r="AN130">
            <v>0</v>
          </cell>
          <cell r="AO130">
            <v>0</v>
          </cell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</row>
        <row r="131">
          <cell r="B131" t="str">
            <v>1123</v>
          </cell>
          <cell r="C131"/>
          <cell r="D131" t="str">
            <v>AM</v>
          </cell>
          <cell r="E131">
            <v>4</v>
          </cell>
          <cell r="F131">
            <v>4</v>
          </cell>
          <cell r="G131"/>
          <cell r="H131">
            <v>4</v>
          </cell>
          <cell r="I131">
            <v>4</v>
          </cell>
          <cell r="J131">
            <v>4</v>
          </cell>
          <cell r="K131">
            <v>4</v>
          </cell>
          <cell r="L131">
            <v>4</v>
          </cell>
          <cell r="M131"/>
          <cell r="N131"/>
          <cell r="O131">
            <v>4</v>
          </cell>
          <cell r="P131">
            <v>4</v>
          </cell>
          <cell r="Q131" t="str">
            <v>4N</v>
          </cell>
          <cell r="R131" t="str">
            <v>4N</v>
          </cell>
          <cell r="S131" t="str">
            <v>4N</v>
          </cell>
          <cell r="T131" t="str">
            <v>4N</v>
          </cell>
          <cell r="U131"/>
          <cell r="V131" t="str">
            <v>4N</v>
          </cell>
          <cell r="W131" t="str">
            <v>4N</v>
          </cell>
          <cell r="X131" t="str">
            <v>4N</v>
          </cell>
          <cell r="Y131" t="str">
            <v>4N</v>
          </cell>
          <cell r="Z131" t="str">
            <v>4N</v>
          </cell>
          <cell r="AA131" t="str">
            <v>4N</v>
          </cell>
          <cell r="AB131"/>
          <cell r="AC131">
            <v>4</v>
          </cell>
          <cell r="AD131">
            <v>4</v>
          </cell>
          <cell r="AE131" t="str">
            <v>AL</v>
          </cell>
          <cell r="AF131">
            <v>4</v>
          </cell>
          <cell r="AG131">
            <v>4</v>
          </cell>
          <cell r="AH131">
            <v>4</v>
          </cell>
          <cell r="AI131"/>
          <cell r="AJ131">
            <v>24.5</v>
          </cell>
          <cell r="AK131"/>
          <cell r="AP131">
            <v>24</v>
          </cell>
          <cell r="AQ131">
            <v>25.5</v>
          </cell>
          <cell r="AR131">
            <v>10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0.5</v>
          </cell>
          <cell r="AX131">
            <v>0</v>
          </cell>
          <cell r="AY131">
            <v>0</v>
          </cell>
          <cell r="AZ131">
            <v>26</v>
          </cell>
          <cell r="BA131">
            <v>40</v>
          </cell>
          <cell r="BB131">
            <v>28</v>
          </cell>
          <cell r="BC131">
            <v>20</v>
          </cell>
          <cell r="BD131">
            <v>0.5</v>
          </cell>
        </row>
        <row r="132">
          <cell r="B132"/>
          <cell r="C132" t="str">
            <v>មឿន រាំបូ</v>
          </cell>
          <cell r="D132" t="str">
            <v>PM</v>
          </cell>
          <cell r="E132">
            <v>4</v>
          </cell>
          <cell r="F132">
            <v>4</v>
          </cell>
          <cell r="G132"/>
          <cell r="H132">
            <v>4</v>
          </cell>
          <cell r="I132">
            <v>4</v>
          </cell>
          <cell r="J132">
            <v>4</v>
          </cell>
          <cell r="K132">
            <v>4</v>
          </cell>
          <cell r="L132">
            <v>4</v>
          </cell>
          <cell r="M132"/>
          <cell r="N132"/>
          <cell r="O132">
            <v>4</v>
          </cell>
          <cell r="P132">
            <v>4</v>
          </cell>
          <cell r="Q132" t="str">
            <v>4N</v>
          </cell>
          <cell r="R132" t="str">
            <v>4N</v>
          </cell>
          <cell r="S132" t="str">
            <v>4N</v>
          </cell>
          <cell r="T132" t="str">
            <v>4N</v>
          </cell>
          <cell r="U132"/>
          <cell r="V132" t="str">
            <v>4N</v>
          </cell>
          <cell r="W132" t="str">
            <v>4N</v>
          </cell>
          <cell r="X132" t="str">
            <v>4N</v>
          </cell>
          <cell r="Y132" t="str">
            <v>4N</v>
          </cell>
          <cell r="Z132" t="str">
            <v>4N</v>
          </cell>
          <cell r="AA132" t="str">
            <v>4N</v>
          </cell>
          <cell r="AB132"/>
          <cell r="AC132">
            <v>4</v>
          </cell>
          <cell r="AD132">
            <v>4</v>
          </cell>
          <cell r="AE132">
            <v>4</v>
          </cell>
          <cell r="AF132">
            <v>4</v>
          </cell>
          <cell r="AG132">
            <v>4</v>
          </cell>
          <cell r="AH132">
            <v>4</v>
          </cell>
          <cell r="AI132"/>
          <cell r="AJ132"/>
          <cell r="AK132"/>
          <cell r="AL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</row>
        <row r="133">
          <cell r="B133"/>
          <cell r="C133" t="str">
            <v>Moeurn Rambo</v>
          </cell>
          <cell r="D133">
            <v>1.3</v>
          </cell>
          <cell r="E133">
            <v>0</v>
          </cell>
          <cell r="F133">
            <v>0</v>
          </cell>
          <cell r="G133"/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/>
          <cell r="N133"/>
          <cell r="O133">
            <v>0</v>
          </cell>
          <cell r="P133">
            <v>0</v>
          </cell>
          <cell r="Q133">
            <v>4</v>
          </cell>
          <cell r="R133">
            <v>4</v>
          </cell>
          <cell r="S133">
            <v>4</v>
          </cell>
          <cell r="T133">
            <v>4</v>
          </cell>
          <cell r="U133"/>
          <cell r="V133">
            <v>4</v>
          </cell>
          <cell r="W133">
            <v>4</v>
          </cell>
          <cell r="X133">
            <v>4</v>
          </cell>
          <cell r="Y133">
            <v>4</v>
          </cell>
          <cell r="Z133">
            <v>4</v>
          </cell>
          <cell r="AA133">
            <v>4</v>
          </cell>
          <cell r="AB133"/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/>
          <cell r="AJ133">
            <v>40</v>
          </cell>
          <cell r="AK133"/>
          <cell r="AL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</row>
        <row r="134">
          <cell r="B134"/>
          <cell r="C134" t="str">
            <v>Coating Operator</v>
          </cell>
          <cell r="D134">
            <v>1.5</v>
          </cell>
          <cell r="E134">
            <v>2</v>
          </cell>
          <cell r="F134">
            <v>2</v>
          </cell>
          <cell r="G134"/>
          <cell r="H134">
            <v>2</v>
          </cell>
          <cell r="I134">
            <v>2</v>
          </cell>
          <cell r="J134">
            <v>2</v>
          </cell>
          <cell r="K134">
            <v>2</v>
          </cell>
          <cell r="L134">
            <v>0</v>
          </cell>
          <cell r="M134"/>
          <cell r="N134"/>
          <cell r="O134">
            <v>2</v>
          </cell>
          <cell r="P134">
            <v>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/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/>
          <cell r="AC134">
            <v>2</v>
          </cell>
          <cell r="AD134">
            <v>2</v>
          </cell>
          <cell r="AE134">
            <v>2</v>
          </cell>
          <cell r="AF134">
            <v>2</v>
          </cell>
          <cell r="AG134">
            <v>2</v>
          </cell>
          <cell r="AH134">
            <v>2</v>
          </cell>
          <cell r="AI134"/>
          <cell r="AJ134">
            <v>28</v>
          </cell>
          <cell r="AK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</row>
        <row r="135">
          <cell r="B135"/>
          <cell r="D135">
            <v>2</v>
          </cell>
          <cell r="E135">
            <v>0</v>
          </cell>
          <cell r="F135">
            <v>0</v>
          </cell>
          <cell r="G135"/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/>
          <cell r="N135"/>
          <cell r="O135">
            <v>0</v>
          </cell>
          <cell r="P135">
            <v>0</v>
          </cell>
          <cell r="Q135">
            <v>2</v>
          </cell>
          <cell r="R135">
            <v>2</v>
          </cell>
          <cell r="S135">
            <v>2</v>
          </cell>
          <cell r="T135">
            <v>2</v>
          </cell>
          <cell r="U135"/>
          <cell r="V135">
            <v>2</v>
          </cell>
          <cell r="W135">
            <v>2</v>
          </cell>
          <cell r="X135">
            <v>2</v>
          </cell>
          <cell r="Y135">
            <v>2</v>
          </cell>
          <cell r="Z135">
            <v>2</v>
          </cell>
          <cell r="AA135">
            <v>2</v>
          </cell>
          <cell r="AB135"/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/>
          <cell r="AJ135">
            <v>20</v>
          </cell>
          <cell r="AK135">
            <v>0</v>
          </cell>
          <cell r="AL135">
            <v>24</v>
          </cell>
          <cell r="AM135">
            <v>0</v>
          </cell>
          <cell r="AN135">
            <v>0</v>
          </cell>
          <cell r="AO135">
            <v>0</v>
          </cell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</row>
        <row r="136">
          <cell r="B136" t="str">
            <v>1214</v>
          </cell>
          <cell r="C136"/>
          <cell r="D136" t="str">
            <v>AM</v>
          </cell>
          <cell r="E136">
            <v>4</v>
          </cell>
          <cell r="F136">
            <v>4</v>
          </cell>
          <cell r="G136"/>
          <cell r="H136">
            <v>4</v>
          </cell>
          <cell r="I136">
            <v>4</v>
          </cell>
          <cell r="J136">
            <v>4</v>
          </cell>
          <cell r="K136">
            <v>4</v>
          </cell>
          <cell r="L136">
            <v>4</v>
          </cell>
          <cell r="M136"/>
          <cell r="N136"/>
          <cell r="O136">
            <v>4</v>
          </cell>
          <cell r="P136">
            <v>4</v>
          </cell>
          <cell r="Q136">
            <v>4</v>
          </cell>
          <cell r="R136">
            <v>4</v>
          </cell>
          <cell r="S136">
            <v>4</v>
          </cell>
          <cell r="T136">
            <v>4</v>
          </cell>
          <cell r="U136"/>
          <cell r="V136">
            <v>4</v>
          </cell>
          <cell r="W136">
            <v>4</v>
          </cell>
          <cell r="X136">
            <v>4</v>
          </cell>
          <cell r="Y136">
            <v>4</v>
          </cell>
          <cell r="Z136">
            <v>4</v>
          </cell>
          <cell r="AA136">
            <v>4</v>
          </cell>
          <cell r="AB136"/>
          <cell r="AC136">
            <v>4</v>
          </cell>
          <cell r="AD136">
            <v>4</v>
          </cell>
          <cell r="AE136">
            <v>4</v>
          </cell>
          <cell r="AF136">
            <v>4</v>
          </cell>
          <cell r="AG136">
            <v>4</v>
          </cell>
          <cell r="AH136">
            <v>4</v>
          </cell>
          <cell r="AI136"/>
          <cell r="AJ136">
            <v>24.5</v>
          </cell>
          <cell r="AK136"/>
          <cell r="AP136">
            <v>16</v>
          </cell>
          <cell r="AQ136">
            <v>25.5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0.5</v>
          </cell>
          <cell r="AX136">
            <v>0</v>
          </cell>
          <cell r="AY136">
            <v>0</v>
          </cell>
          <cell r="AZ136">
            <v>26</v>
          </cell>
          <cell r="BA136">
            <v>0</v>
          </cell>
          <cell r="BB136">
            <v>32</v>
          </cell>
          <cell r="BC136">
            <v>0</v>
          </cell>
          <cell r="BD136">
            <v>0.5</v>
          </cell>
        </row>
        <row r="137">
          <cell r="B137"/>
          <cell r="C137" t="str">
            <v>ឈី ផានិត</v>
          </cell>
          <cell r="D137" t="str">
            <v>PM</v>
          </cell>
          <cell r="E137">
            <v>4</v>
          </cell>
          <cell r="F137">
            <v>4</v>
          </cell>
          <cell r="G137"/>
          <cell r="H137">
            <v>4</v>
          </cell>
          <cell r="I137">
            <v>4</v>
          </cell>
          <cell r="J137" t="str">
            <v>AL</v>
          </cell>
          <cell r="K137">
            <v>4</v>
          </cell>
          <cell r="L137">
            <v>4</v>
          </cell>
          <cell r="M137"/>
          <cell r="N137"/>
          <cell r="O137">
            <v>4</v>
          </cell>
          <cell r="P137">
            <v>4</v>
          </cell>
          <cell r="Q137">
            <v>4</v>
          </cell>
          <cell r="R137">
            <v>4</v>
          </cell>
          <cell r="S137">
            <v>4</v>
          </cell>
          <cell r="T137">
            <v>4</v>
          </cell>
          <cell r="U137"/>
          <cell r="V137">
            <v>4</v>
          </cell>
          <cell r="W137">
            <v>4</v>
          </cell>
          <cell r="X137">
            <v>4</v>
          </cell>
          <cell r="Y137">
            <v>4</v>
          </cell>
          <cell r="Z137">
            <v>4</v>
          </cell>
          <cell r="AA137">
            <v>4</v>
          </cell>
          <cell r="AB137"/>
          <cell r="AC137">
            <v>4</v>
          </cell>
          <cell r="AD137">
            <v>4</v>
          </cell>
          <cell r="AE137">
            <v>4</v>
          </cell>
          <cell r="AF137">
            <v>4</v>
          </cell>
          <cell r="AG137">
            <v>4</v>
          </cell>
          <cell r="AH137">
            <v>4</v>
          </cell>
          <cell r="AI137"/>
          <cell r="AJ137"/>
          <cell r="AK137"/>
          <cell r="AL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</row>
        <row r="138">
          <cell r="B138"/>
          <cell r="C138" t="str">
            <v>Cchy Phanit</v>
          </cell>
          <cell r="D138">
            <v>1.3</v>
          </cell>
          <cell r="E138">
            <v>0</v>
          </cell>
          <cell r="F138">
            <v>0</v>
          </cell>
          <cell r="G138"/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/>
          <cell r="N138"/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/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/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/>
          <cell r="AJ138">
            <v>0</v>
          </cell>
          <cell r="AK138"/>
          <cell r="AL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</row>
        <row r="139">
          <cell r="B139"/>
          <cell r="C139" t="str">
            <v>Coating Operator</v>
          </cell>
          <cell r="D139">
            <v>1.5</v>
          </cell>
          <cell r="E139">
            <v>2</v>
          </cell>
          <cell r="F139">
            <v>0</v>
          </cell>
          <cell r="G139"/>
          <cell r="H139">
            <v>2</v>
          </cell>
          <cell r="I139">
            <v>0</v>
          </cell>
          <cell r="J139">
            <v>0</v>
          </cell>
          <cell r="K139">
            <v>2</v>
          </cell>
          <cell r="L139">
            <v>0</v>
          </cell>
          <cell r="M139"/>
          <cell r="N139"/>
          <cell r="O139">
            <v>2</v>
          </cell>
          <cell r="P139">
            <v>2</v>
          </cell>
          <cell r="Q139">
            <v>2</v>
          </cell>
          <cell r="R139">
            <v>2</v>
          </cell>
          <cell r="S139">
            <v>0</v>
          </cell>
          <cell r="T139">
            <v>2</v>
          </cell>
          <cell r="U139"/>
          <cell r="V139">
            <v>2</v>
          </cell>
          <cell r="W139">
            <v>2</v>
          </cell>
          <cell r="X139">
            <v>0</v>
          </cell>
          <cell r="Y139">
            <v>2</v>
          </cell>
          <cell r="Z139">
            <v>2</v>
          </cell>
          <cell r="AA139">
            <v>0</v>
          </cell>
          <cell r="AB139"/>
          <cell r="AC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0</v>
          </cell>
          <cell r="AH139">
            <v>0</v>
          </cell>
          <cell r="AI139"/>
          <cell r="AJ139">
            <v>32</v>
          </cell>
          <cell r="AK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</row>
        <row r="140">
          <cell r="B140"/>
          <cell r="D140">
            <v>2</v>
          </cell>
          <cell r="E140">
            <v>0</v>
          </cell>
          <cell r="F140">
            <v>0</v>
          </cell>
          <cell r="G140"/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/>
          <cell r="N140"/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/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/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/>
          <cell r="AJ140">
            <v>0</v>
          </cell>
          <cell r="AK140">
            <v>0</v>
          </cell>
          <cell r="AL140">
            <v>16</v>
          </cell>
          <cell r="AM140">
            <v>0</v>
          </cell>
          <cell r="AN140">
            <v>0</v>
          </cell>
          <cell r="AO140">
            <v>0</v>
          </cell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</row>
        <row r="141">
          <cell r="B141" t="str">
            <v>1315</v>
          </cell>
          <cell r="C141"/>
          <cell r="D141" t="str">
            <v>AM</v>
          </cell>
          <cell r="E141">
            <v>4</v>
          </cell>
          <cell r="F141">
            <v>4</v>
          </cell>
          <cell r="G141"/>
          <cell r="H141" t="str">
            <v>AL</v>
          </cell>
          <cell r="I141">
            <v>4</v>
          </cell>
          <cell r="J141">
            <v>4</v>
          </cell>
          <cell r="K141">
            <v>4</v>
          </cell>
          <cell r="L141">
            <v>4</v>
          </cell>
          <cell r="M141" t="str">
            <v>4H</v>
          </cell>
          <cell r="N141"/>
          <cell r="O141" t="str">
            <v>4N</v>
          </cell>
          <cell r="P141" t="str">
            <v>4N</v>
          </cell>
          <cell r="Q141" t="str">
            <v>4N</v>
          </cell>
          <cell r="R141" t="str">
            <v>4N</v>
          </cell>
          <cell r="S141" t="str">
            <v>4N</v>
          </cell>
          <cell r="T141" t="str">
            <v>4N</v>
          </cell>
          <cell r="U141"/>
          <cell r="V141" t="str">
            <v>4N</v>
          </cell>
          <cell r="W141" t="str">
            <v>4N</v>
          </cell>
          <cell r="X141" t="str">
            <v>4N</v>
          </cell>
          <cell r="Y141" t="str">
            <v>4N</v>
          </cell>
          <cell r="Z141" t="str">
            <v>4N</v>
          </cell>
          <cell r="AA141" t="str">
            <v>4N</v>
          </cell>
          <cell r="AB141"/>
          <cell r="AC141">
            <v>4</v>
          </cell>
          <cell r="AD141">
            <v>4</v>
          </cell>
          <cell r="AE141">
            <v>4</v>
          </cell>
          <cell r="AF141">
            <v>4</v>
          </cell>
          <cell r="AG141">
            <v>4</v>
          </cell>
          <cell r="AH141">
            <v>4</v>
          </cell>
          <cell r="AI141"/>
          <cell r="AJ141">
            <v>24</v>
          </cell>
          <cell r="AK141"/>
          <cell r="AP141">
            <v>23</v>
          </cell>
          <cell r="AQ141">
            <v>25</v>
          </cell>
          <cell r="AR141">
            <v>12</v>
          </cell>
          <cell r="AS141">
            <v>8</v>
          </cell>
          <cell r="AT141">
            <v>0</v>
          </cell>
          <cell r="AU141">
            <v>0</v>
          </cell>
          <cell r="AV141">
            <v>0</v>
          </cell>
          <cell r="AW141">
            <v>1</v>
          </cell>
          <cell r="AX141">
            <v>0</v>
          </cell>
          <cell r="AY141">
            <v>0</v>
          </cell>
          <cell r="AZ141">
            <v>26</v>
          </cell>
          <cell r="BA141">
            <v>48</v>
          </cell>
          <cell r="BB141">
            <v>22</v>
          </cell>
          <cell r="BC141">
            <v>24</v>
          </cell>
          <cell r="BD141">
            <v>1</v>
          </cell>
        </row>
        <row r="142">
          <cell r="B142"/>
          <cell r="C142" t="str">
            <v xml:space="preserve">មោក សាម៉ន </v>
          </cell>
          <cell r="D142" t="str">
            <v>PM</v>
          </cell>
          <cell r="E142">
            <v>4</v>
          </cell>
          <cell r="F142">
            <v>4</v>
          </cell>
          <cell r="G142"/>
          <cell r="H142" t="str">
            <v>AL</v>
          </cell>
          <cell r="I142">
            <v>4</v>
          </cell>
          <cell r="J142">
            <v>4</v>
          </cell>
          <cell r="K142">
            <v>4</v>
          </cell>
          <cell r="L142">
            <v>4</v>
          </cell>
          <cell r="M142" t="str">
            <v>4H</v>
          </cell>
          <cell r="N142"/>
          <cell r="O142" t="str">
            <v>4N</v>
          </cell>
          <cell r="P142" t="str">
            <v>4N</v>
          </cell>
          <cell r="Q142" t="str">
            <v>4N</v>
          </cell>
          <cell r="R142" t="str">
            <v>4N</v>
          </cell>
          <cell r="S142" t="str">
            <v>4N</v>
          </cell>
          <cell r="T142" t="str">
            <v>4N</v>
          </cell>
          <cell r="U142"/>
          <cell r="V142" t="str">
            <v>4N</v>
          </cell>
          <cell r="W142" t="str">
            <v>4N</v>
          </cell>
          <cell r="X142" t="str">
            <v>4N</v>
          </cell>
          <cell r="Y142" t="str">
            <v>4N</v>
          </cell>
          <cell r="Z142" t="str">
            <v>4N</v>
          </cell>
          <cell r="AA142" t="str">
            <v>4N</v>
          </cell>
          <cell r="AB142"/>
          <cell r="AC142">
            <v>4</v>
          </cell>
          <cell r="AD142">
            <v>4</v>
          </cell>
          <cell r="AE142">
            <v>4</v>
          </cell>
          <cell r="AF142">
            <v>4</v>
          </cell>
          <cell r="AG142">
            <v>4</v>
          </cell>
          <cell r="AH142">
            <v>4</v>
          </cell>
          <cell r="AI142"/>
          <cell r="AJ142"/>
          <cell r="AK142"/>
          <cell r="AL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</row>
        <row r="143">
          <cell r="B143"/>
          <cell r="C143" t="str">
            <v>Mok Samorn</v>
          </cell>
          <cell r="D143">
            <v>1.3</v>
          </cell>
          <cell r="E143">
            <v>0</v>
          </cell>
          <cell r="F143">
            <v>0</v>
          </cell>
          <cell r="G143"/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/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4</v>
          </cell>
          <cell r="T143">
            <v>4</v>
          </cell>
          <cell r="U143"/>
          <cell r="V143">
            <v>4</v>
          </cell>
          <cell r="W143">
            <v>4</v>
          </cell>
          <cell r="X143">
            <v>4</v>
          </cell>
          <cell r="Y143">
            <v>4</v>
          </cell>
          <cell r="Z143">
            <v>4</v>
          </cell>
          <cell r="AA143">
            <v>4</v>
          </cell>
          <cell r="AB143"/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/>
          <cell r="AJ143">
            <v>48</v>
          </cell>
          <cell r="AK143"/>
          <cell r="AL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</row>
        <row r="144">
          <cell r="B144"/>
          <cell r="C144" t="str">
            <v>Coating Operator</v>
          </cell>
          <cell r="D144">
            <v>1.5</v>
          </cell>
          <cell r="E144">
            <v>2</v>
          </cell>
          <cell r="F144">
            <v>2</v>
          </cell>
          <cell r="G144"/>
          <cell r="H144">
            <v>0</v>
          </cell>
          <cell r="I144">
            <v>2</v>
          </cell>
          <cell r="J144">
            <v>2</v>
          </cell>
          <cell r="K144">
            <v>2</v>
          </cell>
          <cell r="L144">
            <v>0</v>
          </cell>
          <cell r="M144">
            <v>0</v>
          </cell>
          <cell r="N144"/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/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/>
          <cell r="AC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  <cell r="AH144">
            <v>2</v>
          </cell>
          <cell r="AI144"/>
          <cell r="AJ144">
            <v>22</v>
          </cell>
          <cell r="AK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</row>
        <row r="145">
          <cell r="B145"/>
          <cell r="D145">
            <v>2</v>
          </cell>
          <cell r="E145">
            <v>0</v>
          </cell>
          <cell r="F145">
            <v>0</v>
          </cell>
          <cell r="G145"/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/>
          <cell r="O145">
            <v>2</v>
          </cell>
          <cell r="P145">
            <v>2</v>
          </cell>
          <cell r="Q145">
            <v>2</v>
          </cell>
          <cell r="R145">
            <v>2</v>
          </cell>
          <cell r="S145">
            <v>2</v>
          </cell>
          <cell r="T145">
            <v>2</v>
          </cell>
          <cell r="U145"/>
          <cell r="V145">
            <v>2</v>
          </cell>
          <cell r="W145">
            <v>2</v>
          </cell>
          <cell r="X145">
            <v>2</v>
          </cell>
          <cell r="Y145">
            <v>2</v>
          </cell>
          <cell r="Z145">
            <v>2</v>
          </cell>
          <cell r="AA145">
            <v>2</v>
          </cell>
          <cell r="AB145"/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/>
          <cell r="AJ145">
            <v>24</v>
          </cell>
          <cell r="AK145">
            <v>0</v>
          </cell>
          <cell r="AL145">
            <v>23</v>
          </cell>
          <cell r="AM145">
            <v>0</v>
          </cell>
          <cell r="AN145">
            <v>0</v>
          </cell>
          <cell r="AO145">
            <v>0</v>
          </cell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</row>
        <row r="146">
          <cell r="B146" t="str">
            <v>1343</v>
          </cell>
          <cell r="C146"/>
          <cell r="D146" t="str">
            <v>AM</v>
          </cell>
          <cell r="E146">
            <v>4</v>
          </cell>
          <cell r="F146">
            <v>4</v>
          </cell>
          <cell r="G146"/>
          <cell r="H146">
            <v>4</v>
          </cell>
          <cell r="I146">
            <v>4</v>
          </cell>
          <cell r="J146">
            <v>4</v>
          </cell>
          <cell r="K146">
            <v>4</v>
          </cell>
          <cell r="L146">
            <v>4</v>
          </cell>
          <cell r="M146"/>
          <cell r="N146"/>
          <cell r="O146">
            <v>4</v>
          </cell>
          <cell r="P146">
            <v>4</v>
          </cell>
          <cell r="Q146" t="str">
            <v>4N</v>
          </cell>
          <cell r="R146" t="str">
            <v>AL</v>
          </cell>
          <cell r="S146" t="str">
            <v>AL</v>
          </cell>
          <cell r="T146" t="str">
            <v>4N</v>
          </cell>
          <cell r="U146"/>
          <cell r="V146" t="str">
            <v>4N</v>
          </cell>
          <cell r="W146" t="str">
            <v>4N</v>
          </cell>
          <cell r="X146" t="str">
            <v>4N</v>
          </cell>
          <cell r="Y146" t="str">
            <v>4N</v>
          </cell>
          <cell r="Z146" t="str">
            <v>4N</v>
          </cell>
          <cell r="AA146" t="str">
            <v>4N</v>
          </cell>
          <cell r="AB146"/>
          <cell r="AC146">
            <v>4</v>
          </cell>
          <cell r="AD146">
            <v>4</v>
          </cell>
          <cell r="AE146">
            <v>4</v>
          </cell>
          <cell r="AF146">
            <v>4</v>
          </cell>
          <cell r="AG146">
            <v>4</v>
          </cell>
          <cell r="AH146">
            <v>4</v>
          </cell>
          <cell r="AI146"/>
          <cell r="AJ146">
            <v>23</v>
          </cell>
          <cell r="AK146"/>
          <cell r="AP146">
            <v>22</v>
          </cell>
          <cell r="AQ146">
            <v>24</v>
          </cell>
          <cell r="AR146">
            <v>8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2</v>
          </cell>
          <cell r="AX146">
            <v>0</v>
          </cell>
          <cell r="AY146">
            <v>0</v>
          </cell>
          <cell r="AZ146">
            <v>26</v>
          </cell>
          <cell r="BA146">
            <v>32</v>
          </cell>
          <cell r="BB146">
            <v>28</v>
          </cell>
          <cell r="BC146">
            <v>16</v>
          </cell>
          <cell r="BD146">
            <v>2</v>
          </cell>
        </row>
        <row r="147">
          <cell r="B147"/>
          <cell r="C147" t="str">
            <v>ណន ពិសិទ្ធ</v>
          </cell>
          <cell r="D147" t="str">
            <v>PM</v>
          </cell>
          <cell r="E147">
            <v>4</v>
          </cell>
          <cell r="F147">
            <v>4</v>
          </cell>
          <cell r="G147"/>
          <cell r="H147">
            <v>4</v>
          </cell>
          <cell r="I147">
            <v>4</v>
          </cell>
          <cell r="J147">
            <v>4</v>
          </cell>
          <cell r="K147">
            <v>4</v>
          </cell>
          <cell r="L147">
            <v>4</v>
          </cell>
          <cell r="M147"/>
          <cell r="N147"/>
          <cell r="O147">
            <v>4</v>
          </cell>
          <cell r="P147">
            <v>4</v>
          </cell>
          <cell r="Q147" t="str">
            <v>4N</v>
          </cell>
          <cell r="R147" t="str">
            <v>AL</v>
          </cell>
          <cell r="S147" t="str">
            <v>AL</v>
          </cell>
          <cell r="T147" t="str">
            <v>4N</v>
          </cell>
          <cell r="U147"/>
          <cell r="V147" t="str">
            <v>4N</v>
          </cell>
          <cell r="W147" t="str">
            <v>4N</v>
          </cell>
          <cell r="X147" t="str">
            <v>4N</v>
          </cell>
          <cell r="Y147" t="str">
            <v>4N</v>
          </cell>
          <cell r="Z147" t="str">
            <v>4N</v>
          </cell>
          <cell r="AA147" t="str">
            <v>4N</v>
          </cell>
          <cell r="AB147"/>
          <cell r="AC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  <cell r="AH147">
            <v>4</v>
          </cell>
          <cell r="AI147"/>
          <cell r="AJ147"/>
          <cell r="AK147"/>
          <cell r="AL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</row>
        <row r="148">
          <cell r="B148"/>
          <cell r="C148" t="str">
            <v>Norn Pisit</v>
          </cell>
          <cell r="D148">
            <v>1.3</v>
          </cell>
          <cell r="E148">
            <v>0</v>
          </cell>
          <cell r="F148">
            <v>0</v>
          </cell>
          <cell r="G148"/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/>
          <cell r="N148"/>
          <cell r="O148">
            <v>0</v>
          </cell>
          <cell r="P148">
            <v>0</v>
          </cell>
          <cell r="Q148">
            <v>4</v>
          </cell>
          <cell r="R148">
            <v>0</v>
          </cell>
          <cell r="S148">
            <v>0</v>
          </cell>
          <cell r="T148">
            <v>4</v>
          </cell>
          <cell r="U148"/>
          <cell r="V148">
            <v>4</v>
          </cell>
          <cell r="W148">
            <v>4</v>
          </cell>
          <cell r="X148">
            <v>4</v>
          </cell>
          <cell r="Y148">
            <v>4</v>
          </cell>
          <cell r="Z148">
            <v>4</v>
          </cell>
          <cell r="AA148">
            <v>4</v>
          </cell>
          <cell r="AB148"/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/>
          <cell r="AJ148">
            <v>32</v>
          </cell>
          <cell r="AK148"/>
          <cell r="AL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</row>
        <row r="149">
          <cell r="B149"/>
          <cell r="C149" t="str">
            <v>Coating Operator</v>
          </cell>
          <cell r="D149">
            <v>1.5</v>
          </cell>
          <cell r="E149">
            <v>2</v>
          </cell>
          <cell r="F149">
            <v>2</v>
          </cell>
          <cell r="G149"/>
          <cell r="H149">
            <v>2</v>
          </cell>
          <cell r="I149">
            <v>2</v>
          </cell>
          <cell r="J149">
            <v>2</v>
          </cell>
          <cell r="K149">
            <v>2</v>
          </cell>
          <cell r="L149">
            <v>0</v>
          </cell>
          <cell r="M149"/>
          <cell r="N149"/>
          <cell r="O149">
            <v>2</v>
          </cell>
          <cell r="P149">
            <v>2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/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/>
          <cell r="AC149">
            <v>2</v>
          </cell>
          <cell r="AD149">
            <v>2</v>
          </cell>
          <cell r="AE149">
            <v>2</v>
          </cell>
          <cell r="AF149">
            <v>2</v>
          </cell>
          <cell r="AG149">
            <v>2</v>
          </cell>
          <cell r="AH149">
            <v>2</v>
          </cell>
          <cell r="AI149"/>
          <cell r="AJ149">
            <v>28</v>
          </cell>
          <cell r="AK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</row>
        <row r="150">
          <cell r="B150"/>
          <cell r="D150">
            <v>2</v>
          </cell>
          <cell r="E150">
            <v>0</v>
          </cell>
          <cell r="F150">
            <v>0</v>
          </cell>
          <cell r="G150"/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/>
          <cell r="N150"/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0</v>
          </cell>
          <cell r="T150">
            <v>2</v>
          </cell>
          <cell r="U150"/>
          <cell r="V150">
            <v>2</v>
          </cell>
          <cell r="W150">
            <v>2</v>
          </cell>
          <cell r="X150">
            <v>2</v>
          </cell>
          <cell r="Y150">
            <v>2</v>
          </cell>
          <cell r="Z150">
            <v>2</v>
          </cell>
          <cell r="AA150">
            <v>2</v>
          </cell>
          <cell r="AB150"/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/>
          <cell r="AJ150">
            <v>16</v>
          </cell>
          <cell r="AK150">
            <v>0</v>
          </cell>
          <cell r="AL150">
            <v>22</v>
          </cell>
          <cell r="AM150">
            <v>0</v>
          </cell>
          <cell r="AN150">
            <v>0</v>
          </cell>
          <cell r="AO150">
            <v>0</v>
          </cell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</row>
        <row r="151">
          <cell r="B151" t="str">
            <v>1372</v>
          </cell>
          <cell r="C151"/>
          <cell r="D151" t="str">
            <v>AM</v>
          </cell>
          <cell r="E151">
            <v>4</v>
          </cell>
          <cell r="F151">
            <v>4</v>
          </cell>
          <cell r="G151"/>
          <cell r="H151">
            <v>4</v>
          </cell>
          <cell r="I151">
            <v>4</v>
          </cell>
          <cell r="J151">
            <v>4</v>
          </cell>
          <cell r="K151">
            <v>4</v>
          </cell>
          <cell r="L151">
            <v>4</v>
          </cell>
          <cell r="M151" t="str">
            <v>4H</v>
          </cell>
          <cell r="N151"/>
          <cell r="O151">
            <v>4</v>
          </cell>
          <cell r="P151">
            <v>4</v>
          </cell>
          <cell r="Q151" t="str">
            <v>4N</v>
          </cell>
          <cell r="R151" t="str">
            <v>4N</v>
          </cell>
          <cell r="S151" t="str">
            <v>4N</v>
          </cell>
          <cell r="T151" t="str">
            <v>4N</v>
          </cell>
          <cell r="U151"/>
          <cell r="V151" t="str">
            <v>4N</v>
          </cell>
          <cell r="W151" t="str">
            <v>4N</v>
          </cell>
          <cell r="X151" t="str">
            <v>4N</v>
          </cell>
          <cell r="Y151" t="str">
            <v>4N</v>
          </cell>
          <cell r="Z151" t="str">
            <v>4N</v>
          </cell>
          <cell r="AA151" t="str">
            <v>4N</v>
          </cell>
          <cell r="AB151"/>
          <cell r="AC151">
            <v>4</v>
          </cell>
          <cell r="AD151">
            <v>4</v>
          </cell>
          <cell r="AE151">
            <v>4</v>
          </cell>
          <cell r="AF151">
            <v>4</v>
          </cell>
          <cell r="AG151">
            <v>4</v>
          </cell>
          <cell r="AH151">
            <v>4</v>
          </cell>
          <cell r="AI151"/>
          <cell r="AJ151">
            <v>25</v>
          </cell>
          <cell r="AK151"/>
          <cell r="AP151">
            <v>23</v>
          </cell>
          <cell r="AQ151">
            <v>26</v>
          </cell>
          <cell r="AR151">
            <v>10</v>
          </cell>
          <cell r="AS151">
            <v>8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26</v>
          </cell>
          <cell r="BA151">
            <v>40</v>
          </cell>
          <cell r="BB151">
            <v>26</v>
          </cell>
          <cell r="BC151">
            <v>20</v>
          </cell>
          <cell r="BD151">
            <v>0</v>
          </cell>
        </row>
        <row r="152">
          <cell r="B152"/>
          <cell r="C152" t="str">
            <v>យ៉ុម ពិសិទ្ធិ</v>
          </cell>
          <cell r="D152" t="str">
            <v>PM</v>
          </cell>
          <cell r="E152">
            <v>4</v>
          </cell>
          <cell r="F152">
            <v>4</v>
          </cell>
          <cell r="G152"/>
          <cell r="H152">
            <v>4</v>
          </cell>
          <cell r="I152">
            <v>4</v>
          </cell>
          <cell r="J152">
            <v>4</v>
          </cell>
          <cell r="K152">
            <v>4</v>
          </cell>
          <cell r="L152">
            <v>4</v>
          </cell>
          <cell r="M152" t="str">
            <v>4H</v>
          </cell>
          <cell r="N152"/>
          <cell r="O152">
            <v>4</v>
          </cell>
          <cell r="P152">
            <v>4</v>
          </cell>
          <cell r="Q152" t="str">
            <v>4N</v>
          </cell>
          <cell r="R152" t="str">
            <v>4N</v>
          </cell>
          <cell r="S152" t="str">
            <v>4N</v>
          </cell>
          <cell r="T152" t="str">
            <v>4N</v>
          </cell>
          <cell r="U152"/>
          <cell r="V152" t="str">
            <v>4N</v>
          </cell>
          <cell r="W152" t="str">
            <v>4N</v>
          </cell>
          <cell r="X152" t="str">
            <v>4N</v>
          </cell>
          <cell r="Y152" t="str">
            <v>4N</v>
          </cell>
          <cell r="Z152" t="str">
            <v>4N</v>
          </cell>
          <cell r="AA152" t="str">
            <v>4N</v>
          </cell>
          <cell r="AB152"/>
          <cell r="AC152">
            <v>4</v>
          </cell>
          <cell r="AD152">
            <v>4</v>
          </cell>
          <cell r="AE152">
            <v>4</v>
          </cell>
          <cell r="AF152">
            <v>4</v>
          </cell>
          <cell r="AG152">
            <v>4</v>
          </cell>
          <cell r="AH152">
            <v>4</v>
          </cell>
          <cell r="AI152"/>
          <cell r="AJ152"/>
          <cell r="AK152"/>
          <cell r="AL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</row>
        <row r="153">
          <cell r="B153"/>
          <cell r="C153" t="str">
            <v>Yum Piseth</v>
          </cell>
          <cell r="D153">
            <v>1.3</v>
          </cell>
          <cell r="E153">
            <v>0</v>
          </cell>
          <cell r="F153">
            <v>0</v>
          </cell>
          <cell r="G153"/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/>
          <cell r="O153">
            <v>0</v>
          </cell>
          <cell r="P153">
            <v>0</v>
          </cell>
          <cell r="Q153">
            <v>4</v>
          </cell>
          <cell r="R153">
            <v>4</v>
          </cell>
          <cell r="S153">
            <v>4</v>
          </cell>
          <cell r="T153">
            <v>4</v>
          </cell>
          <cell r="U153"/>
          <cell r="V153">
            <v>4</v>
          </cell>
          <cell r="W153">
            <v>4</v>
          </cell>
          <cell r="X153">
            <v>4</v>
          </cell>
          <cell r="Y153">
            <v>4</v>
          </cell>
          <cell r="Z153">
            <v>4</v>
          </cell>
          <cell r="AA153">
            <v>4</v>
          </cell>
          <cell r="AB153"/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/>
          <cell r="AJ153">
            <v>40</v>
          </cell>
          <cell r="AK153"/>
          <cell r="AL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</row>
        <row r="154">
          <cell r="B154"/>
          <cell r="C154" t="str">
            <v>Coating Operator</v>
          </cell>
          <cell r="D154">
            <v>1.5</v>
          </cell>
          <cell r="E154">
            <v>2</v>
          </cell>
          <cell r="F154">
            <v>0</v>
          </cell>
          <cell r="G154"/>
          <cell r="H154">
            <v>2</v>
          </cell>
          <cell r="I154">
            <v>2</v>
          </cell>
          <cell r="J154">
            <v>2</v>
          </cell>
          <cell r="K154">
            <v>2</v>
          </cell>
          <cell r="L154">
            <v>0</v>
          </cell>
          <cell r="M154">
            <v>0</v>
          </cell>
          <cell r="N154"/>
          <cell r="O154">
            <v>2</v>
          </cell>
          <cell r="P154">
            <v>2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/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/>
          <cell r="AC154">
            <v>2</v>
          </cell>
          <cell r="AD154">
            <v>2</v>
          </cell>
          <cell r="AE154">
            <v>2</v>
          </cell>
          <cell r="AF154">
            <v>2</v>
          </cell>
          <cell r="AG154">
            <v>2</v>
          </cell>
          <cell r="AH154">
            <v>2</v>
          </cell>
          <cell r="AI154"/>
          <cell r="AJ154">
            <v>26</v>
          </cell>
          <cell r="AK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</row>
        <row r="155">
          <cell r="B155"/>
          <cell r="D155">
            <v>2</v>
          </cell>
          <cell r="E155">
            <v>0</v>
          </cell>
          <cell r="F155">
            <v>0</v>
          </cell>
          <cell r="G155"/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/>
          <cell r="O155">
            <v>0</v>
          </cell>
          <cell r="P155">
            <v>0</v>
          </cell>
          <cell r="Q155">
            <v>2</v>
          </cell>
          <cell r="R155">
            <v>2</v>
          </cell>
          <cell r="S155">
            <v>2</v>
          </cell>
          <cell r="T155">
            <v>2</v>
          </cell>
          <cell r="U155"/>
          <cell r="V155">
            <v>2</v>
          </cell>
          <cell r="W155">
            <v>2</v>
          </cell>
          <cell r="X155">
            <v>2</v>
          </cell>
          <cell r="Y155">
            <v>2</v>
          </cell>
          <cell r="Z155">
            <v>2</v>
          </cell>
          <cell r="AA155">
            <v>2</v>
          </cell>
          <cell r="AB155"/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/>
          <cell r="AJ155">
            <v>20</v>
          </cell>
          <cell r="AK155">
            <v>0</v>
          </cell>
          <cell r="AL155">
            <v>23</v>
          </cell>
          <cell r="AM155">
            <v>0</v>
          </cell>
          <cell r="AN155">
            <v>0</v>
          </cell>
          <cell r="AO155">
            <v>0</v>
          </cell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</row>
        <row r="156">
          <cell r="B156" t="str">
            <v>1427</v>
          </cell>
          <cell r="C156"/>
          <cell r="D156" t="str">
            <v>AM</v>
          </cell>
          <cell r="E156">
            <v>4</v>
          </cell>
          <cell r="F156">
            <v>4</v>
          </cell>
          <cell r="G156"/>
          <cell r="H156">
            <v>4</v>
          </cell>
          <cell r="I156">
            <v>4</v>
          </cell>
          <cell r="J156">
            <v>4</v>
          </cell>
          <cell r="K156">
            <v>4</v>
          </cell>
          <cell r="L156">
            <v>4</v>
          </cell>
          <cell r="M156"/>
          <cell r="N156"/>
          <cell r="O156">
            <v>4</v>
          </cell>
          <cell r="P156">
            <v>4</v>
          </cell>
          <cell r="Q156">
            <v>4</v>
          </cell>
          <cell r="R156">
            <v>4</v>
          </cell>
          <cell r="S156">
            <v>4</v>
          </cell>
          <cell r="T156">
            <v>4</v>
          </cell>
          <cell r="U156"/>
          <cell r="V156" t="str">
            <v>AL</v>
          </cell>
          <cell r="W156">
            <v>4</v>
          </cell>
          <cell r="X156">
            <v>4</v>
          </cell>
          <cell r="Y156">
            <v>4</v>
          </cell>
          <cell r="Z156">
            <v>4</v>
          </cell>
          <cell r="AA156">
            <v>4</v>
          </cell>
          <cell r="AB156"/>
          <cell r="AC156">
            <v>4</v>
          </cell>
          <cell r="AD156">
            <v>4</v>
          </cell>
          <cell r="AE156">
            <v>4</v>
          </cell>
          <cell r="AF156">
            <v>4</v>
          </cell>
          <cell r="AG156">
            <v>4</v>
          </cell>
          <cell r="AH156">
            <v>4</v>
          </cell>
          <cell r="AI156"/>
          <cell r="AJ156">
            <v>24</v>
          </cell>
          <cell r="AK156"/>
          <cell r="AP156">
            <v>18</v>
          </cell>
          <cell r="AQ156">
            <v>25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1</v>
          </cell>
          <cell r="AX156">
            <v>0</v>
          </cell>
          <cell r="AY156">
            <v>0</v>
          </cell>
          <cell r="AZ156">
            <v>26</v>
          </cell>
          <cell r="BA156">
            <v>0</v>
          </cell>
          <cell r="BB156">
            <v>36</v>
          </cell>
          <cell r="BC156">
            <v>0</v>
          </cell>
          <cell r="BD156">
            <v>1</v>
          </cell>
        </row>
        <row r="157">
          <cell r="B157"/>
          <cell r="C157" t="str">
            <v>ពែល ចិន</v>
          </cell>
          <cell r="D157" t="str">
            <v>PM</v>
          </cell>
          <cell r="E157">
            <v>4</v>
          </cell>
          <cell r="F157">
            <v>4</v>
          </cell>
          <cell r="G157"/>
          <cell r="H157">
            <v>4</v>
          </cell>
          <cell r="I157">
            <v>4</v>
          </cell>
          <cell r="J157">
            <v>4</v>
          </cell>
          <cell r="K157">
            <v>4</v>
          </cell>
          <cell r="L157">
            <v>4</v>
          </cell>
          <cell r="M157"/>
          <cell r="N157"/>
          <cell r="O157">
            <v>4</v>
          </cell>
          <cell r="P157">
            <v>4</v>
          </cell>
          <cell r="Q157">
            <v>4</v>
          </cell>
          <cell r="R157">
            <v>4</v>
          </cell>
          <cell r="S157">
            <v>4</v>
          </cell>
          <cell r="T157">
            <v>4</v>
          </cell>
          <cell r="U157"/>
          <cell r="V157" t="str">
            <v>AL</v>
          </cell>
          <cell r="W157">
            <v>4</v>
          </cell>
          <cell r="X157">
            <v>4</v>
          </cell>
          <cell r="Y157">
            <v>4</v>
          </cell>
          <cell r="Z157">
            <v>4</v>
          </cell>
          <cell r="AA157">
            <v>4</v>
          </cell>
          <cell r="AB157"/>
          <cell r="AC157">
            <v>4</v>
          </cell>
          <cell r="AD157">
            <v>4</v>
          </cell>
          <cell r="AE157">
            <v>4</v>
          </cell>
          <cell r="AF157">
            <v>4</v>
          </cell>
          <cell r="AG157">
            <v>4</v>
          </cell>
          <cell r="AH157">
            <v>4</v>
          </cell>
          <cell r="AI157"/>
          <cell r="AJ157"/>
          <cell r="AK157"/>
          <cell r="AL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</row>
        <row r="158">
          <cell r="B158"/>
          <cell r="C158" t="str">
            <v>Pel Chen</v>
          </cell>
          <cell r="D158">
            <v>1.3</v>
          </cell>
          <cell r="E158">
            <v>0</v>
          </cell>
          <cell r="F158">
            <v>0</v>
          </cell>
          <cell r="G158"/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/>
          <cell r="N158"/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/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/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/>
          <cell r="AJ158">
            <v>0</v>
          </cell>
          <cell r="AK158"/>
          <cell r="AL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</row>
        <row r="159">
          <cell r="B159"/>
          <cell r="C159" t="str">
            <v>Coating Operator</v>
          </cell>
          <cell r="D159">
            <v>1.5</v>
          </cell>
          <cell r="E159">
            <v>2</v>
          </cell>
          <cell r="F159">
            <v>0</v>
          </cell>
          <cell r="G159"/>
          <cell r="H159">
            <v>2</v>
          </cell>
          <cell r="I159">
            <v>0</v>
          </cell>
          <cell r="J159">
            <v>2</v>
          </cell>
          <cell r="K159">
            <v>2</v>
          </cell>
          <cell r="L159">
            <v>0</v>
          </cell>
          <cell r="M159"/>
          <cell r="N159"/>
          <cell r="O159">
            <v>2</v>
          </cell>
          <cell r="P159">
            <v>2</v>
          </cell>
          <cell r="Q159">
            <v>2</v>
          </cell>
          <cell r="R159">
            <v>2</v>
          </cell>
          <cell r="S159">
            <v>2</v>
          </cell>
          <cell r="T159">
            <v>0</v>
          </cell>
          <cell r="U159"/>
          <cell r="V159">
            <v>0</v>
          </cell>
          <cell r="W159">
            <v>2</v>
          </cell>
          <cell r="X159">
            <v>2</v>
          </cell>
          <cell r="Y159">
            <v>2</v>
          </cell>
          <cell r="Z159">
            <v>2</v>
          </cell>
          <cell r="AA159">
            <v>0</v>
          </cell>
          <cell r="AB159"/>
          <cell r="AC159">
            <v>2</v>
          </cell>
          <cell r="AD159">
            <v>2</v>
          </cell>
          <cell r="AE159">
            <v>2</v>
          </cell>
          <cell r="AF159">
            <v>2</v>
          </cell>
          <cell r="AG159">
            <v>2</v>
          </cell>
          <cell r="AH159">
            <v>0</v>
          </cell>
          <cell r="AI159"/>
          <cell r="AJ159">
            <v>36</v>
          </cell>
          <cell r="AK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</row>
        <row r="160">
          <cell r="B160"/>
          <cell r="C160"/>
          <cell r="D160">
            <v>2</v>
          </cell>
          <cell r="E160">
            <v>0</v>
          </cell>
          <cell r="F160">
            <v>0</v>
          </cell>
          <cell r="G160"/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/>
          <cell r="N160"/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/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/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/>
          <cell r="AJ160">
            <v>0</v>
          </cell>
          <cell r="AK160">
            <v>0</v>
          </cell>
          <cell r="AL160">
            <v>18</v>
          </cell>
          <cell r="AM160">
            <v>0</v>
          </cell>
          <cell r="AN160">
            <v>0</v>
          </cell>
          <cell r="AO160">
            <v>0</v>
          </cell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</row>
        <row r="161">
          <cell r="B161" t="str">
            <v>1321</v>
          </cell>
          <cell r="C161"/>
          <cell r="D161" t="str">
            <v>AM</v>
          </cell>
          <cell r="E161">
            <v>4</v>
          </cell>
          <cell r="F161">
            <v>4</v>
          </cell>
          <cell r="G161"/>
          <cell r="H161">
            <v>4</v>
          </cell>
          <cell r="I161">
            <v>4</v>
          </cell>
          <cell r="J161">
            <v>4</v>
          </cell>
          <cell r="K161">
            <v>4</v>
          </cell>
          <cell r="L161">
            <v>4</v>
          </cell>
          <cell r="M161"/>
          <cell r="N161"/>
          <cell r="O161" t="str">
            <v>A</v>
          </cell>
          <cell r="P161">
            <v>4</v>
          </cell>
          <cell r="Q161" t="str">
            <v>4N</v>
          </cell>
          <cell r="R161" t="str">
            <v>4N</v>
          </cell>
          <cell r="S161" t="str">
            <v>4N</v>
          </cell>
          <cell r="T161" t="str">
            <v>A</v>
          </cell>
          <cell r="U161"/>
          <cell r="V161" t="str">
            <v>4N</v>
          </cell>
          <cell r="W161" t="str">
            <v>4N</v>
          </cell>
          <cell r="X161" t="str">
            <v>4N</v>
          </cell>
          <cell r="Y161" t="str">
            <v>4N</v>
          </cell>
          <cell r="Z161" t="str">
            <v>4N</v>
          </cell>
          <cell r="AA161" t="str">
            <v>4N</v>
          </cell>
          <cell r="AB161"/>
          <cell r="AC161" t="str">
            <v>4N</v>
          </cell>
          <cell r="AD161" t="str">
            <v>4N</v>
          </cell>
          <cell r="AE161" t="str">
            <v>4N</v>
          </cell>
          <cell r="AF161" t="str">
            <v>4N</v>
          </cell>
          <cell r="AG161" t="str">
            <v>4N</v>
          </cell>
          <cell r="AH161" t="str">
            <v>4N</v>
          </cell>
          <cell r="AI161"/>
          <cell r="AJ161">
            <v>23</v>
          </cell>
          <cell r="AK161"/>
          <cell r="AP161">
            <v>19</v>
          </cell>
          <cell r="AQ161">
            <v>24</v>
          </cell>
          <cell r="AR161">
            <v>15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0</v>
          </cell>
          <cell r="AX161">
            <v>0</v>
          </cell>
          <cell r="AY161">
            <v>0</v>
          </cell>
          <cell r="AZ161">
            <v>24</v>
          </cell>
          <cell r="BA161">
            <v>60</v>
          </cell>
          <cell r="BB161">
            <v>10</v>
          </cell>
          <cell r="BC161">
            <v>28</v>
          </cell>
          <cell r="BD161">
            <v>0</v>
          </cell>
        </row>
        <row r="162">
          <cell r="B162"/>
          <cell r="C162" t="str">
            <v xml:space="preserve">សុន សុខលីន </v>
          </cell>
          <cell r="D162" t="str">
            <v>PM</v>
          </cell>
          <cell r="E162">
            <v>4</v>
          </cell>
          <cell r="F162">
            <v>4</v>
          </cell>
          <cell r="G162"/>
          <cell r="H162">
            <v>4</v>
          </cell>
          <cell r="I162">
            <v>4</v>
          </cell>
          <cell r="J162">
            <v>4</v>
          </cell>
          <cell r="K162">
            <v>4</v>
          </cell>
          <cell r="L162">
            <v>4</v>
          </cell>
          <cell r="M162"/>
          <cell r="N162"/>
          <cell r="O162" t="str">
            <v>A</v>
          </cell>
          <cell r="P162">
            <v>4</v>
          </cell>
          <cell r="Q162" t="str">
            <v>4N</v>
          </cell>
          <cell r="R162" t="str">
            <v>4N</v>
          </cell>
          <cell r="S162" t="str">
            <v>4N</v>
          </cell>
          <cell r="T162" t="str">
            <v>A</v>
          </cell>
          <cell r="U162"/>
          <cell r="V162" t="str">
            <v>4N</v>
          </cell>
          <cell r="W162" t="str">
            <v>4N</v>
          </cell>
          <cell r="X162" t="str">
            <v>4N</v>
          </cell>
          <cell r="Y162" t="str">
            <v>4N</v>
          </cell>
          <cell r="Z162" t="str">
            <v>4N</v>
          </cell>
          <cell r="AA162" t="str">
            <v>4N</v>
          </cell>
          <cell r="AB162"/>
          <cell r="AC162" t="str">
            <v>4N</v>
          </cell>
          <cell r="AD162" t="str">
            <v>4N</v>
          </cell>
          <cell r="AE162" t="str">
            <v>4N</v>
          </cell>
          <cell r="AF162" t="str">
            <v>4N</v>
          </cell>
          <cell r="AG162" t="str">
            <v>4N</v>
          </cell>
          <cell r="AH162" t="str">
            <v>4N</v>
          </cell>
          <cell r="AI162"/>
          <cell r="AJ162"/>
          <cell r="AK162"/>
          <cell r="AL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</row>
        <row r="163">
          <cell r="B163"/>
          <cell r="C163" t="str">
            <v>Son Soklin</v>
          </cell>
          <cell r="D163">
            <v>1.3</v>
          </cell>
          <cell r="E163">
            <v>0</v>
          </cell>
          <cell r="F163">
            <v>0</v>
          </cell>
          <cell r="G163"/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/>
          <cell r="N163"/>
          <cell r="O163">
            <v>0</v>
          </cell>
          <cell r="P163">
            <v>0</v>
          </cell>
          <cell r="Q163">
            <v>4</v>
          </cell>
          <cell r="R163">
            <v>4</v>
          </cell>
          <cell r="S163">
            <v>4</v>
          </cell>
          <cell r="T163">
            <v>0</v>
          </cell>
          <cell r="U163"/>
          <cell r="V163">
            <v>4</v>
          </cell>
          <cell r="W163">
            <v>4</v>
          </cell>
          <cell r="X163">
            <v>4</v>
          </cell>
          <cell r="Y163">
            <v>4</v>
          </cell>
          <cell r="Z163">
            <v>4</v>
          </cell>
          <cell r="AA163">
            <v>4</v>
          </cell>
          <cell r="AB163"/>
          <cell r="AC163">
            <v>4</v>
          </cell>
          <cell r="AD163">
            <v>4</v>
          </cell>
          <cell r="AE163">
            <v>4</v>
          </cell>
          <cell r="AF163">
            <v>4</v>
          </cell>
          <cell r="AG163">
            <v>4</v>
          </cell>
          <cell r="AH163">
            <v>4</v>
          </cell>
          <cell r="AI163"/>
          <cell r="AJ163">
            <v>60</v>
          </cell>
          <cell r="AK163"/>
          <cell r="AL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</row>
        <row r="164">
          <cell r="B164"/>
          <cell r="C164" t="str">
            <v>Tech Boost</v>
          </cell>
          <cell r="D164">
            <v>1.5</v>
          </cell>
          <cell r="E164">
            <v>2</v>
          </cell>
          <cell r="F164">
            <v>0</v>
          </cell>
          <cell r="G164"/>
          <cell r="H164">
            <v>2</v>
          </cell>
          <cell r="I164">
            <v>0</v>
          </cell>
          <cell r="J164">
            <v>2</v>
          </cell>
          <cell r="K164">
            <v>2</v>
          </cell>
          <cell r="L164">
            <v>0</v>
          </cell>
          <cell r="M164"/>
          <cell r="N164"/>
          <cell r="O164">
            <v>0</v>
          </cell>
          <cell r="P164">
            <v>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/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/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/>
          <cell r="AJ164">
            <v>10</v>
          </cell>
          <cell r="AK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</row>
        <row r="165">
          <cell r="B165"/>
          <cell r="C165"/>
          <cell r="D165">
            <v>2</v>
          </cell>
          <cell r="E165">
            <v>0</v>
          </cell>
          <cell r="F165">
            <v>0</v>
          </cell>
          <cell r="G165"/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/>
          <cell r="N165"/>
          <cell r="O165">
            <v>0</v>
          </cell>
          <cell r="P165">
            <v>0</v>
          </cell>
          <cell r="Q165">
            <v>2</v>
          </cell>
          <cell r="R165">
            <v>2</v>
          </cell>
          <cell r="S165">
            <v>2</v>
          </cell>
          <cell r="T165">
            <v>0</v>
          </cell>
          <cell r="U165"/>
          <cell r="V165">
            <v>2</v>
          </cell>
          <cell r="W165">
            <v>2</v>
          </cell>
          <cell r="X165">
            <v>2</v>
          </cell>
          <cell r="Y165">
            <v>2</v>
          </cell>
          <cell r="Z165">
            <v>2</v>
          </cell>
          <cell r="AA165">
            <v>2</v>
          </cell>
          <cell r="AB165"/>
          <cell r="AC165">
            <v>2</v>
          </cell>
          <cell r="AD165">
            <v>2</v>
          </cell>
          <cell r="AE165">
            <v>2</v>
          </cell>
          <cell r="AF165">
            <v>2</v>
          </cell>
          <cell r="AG165">
            <v>2</v>
          </cell>
          <cell r="AH165">
            <v>0</v>
          </cell>
          <cell r="AI165"/>
          <cell r="AJ165">
            <v>28</v>
          </cell>
          <cell r="AK165">
            <v>0</v>
          </cell>
          <cell r="AL165">
            <v>19</v>
          </cell>
          <cell r="AM165">
            <v>0</v>
          </cell>
          <cell r="AN165">
            <v>0</v>
          </cell>
          <cell r="AO165">
            <v>0</v>
          </cell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</row>
        <row r="166">
          <cell r="B166" t="str">
            <v>1421</v>
          </cell>
          <cell r="C166"/>
          <cell r="D166" t="str">
            <v>AM</v>
          </cell>
          <cell r="E166" t="str">
            <v>AL</v>
          </cell>
          <cell r="F166" t="str">
            <v>AL</v>
          </cell>
          <cell r="G166"/>
          <cell r="H166">
            <v>4</v>
          </cell>
          <cell r="I166">
            <v>4</v>
          </cell>
          <cell r="J166">
            <v>4</v>
          </cell>
          <cell r="K166">
            <v>4</v>
          </cell>
          <cell r="L166">
            <v>4</v>
          </cell>
          <cell r="M166" t="str">
            <v>4H</v>
          </cell>
          <cell r="N166"/>
          <cell r="O166">
            <v>4</v>
          </cell>
          <cell r="P166">
            <v>4</v>
          </cell>
          <cell r="Q166">
            <v>4</v>
          </cell>
          <cell r="R166">
            <v>4</v>
          </cell>
          <cell r="S166">
            <v>4</v>
          </cell>
          <cell r="T166">
            <v>4</v>
          </cell>
          <cell r="U166"/>
          <cell r="V166">
            <v>4</v>
          </cell>
          <cell r="W166">
            <v>4</v>
          </cell>
          <cell r="X166">
            <v>4</v>
          </cell>
          <cell r="Y166">
            <v>4</v>
          </cell>
          <cell r="Z166">
            <v>4</v>
          </cell>
          <cell r="AA166">
            <v>4</v>
          </cell>
          <cell r="AB166" t="str">
            <v>4S</v>
          </cell>
          <cell r="AC166">
            <v>4</v>
          </cell>
          <cell r="AD166">
            <v>4</v>
          </cell>
          <cell r="AE166">
            <v>4</v>
          </cell>
          <cell r="AF166">
            <v>4</v>
          </cell>
          <cell r="AG166">
            <v>4</v>
          </cell>
          <cell r="AH166">
            <v>4</v>
          </cell>
          <cell r="AI166"/>
          <cell r="AJ166">
            <v>23</v>
          </cell>
          <cell r="AK166"/>
          <cell r="AP166">
            <v>19</v>
          </cell>
          <cell r="AQ166">
            <v>24</v>
          </cell>
          <cell r="AR166">
            <v>0</v>
          </cell>
          <cell r="AS166">
            <v>8</v>
          </cell>
          <cell r="AT166">
            <v>8</v>
          </cell>
          <cell r="AU166">
            <v>0</v>
          </cell>
          <cell r="AV166">
            <v>0</v>
          </cell>
          <cell r="AW166">
            <v>2</v>
          </cell>
          <cell r="AX166">
            <v>0</v>
          </cell>
          <cell r="AY166">
            <v>0</v>
          </cell>
          <cell r="AZ166">
            <v>26</v>
          </cell>
          <cell r="BA166">
            <v>0</v>
          </cell>
          <cell r="BB166">
            <v>38</v>
          </cell>
          <cell r="BC166">
            <v>0</v>
          </cell>
          <cell r="BD166">
            <v>2</v>
          </cell>
        </row>
        <row r="167">
          <cell r="B167"/>
          <cell r="C167" t="str">
            <v>កែវ ធន់</v>
          </cell>
          <cell r="D167" t="str">
            <v>PM</v>
          </cell>
          <cell r="E167" t="str">
            <v>AL</v>
          </cell>
          <cell r="F167" t="str">
            <v>AL</v>
          </cell>
          <cell r="G167"/>
          <cell r="H167">
            <v>4</v>
          </cell>
          <cell r="I167">
            <v>4</v>
          </cell>
          <cell r="J167">
            <v>4</v>
          </cell>
          <cell r="K167">
            <v>4</v>
          </cell>
          <cell r="L167">
            <v>4</v>
          </cell>
          <cell r="M167" t="str">
            <v>4H</v>
          </cell>
          <cell r="N167"/>
          <cell r="O167">
            <v>4</v>
          </cell>
          <cell r="P167">
            <v>4</v>
          </cell>
          <cell r="Q167">
            <v>4</v>
          </cell>
          <cell r="R167">
            <v>4</v>
          </cell>
          <cell r="S167">
            <v>4</v>
          </cell>
          <cell r="T167">
            <v>4</v>
          </cell>
          <cell r="U167"/>
          <cell r="V167">
            <v>4</v>
          </cell>
          <cell r="W167">
            <v>4</v>
          </cell>
          <cell r="X167">
            <v>4</v>
          </cell>
          <cell r="Y167">
            <v>4</v>
          </cell>
          <cell r="Z167">
            <v>4</v>
          </cell>
          <cell r="AA167">
            <v>4</v>
          </cell>
          <cell r="AB167" t="str">
            <v>4S</v>
          </cell>
          <cell r="AC167">
            <v>4</v>
          </cell>
          <cell r="AD167">
            <v>4</v>
          </cell>
          <cell r="AE167">
            <v>4</v>
          </cell>
          <cell r="AF167">
            <v>4</v>
          </cell>
          <cell r="AG167">
            <v>4</v>
          </cell>
          <cell r="AH167">
            <v>4</v>
          </cell>
          <cell r="AI167"/>
          <cell r="AJ167"/>
          <cell r="AK167"/>
          <cell r="AL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</row>
        <row r="168">
          <cell r="B168"/>
          <cell r="C168" t="str">
            <v>Keo Thorn</v>
          </cell>
          <cell r="D168">
            <v>1.3</v>
          </cell>
          <cell r="E168">
            <v>0</v>
          </cell>
          <cell r="F168">
            <v>0</v>
          </cell>
          <cell r="G168"/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/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/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/>
          <cell r="AJ168">
            <v>0</v>
          </cell>
          <cell r="AK168"/>
          <cell r="AL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</row>
        <row r="169">
          <cell r="B169"/>
          <cell r="C169" t="str">
            <v>Semi Printing</v>
          </cell>
          <cell r="D169">
            <v>1.5</v>
          </cell>
          <cell r="E169">
            <v>0</v>
          </cell>
          <cell r="F169">
            <v>0</v>
          </cell>
          <cell r="G169"/>
          <cell r="H169">
            <v>2</v>
          </cell>
          <cell r="I169">
            <v>0</v>
          </cell>
          <cell r="J169">
            <v>2</v>
          </cell>
          <cell r="K169">
            <v>2</v>
          </cell>
          <cell r="L169">
            <v>0</v>
          </cell>
          <cell r="M169">
            <v>0</v>
          </cell>
          <cell r="N169"/>
          <cell r="O169">
            <v>2</v>
          </cell>
          <cell r="P169">
            <v>2</v>
          </cell>
          <cell r="Q169">
            <v>2</v>
          </cell>
          <cell r="R169">
            <v>2</v>
          </cell>
          <cell r="S169">
            <v>2</v>
          </cell>
          <cell r="T169">
            <v>0</v>
          </cell>
          <cell r="U169"/>
          <cell r="V169">
            <v>2</v>
          </cell>
          <cell r="W169">
            <v>2</v>
          </cell>
          <cell r="X169">
            <v>2</v>
          </cell>
          <cell r="Y169">
            <v>2</v>
          </cell>
          <cell r="Z169">
            <v>2</v>
          </cell>
          <cell r="AA169">
            <v>2</v>
          </cell>
          <cell r="AB169">
            <v>0</v>
          </cell>
          <cell r="AC169">
            <v>2</v>
          </cell>
          <cell r="AD169">
            <v>2</v>
          </cell>
          <cell r="AE169">
            <v>2</v>
          </cell>
          <cell r="AF169">
            <v>2</v>
          </cell>
          <cell r="AG169">
            <v>2</v>
          </cell>
          <cell r="AH169">
            <v>0</v>
          </cell>
          <cell r="AI169"/>
          <cell r="AJ169">
            <v>38</v>
          </cell>
          <cell r="AK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</row>
        <row r="170">
          <cell r="B170"/>
          <cell r="C170"/>
          <cell r="D170">
            <v>2</v>
          </cell>
          <cell r="E170">
            <v>0</v>
          </cell>
          <cell r="F170">
            <v>0</v>
          </cell>
          <cell r="G170"/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/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/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/>
          <cell r="AJ170">
            <v>0</v>
          </cell>
          <cell r="AK170">
            <v>0</v>
          </cell>
          <cell r="AL170">
            <v>19</v>
          </cell>
          <cell r="AM170">
            <v>0</v>
          </cell>
          <cell r="AN170">
            <v>0</v>
          </cell>
          <cell r="AO170">
            <v>0</v>
          </cell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</row>
        <row r="171">
          <cell r="B171" t="str">
            <v>1327</v>
          </cell>
          <cell r="C171"/>
          <cell r="D171" t="str">
            <v>AM</v>
          </cell>
          <cell r="E171">
            <v>4</v>
          </cell>
          <cell r="F171">
            <v>4</v>
          </cell>
          <cell r="G171"/>
          <cell r="H171">
            <v>4</v>
          </cell>
          <cell r="I171">
            <v>4</v>
          </cell>
          <cell r="J171">
            <v>4</v>
          </cell>
          <cell r="K171">
            <v>4</v>
          </cell>
          <cell r="L171">
            <v>4</v>
          </cell>
          <cell r="M171"/>
          <cell r="N171"/>
          <cell r="O171">
            <v>4</v>
          </cell>
          <cell r="P171">
            <v>4</v>
          </cell>
          <cell r="Q171">
            <v>4</v>
          </cell>
          <cell r="R171">
            <v>4</v>
          </cell>
          <cell r="S171">
            <v>4</v>
          </cell>
          <cell r="T171">
            <v>4</v>
          </cell>
          <cell r="U171"/>
          <cell r="V171">
            <v>4</v>
          </cell>
          <cell r="W171">
            <v>4</v>
          </cell>
          <cell r="X171">
            <v>4</v>
          </cell>
          <cell r="Y171">
            <v>4</v>
          </cell>
          <cell r="Z171">
            <v>4</v>
          </cell>
          <cell r="AA171">
            <v>4</v>
          </cell>
          <cell r="AB171"/>
          <cell r="AC171">
            <v>4</v>
          </cell>
          <cell r="AD171">
            <v>4</v>
          </cell>
          <cell r="AE171">
            <v>4</v>
          </cell>
          <cell r="AF171">
            <v>4</v>
          </cell>
          <cell r="AG171">
            <v>4</v>
          </cell>
          <cell r="AH171">
            <v>4</v>
          </cell>
          <cell r="AI171"/>
          <cell r="AJ171">
            <v>25</v>
          </cell>
          <cell r="AK171"/>
          <cell r="AP171">
            <v>19</v>
          </cell>
          <cell r="AQ171">
            <v>26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26</v>
          </cell>
          <cell r="BA171">
            <v>0</v>
          </cell>
          <cell r="BB171">
            <v>38</v>
          </cell>
          <cell r="BC171">
            <v>0</v>
          </cell>
          <cell r="BD171">
            <v>0</v>
          </cell>
        </row>
        <row r="172">
          <cell r="B172"/>
          <cell r="C172" t="str">
            <v>ថេន ធា</v>
          </cell>
          <cell r="D172" t="str">
            <v>PM</v>
          </cell>
          <cell r="E172">
            <v>4</v>
          </cell>
          <cell r="F172">
            <v>4</v>
          </cell>
          <cell r="G172"/>
          <cell r="H172">
            <v>4</v>
          </cell>
          <cell r="I172">
            <v>4</v>
          </cell>
          <cell r="J172">
            <v>4</v>
          </cell>
          <cell r="K172">
            <v>4</v>
          </cell>
          <cell r="L172">
            <v>4</v>
          </cell>
          <cell r="M172"/>
          <cell r="N172"/>
          <cell r="O172">
            <v>4</v>
          </cell>
          <cell r="P172">
            <v>4</v>
          </cell>
          <cell r="Q172">
            <v>4</v>
          </cell>
          <cell r="R172">
            <v>4</v>
          </cell>
          <cell r="S172">
            <v>4</v>
          </cell>
          <cell r="T172">
            <v>4</v>
          </cell>
          <cell r="U172"/>
          <cell r="V172">
            <v>4</v>
          </cell>
          <cell r="W172">
            <v>4</v>
          </cell>
          <cell r="X172">
            <v>4</v>
          </cell>
          <cell r="Y172">
            <v>4</v>
          </cell>
          <cell r="Z172">
            <v>4</v>
          </cell>
          <cell r="AA172">
            <v>4</v>
          </cell>
          <cell r="AB172"/>
          <cell r="AC172">
            <v>4</v>
          </cell>
          <cell r="AD172">
            <v>4</v>
          </cell>
          <cell r="AE172">
            <v>4</v>
          </cell>
          <cell r="AF172">
            <v>4</v>
          </cell>
          <cell r="AG172">
            <v>4</v>
          </cell>
          <cell r="AH172">
            <v>4</v>
          </cell>
          <cell r="AI172"/>
          <cell r="AJ172"/>
          <cell r="AK172"/>
          <cell r="AL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</row>
        <row r="173">
          <cell r="B173"/>
          <cell r="C173" t="str">
            <v>Then Thea</v>
          </cell>
          <cell r="D173">
            <v>1.3</v>
          </cell>
          <cell r="E173">
            <v>0</v>
          </cell>
          <cell r="F173">
            <v>0</v>
          </cell>
          <cell r="G173"/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/>
          <cell r="N173"/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/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/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/>
          <cell r="AJ173">
            <v>0</v>
          </cell>
          <cell r="AK173"/>
          <cell r="AL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</row>
        <row r="174">
          <cell r="B174"/>
          <cell r="C174" t="str">
            <v>Tech Boost</v>
          </cell>
          <cell r="D174">
            <v>1.5</v>
          </cell>
          <cell r="E174">
            <v>2</v>
          </cell>
          <cell r="F174">
            <v>0</v>
          </cell>
          <cell r="G174"/>
          <cell r="H174">
            <v>2</v>
          </cell>
          <cell r="I174">
            <v>0</v>
          </cell>
          <cell r="J174">
            <v>2</v>
          </cell>
          <cell r="K174">
            <v>2</v>
          </cell>
          <cell r="L174">
            <v>0</v>
          </cell>
          <cell r="M174"/>
          <cell r="N174"/>
          <cell r="O174">
            <v>2</v>
          </cell>
          <cell r="P174">
            <v>2</v>
          </cell>
          <cell r="Q174">
            <v>2</v>
          </cell>
          <cell r="R174">
            <v>2</v>
          </cell>
          <cell r="S174">
            <v>2</v>
          </cell>
          <cell r="T174">
            <v>0</v>
          </cell>
          <cell r="U174"/>
          <cell r="V174">
            <v>2</v>
          </cell>
          <cell r="W174">
            <v>2</v>
          </cell>
          <cell r="X174">
            <v>2</v>
          </cell>
          <cell r="Y174">
            <v>2</v>
          </cell>
          <cell r="Z174">
            <v>2</v>
          </cell>
          <cell r="AA174">
            <v>0</v>
          </cell>
          <cell r="AB174"/>
          <cell r="AC174">
            <v>2</v>
          </cell>
          <cell r="AD174">
            <v>2</v>
          </cell>
          <cell r="AE174">
            <v>2</v>
          </cell>
          <cell r="AF174">
            <v>2</v>
          </cell>
          <cell r="AG174">
            <v>2</v>
          </cell>
          <cell r="AH174">
            <v>0</v>
          </cell>
          <cell r="AI174"/>
          <cell r="AJ174">
            <v>38</v>
          </cell>
          <cell r="AK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</row>
        <row r="175">
          <cell r="B175"/>
          <cell r="C175"/>
          <cell r="D175">
            <v>2</v>
          </cell>
          <cell r="E175">
            <v>0</v>
          </cell>
          <cell r="F175">
            <v>0</v>
          </cell>
          <cell r="G175"/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/>
          <cell r="N175"/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/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/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/>
          <cell r="AJ175">
            <v>0</v>
          </cell>
          <cell r="AK175">
            <v>0</v>
          </cell>
          <cell r="AL175">
            <v>19</v>
          </cell>
          <cell r="AM175">
            <v>0</v>
          </cell>
          <cell r="AN175">
            <v>0</v>
          </cell>
          <cell r="AO175">
            <v>0</v>
          </cell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</row>
        <row r="176">
          <cell r="B176" t="str">
            <v>1532</v>
          </cell>
          <cell r="C176"/>
          <cell r="D176" t="str">
            <v>AM</v>
          </cell>
          <cell r="E176">
            <v>4</v>
          </cell>
          <cell r="F176">
            <v>4</v>
          </cell>
          <cell r="G176"/>
          <cell r="H176">
            <v>4</v>
          </cell>
          <cell r="I176">
            <v>4</v>
          </cell>
          <cell r="J176">
            <v>4</v>
          </cell>
          <cell r="K176">
            <v>4</v>
          </cell>
          <cell r="L176">
            <v>4</v>
          </cell>
          <cell r="M176"/>
          <cell r="N176"/>
          <cell r="O176">
            <v>4</v>
          </cell>
          <cell r="P176">
            <v>4</v>
          </cell>
          <cell r="Q176">
            <v>4</v>
          </cell>
          <cell r="R176">
            <v>4</v>
          </cell>
          <cell r="S176">
            <v>4</v>
          </cell>
          <cell r="T176">
            <v>4</v>
          </cell>
          <cell r="U176"/>
          <cell r="V176">
            <v>4</v>
          </cell>
          <cell r="W176">
            <v>4</v>
          </cell>
          <cell r="X176">
            <v>4</v>
          </cell>
          <cell r="Y176">
            <v>4</v>
          </cell>
          <cell r="Z176">
            <v>4</v>
          </cell>
          <cell r="AA176">
            <v>4</v>
          </cell>
          <cell r="AB176"/>
          <cell r="AC176">
            <v>4</v>
          </cell>
          <cell r="AD176">
            <v>4</v>
          </cell>
          <cell r="AE176">
            <v>4</v>
          </cell>
          <cell r="AF176">
            <v>4</v>
          </cell>
          <cell r="AG176">
            <v>4</v>
          </cell>
          <cell r="AH176">
            <v>4</v>
          </cell>
          <cell r="AI176"/>
          <cell r="AJ176">
            <v>25</v>
          </cell>
          <cell r="AK176"/>
          <cell r="AP176">
            <v>19</v>
          </cell>
          <cell r="AQ176">
            <v>26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26</v>
          </cell>
          <cell r="BA176">
            <v>0</v>
          </cell>
          <cell r="BB176">
            <v>38</v>
          </cell>
          <cell r="BC176">
            <v>0</v>
          </cell>
          <cell r="BD176">
            <v>0</v>
          </cell>
        </row>
        <row r="177">
          <cell r="B177"/>
          <cell r="C177" t="str">
            <v xml:space="preserve">រ៉េត រតនៈ </v>
          </cell>
          <cell r="D177" t="str">
            <v>PM</v>
          </cell>
          <cell r="E177">
            <v>4</v>
          </cell>
          <cell r="F177">
            <v>4</v>
          </cell>
          <cell r="G177"/>
          <cell r="H177">
            <v>4</v>
          </cell>
          <cell r="I177">
            <v>4</v>
          </cell>
          <cell r="J177">
            <v>4</v>
          </cell>
          <cell r="K177">
            <v>4</v>
          </cell>
          <cell r="L177">
            <v>4</v>
          </cell>
          <cell r="M177"/>
          <cell r="N177"/>
          <cell r="O177">
            <v>4</v>
          </cell>
          <cell r="P177">
            <v>4</v>
          </cell>
          <cell r="Q177">
            <v>4</v>
          </cell>
          <cell r="R177">
            <v>4</v>
          </cell>
          <cell r="S177">
            <v>4</v>
          </cell>
          <cell r="T177">
            <v>4</v>
          </cell>
          <cell r="U177"/>
          <cell r="V177">
            <v>4</v>
          </cell>
          <cell r="W177">
            <v>4</v>
          </cell>
          <cell r="X177">
            <v>4</v>
          </cell>
          <cell r="Y177">
            <v>4</v>
          </cell>
          <cell r="Z177">
            <v>4</v>
          </cell>
          <cell r="AA177">
            <v>4</v>
          </cell>
          <cell r="AB177"/>
          <cell r="AC177">
            <v>4</v>
          </cell>
          <cell r="AD177">
            <v>4</v>
          </cell>
          <cell r="AE177">
            <v>4</v>
          </cell>
          <cell r="AF177">
            <v>4</v>
          </cell>
          <cell r="AG177">
            <v>4</v>
          </cell>
          <cell r="AH177">
            <v>4</v>
          </cell>
          <cell r="AI177"/>
          <cell r="AJ177"/>
          <cell r="AK177"/>
          <cell r="AL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</row>
        <row r="178">
          <cell r="B178"/>
          <cell r="C178" t="str">
            <v>Reth Ratanak</v>
          </cell>
          <cell r="D178">
            <v>1.3</v>
          </cell>
          <cell r="E178">
            <v>0</v>
          </cell>
          <cell r="F178">
            <v>0</v>
          </cell>
          <cell r="G178"/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/>
          <cell r="N178"/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/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/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/>
          <cell r="AJ178">
            <v>0</v>
          </cell>
          <cell r="AK178"/>
          <cell r="AL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</row>
        <row r="179">
          <cell r="B179"/>
          <cell r="C179" t="str">
            <v>Tech Boost</v>
          </cell>
          <cell r="D179">
            <v>1.5</v>
          </cell>
          <cell r="E179">
            <v>2</v>
          </cell>
          <cell r="F179">
            <v>0</v>
          </cell>
          <cell r="G179"/>
          <cell r="H179">
            <v>2</v>
          </cell>
          <cell r="I179">
            <v>0</v>
          </cell>
          <cell r="J179">
            <v>2</v>
          </cell>
          <cell r="K179">
            <v>2</v>
          </cell>
          <cell r="L179">
            <v>0</v>
          </cell>
          <cell r="M179"/>
          <cell r="N179"/>
          <cell r="O179">
            <v>2</v>
          </cell>
          <cell r="P179">
            <v>2</v>
          </cell>
          <cell r="Q179">
            <v>2</v>
          </cell>
          <cell r="R179">
            <v>2</v>
          </cell>
          <cell r="S179">
            <v>2</v>
          </cell>
          <cell r="T179">
            <v>0</v>
          </cell>
          <cell r="U179"/>
          <cell r="V179">
            <v>2</v>
          </cell>
          <cell r="W179">
            <v>2</v>
          </cell>
          <cell r="X179">
            <v>2</v>
          </cell>
          <cell r="Y179">
            <v>2</v>
          </cell>
          <cell r="Z179">
            <v>2</v>
          </cell>
          <cell r="AA179">
            <v>0</v>
          </cell>
          <cell r="AB179"/>
          <cell r="AC179">
            <v>2</v>
          </cell>
          <cell r="AD179">
            <v>2</v>
          </cell>
          <cell r="AE179">
            <v>2</v>
          </cell>
          <cell r="AF179">
            <v>2</v>
          </cell>
          <cell r="AG179">
            <v>2</v>
          </cell>
          <cell r="AH179">
            <v>0</v>
          </cell>
          <cell r="AI179"/>
          <cell r="AJ179">
            <v>38</v>
          </cell>
          <cell r="AK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</row>
        <row r="180">
          <cell r="B180"/>
          <cell r="C180"/>
          <cell r="D180">
            <v>2</v>
          </cell>
          <cell r="E180">
            <v>0</v>
          </cell>
          <cell r="F180">
            <v>0</v>
          </cell>
          <cell r="G180"/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/>
          <cell r="N180"/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/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/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/>
          <cell r="AJ180">
            <v>0</v>
          </cell>
          <cell r="AK180">
            <v>0</v>
          </cell>
          <cell r="AL180">
            <v>19</v>
          </cell>
          <cell r="AM180">
            <v>0</v>
          </cell>
          <cell r="AN180">
            <v>0</v>
          </cell>
          <cell r="AO180">
            <v>0</v>
          </cell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</row>
        <row r="181">
          <cell r="B181" t="str">
            <v>1594</v>
          </cell>
          <cell r="C181"/>
          <cell r="D181" t="str">
            <v>AM</v>
          </cell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>
            <v>4</v>
          </cell>
          <cell r="S181">
            <v>4</v>
          </cell>
          <cell r="T181">
            <v>4</v>
          </cell>
          <cell r="U181"/>
          <cell r="V181">
            <v>4</v>
          </cell>
          <cell r="W181">
            <v>4</v>
          </cell>
          <cell r="X181">
            <v>4</v>
          </cell>
          <cell r="Y181">
            <v>4</v>
          </cell>
          <cell r="Z181">
            <v>4</v>
          </cell>
          <cell r="AA181">
            <v>4</v>
          </cell>
          <cell r="AB181" t="str">
            <v>4S</v>
          </cell>
          <cell r="AC181">
            <v>4</v>
          </cell>
          <cell r="AD181">
            <v>4</v>
          </cell>
          <cell r="AE181">
            <v>4</v>
          </cell>
          <cell r="AF181">
            <v>4</v>
          </cell>
          <cell r="AG181">
            <v>4</v>
          </cell>
          <cell r="AH181">
            <v>4</v>
          </cell>
          <cell r="AI181"/>
          <cell r="AJ181">
            <v>15</v>
          </cell>
          <cell r="AK181"/>
          <cell r="AP181">
            <v>14</v>
          </cell>
          <cell r="AQ181">
            <v>15</v>
          </cell>
          <cell r="AR181">
            <v>0</v>
          </cell>
          <cell r="AS181">
            <v>0</v>
          </cell>
          <cell r="AT181">
            <v>8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15</v>
          </cell>
          <cell r="BA181">
            <v>0</v>
          </cell>
          <cell r="BB181">
            <v>28</v>
          </cell>
          <cell r="BC181">
            <v>0</v>
          </cell>
          <cell r="BD181">
            <v>0</v>
          </cell>
        </row>
        <row r="182">
          <cell r="B182"/>
          <cell r="C182" t="str">
            <v xml:space="preserve">ថន សារ៉ាត់  </v>
          </cell>
          <cell r="D182" t="str">
            <v>PM</v>
          </cell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>
            <v>4</v>
          </cell>
          <cell r="S182">
            <v>4</v>
          </cell>
          <cell r="T182">
            <v>4</v>
          </cell>
          <cell r="U182"/>
          <cell r="V182">
            <v>4</v>
          </cell>
          <cell r="W182">
            <v>4</v>
          </cell>
          <cell r="X182">
            <v>4</v>
          </cell>
          <cell r="Y182">
            <v>4</v>
          </cell>
          <cell r="Z182">
            <v>4</v>
          </cell>
          <cell r="AA182">
            <v>4</v>
          </cell>
          <cell r="AB182" t="str">
            <v>4S</v>
          </cell>
          <cell r="AC182">
            <v>4</v>
          </cell>
          <cell r="AD182">
            <v>4</v>
          </cell>
          <cell r="AE182">
            <v>4</v>
          </cell>
          <cell r="AF182">
            <v>4</v>
          </cell>
          <cell r="AG182">
            <v>4</v>
          </cell>
          <cell r="AH182">
            <v>4</v>
          </cell>
          <cell r="AI182"/>
          <cell r="AJ182"/>
          <cell r="AK182"/>
          <cell r="AL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</row>
        <row r="183">
          <cell r="B183"/>
          <cell r="C183" t="str">
            <v>Thon Sarat</v>
          </cell>
          <cell r="D183">
            <v>1.3</v>
          </cell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>
            <v>0</v>
          </cell>
          <cell r="S183">
            <v>0</v>
          </cell>
          <cell r="T183">
            <v>0</v>
          </cell>
          <cell r="U183"/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/>
          <cell r="AJ183">
            <v>0</v>
          </cell>
          <cell r="AK183"/>
          <cell r="AL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</row>
        <row r="184">
          <cell r="B184"/>
          <cell r="C184" t="str">
            <v>Laser Cut Operator</v>
          </cell>
          <cell r="D184">
            <v>1.5</v>
          </cell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>
            <v>2</v>
          </cell>
          <cell r="S184">
            <v>2</v>
          </cell>
          <cell r="T184">
            <v>0</v>
          </cell>
          <cell r="U184"/>
          <cell r="V184">
            <v>2</v>
          </cell>
          <cell r="W184">
            <v>2</v>
          </cell>
          <cell r="X184">
            <v>2</v>
          </cell>
          <cell r="Y184">
            <v>2</v>
          </cell>
          <cell r="Z184">
            <v>2</v>
          </cell>
          <cell r="AA184">
            <v>2</v>
          </cell>
          <cell r="AB184">
            <v>0</v>
          </cell>
          <cell r="AC184">
            <v>2</v>
          </cell>
          <cell r="AD184">
            <v>2</v>
          </cell>
          <cell r="AE184">
            <v>2</v>
          </cell>
          <cell r="AF184">
            <v>2</v>
          </cell>
          <cell r="AG184">
            <v>2</v>
          </cell>
          <cell r="AH184">
            <v>2</v>
          </cell>
          <cell r="AI184"/>
          <cell r="AJ184">
            <v>28</v>
          </cell>
          <cell r="AK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</row>
        <row r="185">
          <cell r="B185"/>
          <cell r="C185"/>
          <cell r="D185">
            <v>2</v>
          </cell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>
            <v>0</v>
          </cell>
          <cell r="S185">
            <v>0</v>
          </cell>
          <cell r="T185">
            <v>0</v>
          </cell>
          <cell r="U185"/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/>
          <cell r="AJ185">
            <v>0</v>
          </cell>
          <cell r="AK185">
            <v>0</v>
          </cell>
          <cell r="AL185">
            <v>14</v>
          </cell>
          <cell r="AM185">
            <v>0</v>
          </cell>
          <cell r="AN185">
            <v>0</v>
          </cell>
          <cell r="AO185">
            <v>0</v>
          </cell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</row>
        <row r="186">
          <cell r="B186" t="str">
            <v>1595</v>
          </cell>
          <cell r="C186"/>
          <cell r="D186" t="str">
            <v>AM</v>
          </cell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>
            <v>4</v>
          </cell>
          <cell r="S186">
            <v>4</v>
          </cell>
          <cell r="T186">
            <v>4</v>
          </cell>
          <cell r="U186"/>
          <cell r="V186">
            <v>4</v>
          </cell>
          <cell r="W186">
            <v>4</v>
          </cell>
          <cell r="X186">
            <v>4</v>
          </cell>
          <cell r="Y186">
            <v>4</v>
          </cell>
          <cell r="Z186">
            <v>4</v>
          </cell>
          <cell r="AA186">
            <v>4</v>
          </cell>
          <cell r="AB186" t="str">
            <v>4S</v>
          </cell>
          <cell r="AC186">
            <v>4</v>
          </cell>
          <cell r="AD186">
            <v>4</v>
          </cell>
          <cell r="AE186">
            <v>4</v>
          </cell>
          <cell r="AF186">
            <v>4</v>
          </cell>
          <cell r="AG186">
            <v>4</v>
          </cell>
          <cell r="AH186">
            <v>4</v>
          </cell>
          <cell r="AI186"/>
          <cell r="AJ186">
            <v>15</v>
          </cell>
          <cell r="AK186"/>
          <cell r="AP186">
            <v>13</v>
          </cell>
          <cell r="AQ186">
            <v>15</v>
          </cell>
          <cell r="AR186">
            <v>0</v>
          </cell>
          <cell r="AS186">
            <v>0</v>
          </cell>
          <cell r="AT186">
            <v>8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15</v>
          </cell>
          <cell r="BA186">
            <v>0</v>
          </cell>
          <cell r="BB186">
            <v>26</v>
          </cell>
          <cell r="BC186">
            <v>0</v>
          </cell>
          <cell r="BD186">
            <v>0</v>
          </cell>
        </row>
        <row r="187">
          <cell r="B187"/>
          <cell r="C187" t="str">
            <v xml:space="preserve">សួស សិត  </v>
          </cell>
          <cell r="D187" t="str">
            <v>PM</v>
          </cell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>
            <v>4</v>
          </cell>
          <cell r="S187">
            <v>4</v>
          </cell>
          <cell r="T187">
            <v>4</v>
          </cell>
          <cell r="U187"/>
          <cell r="V187">
            <v>4</v>
          </cell>
          <cell r="W187">
            <v>4</v>
          </cell>
          <cell r="X187">
            <v>4</v>
          </cell>
          <cell r="Y187">
            <v>4</v>
          </cell>
          <cell r="Z187">
            <v>4</v>
          </cell>
          <cell r="AA187">
            <v>4</v>
          </cell>
          <cell r="AB187" t="str">
            <v>4S</v>
          </cell>
          <cell r="AC187">
            <v>4</v>
          </cell>
          <cell r="AD187">
            <v>4</v>
          </cell>
          <cell r="AE187">
            <v>4</v>
          </cell>
          <cell r="AF187">
            <v>4</v>
          </cell>
          <cell r="AG187">
            <v>4</v>
          </cell>
          <cell r="AH187">
            <v>4</v>
          </cell>
          <cell r="AI187"/>
          <cell r="AJ187"/>
          <cell r="AK187"/>
          <cell r="AL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</row>
        <row r="188">
          <cell r="B188"/>
          <cell r="C188" t="str">
            <v>Suos Sith</v>
          </cell>
          <cell r="D188">
            <v>1.3</v>
          </cell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>
            <v>0</v>
          </cell>
          <cell r="S188">
            <v>0</v>
          </cell>
          <cell r="T188">
            <v>0</v>
          </cell>
          <cell r="U188"/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/>
          <cell r="AJ188">
            <v>0</v>
          </cell>
          <cell r="AK188"/>
          <cell r="AL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</row>
        <row r="189">
          <cell r="B189"/>
          <cell r="C189" t="str">
            <v>Laser Cut Operator</v>
          </cell>
          <cell r="D189">
            <v>1.5</v>
          </cell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>
            <v>2</v>
          </cell>
          <cell r="S189">
            <v>2</v>
          </cell>
          <cell r="T189">
            <v>0</v>
          </cell>
          <cell r="U189"/>
          <cell r="V189">
            <v>2</v>
          </cell>
          <cell r="W189">
            <v>2</v>
          </cell>
          <cell r="X189">
            <v>2</v>
          </cell>
          <cell r="Y189">
            <v>2</v>
          </cell>
          <cell r="Z189">
            <v>2</v>
          </cell>
          <cell r="AA189">
            <v>2</v>
          </cell>
          <cell r="AB189">
            <v>0</v>
          </cell>
          <cell r="AC189">
            <v>2</v>
          </cell>
          <cell r="AD189">
            <v>2</v>
          </cell>
          <cell r="AE189">
            <v>2</v>
          </cell>
          <cell r="AF189">
            <v>2</v>
          </cell>
          <cell r="AG189">
            <v>2</v>
          </cell>
          <cell r="AH189">
            <v>0</v>
          </cell>
          <cell r="AI189"/>
          <cell r="AJ189">
            <v>26</v>
          </cell>
          <cell r="AK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</row>
        <row r="190">
          <cell r="B190"/>
          <cell r="C190"/>
          <cell r="D190">
            <v>2</v>
          </cell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>
            <v>0</v>
          </cell>
          <cell r="S190">
            <v>0</v>
          </cell>
          <cell r="T190">
            <v>0</v>
          </cell>
          <cell r="U190"/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/>
          <cell r="AJ190">
            <v>0</v>
          </cell>
          <cell r="AK190">
            <v>0</v>
          </cell>
          <cell r="AL190">
            <v>13</v>
          </cell>
          <cell r="AM190">
            <v>0</v>
          </cell>
          <cell r="AN190">
            <v>0</v>
          </cell>
          <cell r="AO190">
            <v>0</v>
          </cell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</row>
        <row r="191">
          <cell r="B191" t="str">
            <v>1598</v>
          </cell>
          <cell r="C191"/>
          <cell r="D191" t="str">
            <v>AM</v>
          </cell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>
            <v>4</v>
          </cell>
          <cell r="T191">
            <v>4</v>
          </cell>
          <cell r="U191"/>
          <cell r="V191">
            <v>4</v>
          </cell>
          <cell r="W191">
            <v>4</v>
          </cell>
          <cell r="X191">
            <v>4</v>
          </cell>
          <cell r="Y191">
            <v>4</v>
          </cell>
          <cell r="Z191">
            <v>4</v>
          </cell>
          <cell r="AA191">
            <v>4</v>
          </cell>
          <cell r="AB191"/>
          <cell r="AC191">
            <v>4</v>
          </cell>
          <cell r="AD191">
            <v>4</v>
          </cell>
          <cell r="AE191">
            <v>4</v>
          </cell>
          <cell r="AF191">
            <v>4</v>
          </cell>
          <cell r="AG191">
            <v>4</v>
          </cell>
          <cell r="AH191">
            <v>4</v>
          </cell>
          <cell r="AI191"/>
          <cell r="AJ191">
            <v>14</v>
          </cell>
          <cell r="AK191"/>
          <cell r="AP191">
            <v>10</v>
          </cell>
          <cell r="AQ191">
            <v>14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</v>
          </cell>
          <cell r="BA191">
            <v>0</v>
          </cell>
          <cell r="BB191">
            <v>20</v>
          </cell>
          <cell r="BC191">
            <v>0</v>
          </cell>
          <cell r="BD191">
            <v>0</v>
          </cell>
        </row>
        <row r="192">
          <cell r="B192"/>
          <cell r="C192" t="str">
            <v xml:space="preserve">សុខា រ៉ាយុទ្ធ  </v>
          </cell>
          <cell r="D192" t="str">
            <v>PM</v>
          </cell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>
            <v>4</v>
          </cell>
          <cell r="T192">
            <v>4</v>
          </cell>
          <cell r="U192"/>
          <cell r="V192">
            <v>4</v>
          </cell>
          <cell r="W192">
            <v>4</v>
          </cell>
          <cell r="X192">
            <v>4</v>
          </cell>
          <cell r="Y192">
            <v>4</v>
          </cell>
          <cell r="Z192">
            <v>4</v>
          </cell>
          <cell r="AA192">
            <v>4</v>
          </cell>
          <cell r="AB192"/>
          <cell r="AC192">
            <v>4</v>
          </cell>
          <cell r="AD192">
            <v>4</v>
          </cell>
          <cell r="AE192">
            <v>4</v>
          </cell>
          <cell r="AF192">
            <v>4</v>
          </cell>
          <cell r="AG192">
            <v>4</v>
          </cell>
          <cell r="AH192">
            <v>4</v>
          </cell>
          <cell r="AI192"/>
          <cell r="AJ192"/>
          <cell r="AK192"/>
          <cell r="AL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</row>
        <row r="193">
          <cell r="B193"/>
          <cell r="C193" t="str">
            <v>Soka Rayuth</v>
          </cell>
          <cell r="D193">
            <v>1.3</v>
          </cell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>
            <v>0</v>
          </cell>
          <cell r="T193">
            <v>0</v>
          </cell>
          <cell r="U193"/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/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/>
          <cell r="AJ193">
            <v>0</v>
          </cell>
          <cell r="AK193"/>
          <cell r="AL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</row>
        <row r="194">
          <cell r="B194"/>
          <cell r="C194" t="str">
            <v>Laser Cut Operator</v>
          </cell>
          <cell r="D194">
            <v>1.5</v>
          </cell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>
            <v>0</v>
          </cell>
          <cell r="T194">
            <v>0</v>
          </cell>
          <cell r="U194"/>
          <cell r="V194">
            <v>2</v>
          </cell>
          <cell r="W194">
            <v>2</v>
          </cell>
          <cell r="X194">
            <v>2</v>
          </cell>
          <cell r="Y194">
            <v>2</v>
          </cell>
          <cell r="Z194">
            <v>0</v>
          </cell>
          <cell r="AA194">
            <v>2</v>
          </cell>
          <cell r="AB194"/>
          <cell r="AC194">
            <v>2</v>
          </cell>
          <cell r="AD194">
            <v>2</v>
          </cell>
          <cell r="AE194">
            <v>2</v>
          </cell>
          <cell r="AF194">
            <v>2</v>
          </cell>
          <cell r="AG194">
            <v>2</v>
          </cell>
          <cell r="AH194">
            <v>0</v>
          </cell>
          <cell r="AI194"/>
          <cell r="AJ194">
            <v>20</v>
          </cell>
          <cell r="AK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</row>
        <row r="195">
          <cell r="B195"/>
          <cell r="C195"/>
          <cell r="D195">
            <v>2</v>
          </cell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>
            <v>0</v>
          </cell>
          <cell r="T195">
            <v>0</v>
          </cell>
          <cell r="U195"/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/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/>
          <cell r="AJ195">
            <v>0</v>
          </cell>
          <cell r="AK195">
            <v>0</v>
          </cell>
          <cell r="AL195">
            <v>10</v>
          </cell>
          <cell r="AM195">
            <v>0</v>
          </cell>
          <cell r="AN195">
            <v>0</v>
          </cell>
          <cell r="AO195">
            <v>0</v>
          </cell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</row>
        <row r="196">
          <cell r="B196" t="str">
            <v>1610</v>
          </cell>
          <cell r="C196"/>
          <cell r="D196" t="str">
            <v>AM</v>
          </cell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>
            <v>4</v>
          </cell>
          <cell r="U196"/>
          <cell r="V196">
            <v>4</v>
          </cell>
          <cell r="W196">
            <v>4</v>
          </cell>
          <cell r="X196">
            <v>4</v>
          </cell>
          <cell r="Y196">
            <v>4</v>
          </cell>
          <cell r="Z196">
            <v>4</v>
          </cell>
          <cell r="AA196">
            <v>4</v>
          </cell>
          <cell r="AB196" t="str">
            <v>4S</v>
          </cell>
          <cell r="AC196">
            <v>4</v>
          </cell>
          <cell r="AD196">
            <v>4</v>
          </cell>
          <cell r="AE196">
            <v>4</v>
          </cell>
          <cell r="AF196">
            <v>4</v>
          </cell>
          <cell r="AG196">
            <v>4</v>
          </cell>
          <cell r="AH196">
            <v>4</v>
          </cell>
          <cell r="AI196"/>
          <cell r="AJ196">
            <v>13</v>
          </cell>
          <cell r="AK196"/>
          <cell r="AP196">
            <v>11</v>
          </cell>
          <cell r="AQ196">
            <v>13</v>
          </cell>
          <cell r="AR196">
            <v>0</v>
          </cell>
          <cell r="AS196">
            <v>0</v>
          </cell>
          <cell r="AT196">
            <v>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13</v>
          </cell>
          <cell r="BA196">
            <v>0</v>
          </cell>
          <cell r="BB196">
            <v>22</v>
          </cell>
          <cell r="BC196">
            <v>0</v>
          </cell>
          <cell r="BD196">
            <v>0</v>
          </cell>
        </row>
        <row r="197">
          <cell r="B197"/>
          <cell r="C197" t="str">
            <v>ប៊ូ រីដា</v>
          </cell>
          <cell r="D197" t="str">
            <v>PM</v>
          </cell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>
            <v>4</v>
          </cell>
          <cell r="U197"/>
          <cell r="V197">
            <v>4</v>
          </cell>
          <cell r="W197">
            <v>4</v>
          </cell>
          <cell r="X197">
            <v>4</v>
          </cell>
          <cell r="Y197">
            <v>4</v>
          </cell>
          <cell r="Z197">
            <v>4</v>
          </cell>
          <cell r="AA197">
            <v>4</v>
          </cell>
          <cell r="AB197" t="str">
            <v>4S</v>
          </cell>
          <cell r="AC197">
            <v>4</v>
          </cell>
          <cell r="AD197">
            <v>4</v>
          </cell>
          <cell r="AE197">
            <v>4</v>
          </cell>
          <cell r="AF197">
            <v>4</v>
          </cell>
          <cell r="AG197">
            <v>4</v>
          </cell>
          <cell r="AH197">
            <v>4</v>
          </cell>
          <cell r="AI197"/>
          <cell r="AJ197"/>
          <cell r="AK197"/>
          <cell r="AL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</row>
        <row r="198">
          <cell r="B198"/>
          <cell r="C198" t="str">
            <v>Bou Rida</v>
          </cell>
          <cell r="D198">
            <v>1.3</v>
          </cell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>
            <v>0</v>
          </cell>
          <cell r="U198"/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/>
          <cell r="AJ198">
            <v>0</v>
          </cell>
          <cell r="AK198"/>
          <cell r="AL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</row>
        <row r="199">
          <cell r="B199"/>
          <cell r="C199" t="str">
            <v>Tech Boost</v>
          </cell>
          <cell r="D199">
            <v>1.5</v>
          </cell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>
            <v>0</v>
          </cell>
          <cell r="U199"/>
          <cell r="V199">
            <v>2</v>
          </cell>
          <cell r="W199">
            <v>2</v>
          </cell>
          <cell r="X199">
            <v>2</v>
          </cell>
          <cell r="Y199">
            <v>2</v>
          </cell>
          <cell r="Z199">
            <v>2</v>
          </cell>
          <cell r="AA199">
            <v>2</v>
          </cell>
          <cell r="AB199">
            <v>0</v>
          </cell>
          <cell r="AC199">
            <v>2</v>
          </cell>
          <cell r="AD199">
            <v>0</v>
          </cell>
          <cell r="AE199">
            <v>2</v>
          </cell>
          <cell r="AF199">
            <v>2</v>
          </cell>
          <cell r="AG199">
            <v>2</v>
          </cell>
          <cell r="AH199">
            <v>2</v>
          </cell>
          <cell r="AI199"/>
          <cell r="AJ199">
            <v>22</v>
          </cell>
          <cell r="AK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</row>
        <row r="200">
          <cell r="B200"/>
          <cell r="C200"/>
          <cell r="D200">
            <v>2</v>
          </cell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>
            <v>0</v>
          </cell>
          <cell r="U200"/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/>
          <cell r="AJ200">
            <v>0</v>
          </cell>
          <cell r="AK200">
            <v>0</v>
          </cell>
          <cell r="AL200">
            <v>11</v>
          </cell>
          <cell r="AM200">
            <v>0</v>
          </cell>
          <cell r="AN200">
            <v>0</v>
          </cell>
          <cell r="AO200">
            <v>0</v>
          </cell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</row>
        <row r="202">
          <cell r="C202"/>
        </row>
        <row r="207">
          <cell r="C207"/>
          <cell r="D207"/>
        </row>
        <row r="208">
          <cell r="C208"/>
          <cell r="D208"/>
        </row>
        <row r="209">
          <cell r="C209"/>
        </row>
      </sheetData>
      <sheetData sheetId="2"/>
      <sheetData sheetId="3"/>
      <sheetData sheetId="4"/>
      <sheetData sheetId="5">
        <row r="10">
          <cell r="B10" t="str">
            <v>0842</v>
          </cell>
          <cell r="C10" t="str">
            <v>ហ៊ឹម ប៊ុនឡេង</v>
          </cell>
          <cell r="D10" t="str">
            <v>Hoem Bunleng</v>
          </cell>
          <cell r="E10" t="str">
            <v>M</v>
          </cell>
          <cell r="F10" t="str">
            <v>R.M.W.H Sup. Assistant</v>
          </cell>
          <cell r="G10" t="str">
            <v>19-Feb-2022</v>
          </cell>
          <cell r="H10">
            <v>916.38</v>
          </cell>
          <cell r="I10">
            <v>425.91</v>
          </cell>
          <cell r="J10">
            <v>441.28</v>
          </cell>
          <cell r="K10">
            <v>424.46</v>
          </cell>
          <cell r="L10">
            <v>429.37</v>
          </cell>
          <cell r="M10">
            <v>499.51</v>
          </cell>
          <cell r="N10">
            <v>470.53</v>
          </cell>
          <cell r="O10">
            <v>407.69</v>
          </cell>
          <cell r="P10">
            <v>557.17999999999995</v>
          </cell>
          <cell r="Q10">
            <v>826.91</v>
          </cell>
          <cell r="R10">
            <v>550.33000000000004</v>
          </cell>
          <cell r="S10">
            <v>520.35</v>
          </cell>
          <cell r="T10">
            <v>6469.9</v>
          </cell>
          <cell r="U10">
            <v>539.1583333333333</v>
          </cell>
          <cell r="V10">
            <v>0.5</v>
          </cell>
          <cell r="W10">
            <v>10.368429487179487</v>
          </cell>
        </row>
        <row r="11">
          <cell r="B11" t="str">
            <v>0388</v>
          </cell>
          <cell r="C11" t="str">
            <v>ណី វិចិត្រ</v>
          </cell>
          <cell r="D11" t="str">
            <v>Ney Vichit</v>
          </cell>
          <cell r="E11" t="str">
            <v>M</v>
          </cell>
          <cell r="F11" t="str">
            <v>PET Film Coating Leader</v>
          </cell>
          <cell r="G11">
            <v>44117</v>
          </cell>
          <cell r="H11">
            <v>624.91999999999996</v>
          </cell>
          <cell r="I11">
            <v>348.42</v>
          </cell>
          <cell r="J11">
            <v>336.46</v>
          </cell>
          <cell r="K11">
            <v>349</v>
          </cell>
          <cell r="L11">
            <v>331.45</v>
          </cell>
          <cell r="M11">
            <v>419.93</v>
          </cell>
          <cell r="N11">
            <v>426.95</v>
          </cell>
          <cell r="O11">
            <v>400.12</v>
          </cell>
          <cell r="P11">
            <v>475.59</v>
          </cell>
          <cell r="Q11">
            <v>694.77</v>
          </cell>
          <cell r="R11">
            <v>453.98</v>
          </cell>
          <cell r="S11">
            <v>468.98</v>
          </cell>
          <cell r="T11">
            <v>5330.57</v>
          </cell>
          <cell r="U11">
            <v>444.21416666666664</v>
          </cell>
          <cell r="V11">
            <v>0</v>
          </cell>
          <cell r="W11">
            <v>0</v>
          </cell>
        </row>
        <row r="12">
          <cell r="B12" t="str">
            <v>0398</v>
          </cell>
          <cell r="C12" t="str">
            <v>ពេញ នីត</v>
          </cell>
          <cell r="D12" t="str">
            <v>Penh Nit</v>
          </cell>
          <cell r="E12" t="str">
            <v>M</v>
          </cell>
          <cell r="F12" t="str">
            <v>PET Film Coating oper</v>
          </cell>
          <cell r="G12">
            <v>44120</v>
          </cell>
          <cell r="H12">
            <v>499.88</v>
          </cell>
          <cell r="I12">
            <v>255.73</v>
          </cell>
          <cell r="J12">
            <v>228.04</v>
          </cell>
          <cell r="K12">
            <v>208</v>
          </cell>
          <cell r="L12">
            <v>231.23</v>
          </cell>
          <cell r="M12">
            <v>371.42</v>
          </cell>
          <cell r="N12">
            <v>310</v>
          </cell>
          <cell r="O12">
            <v>308.54000000000002</v>
          </cell>
          <cell r="P12">
            <v>375</v>
          </cell>
          <cell r="Q12">
            <v>522.5</v>
          </cell>
          <cell r="R12">
            <v>347.83</v>
          </cell>
          <cell r="S12">
            <v>357.38</v>
          </cell>
          <cell r="T12">
            <v>4015.55</v>
          </cell>
          <cell r="U12">
            <v>334.62916666666666</v>
          </cell>
          <cell r="V12">
            <v>0</v>
          </cell>
          <cell r="W12">
            <v>0</v>
          </cell>
        </row>
        <row r="13">
          <cell r="B13" t="str">
            <v>0886</v>
          </cell>
          <cell r="C13" t="str">
            <v>ណេន សុជាតា</v>
          </cell>
          <cell r="D13" t="str">
            <v>Nen Socheata</v>
          </cell>
          <cell r="E13" t="str">
            <v>M</v>
          </cell>
          <cell r="F13" t="str">
            <v>PET Film Coating oper</v>
          </cell>
          <cell r="G13" t="str">
            <v>16-Mar-2022</v>
          </cell>
          <cell r="H13">
            <v>656.68</v>
          </cell>
          <cell r="I13">
            <v>258.77</v>
          </cell>
          <cell r="J13">
            <v>223.69</v>
          </cell>
          <cell r="K13">
            <v>257</v>
          </cell>
          <cell r="L13">
            <v>232.46</v>
          </cell>
          <cell r="M13">
            <v>330</v>
          </cell>
          <cell r="N13">
            <v>320</v>
          </cell>
          <cell r="O13">
            <v>291.95999999999998</v>
          </cell>
          <cell r="P13">
            <v>351</v>
          </cell>
          <cell r="Q13">
            <v>487.02</v>
          </cell>
          <cell r="R13">
            <v>346.5</v>
          </cell>
          <cell r="S13">
            <v>342.94</v>
          </cell>
          <cell r="T13">
            <v>4098.0199999999995</v>
          </cell>
          <cell r="U13">
            <v>341.50166666666661</v>
          </cell>
          <cell r="V13">
            <v>0</v>
          </cell>
          <cell r="W13">
            <v>0</v>
          </cell>
        </row>
        <row r="14">
          <cell r="B14" t="str">
            <v>0982</v>
          </cell>
          <cell r="C14" t="str">
            <v>ឌឿន ប៉ូ</v>
          </cell>
          <cell r="D14" t="str">
            <v>Doeun Po</v>
          </cell>
          <cell r="E14" t="str">
            <v>M</v>
          </cell>
          <cell r="F14" t="str">
            <v>PET Film Coating oper</v>
          </cell>
          <cell r="G14">
            <v>44779</v>
          </cell>
          <cell r="H14">
            <v>410.36</v>
          </cell>
          <cell r="I14">
            <v>255.5</v>
          </cell>
          <cell r="J14">
            <v>241</v>
          </cell>
          <cell r="K14">
            <v>152.15</v>
          </cell>
          <cell r="L14">
            <v>227.5</v>
          </cell>
          <cell r="M14">
            <v>574.19000000000005</v>
          </cell>
          <cell r="N14">
            <v>313</v>
          </cell>
          <cell r="O14">
            <v>309.54000000000002</v>
          </cell>
          <cell r="P14">
            <v>325.45999999999998</v>
          </cell>
          <cell r="Q14">
            <v>402.17</v>
          </cell>
          <cell r="R14">
            <v>337.64</v>
          </cell>
          <cell r="S14">
            <v>328.04</v>
          </cell>
          <cell r="T14">
            <v>3876.5499999999997</v>
          </cell>
          <cell r="U14">
            <v>323.04583333333329</v>
          </cell>
          <cell r="V14">
            <v>0</v>
          </cell>
          <cell r="W14">
            <v>0</v>
          </cell>
        </row>
        <row r="15">
          <cell r="B15" t="str">
            <v>0296</v>
          </cell>
          <cell r="C15" t="str">
            <v>ហេង សកល</v>
          </cell>
          <cell r="D15" t="str">
            <v>Heng Sakal</v>
          </cell>
          <cell r="E15" t="str">
            <v>M</v>
          </cell>
          <cell r="F15" t="str">
            <v>PET Film Coating oper</v>
          </cell>
          <cell r="G15">
            <v>43854</v>
          </cell>
          <cell r="H15">
            <v>532.35</v>
          </cell>
          <cell r="I15">
            <v>248.79</v>
          </cell>
          <cell r="J15">
            <v>264</v>
          </cell>
          <cell r="K15">
            <v>208</v>
          </cell>
          <cell r="L15">
            <v>226.7</v>
          </cell>
          <cell r="M15">
            <v>367.95</v>
          </cell>
          <cell r="N15">
            <v>267.77</v>
          </cell>
          <cell r="O15">
            <v>263.14999999999998</v>
          </cell>
          <cell r="P15">
            <v>310</v>
          </cell>
          <cell r="Q15">
            <v>490.67</v>
          </cell>
          <cell r="R15">
            <v>311.69</v>
          </cell>
          <cell r="S15">
            <v>310.85000000000002</v>
          </cell>
          <cell r="T15">
            <v>3801.92</v>
          </cell>
          <cell r="U15">
            <v>316.82666666666665</v>
          </cell>
          <cell r="V15">
            <v>0.5</v>
          </cell>
          <cell r="W15">
            <v>6.0928205128205128</v>
          </cell>
        </row>
        <row r="16">
          <cell r="B16" t="str">
            <v>1054</v>
          </cell>
          <cell r="C16" t="str">
            <v>ឈឺ វ៉ាន់ឆៃ</v>
          </cell>
          <cell r="D16" t="str">
            <v>Chhi Vanchhay</v>
          </cell>
          <cell r="E16" t="str">
            <v>M</v>
          </cell>
          <cell r="F16" t="str">
            <v>PET Film Coating oper</v>
          </cell>
          <cell r="G16">
            <v>44867</v>
          </cell>
          <cell r="H16">
            <v>351.48</v>
          </cell>
          <cell r="I16">
            <v>245.73</v>
          </cell>
          <cell r="J16">
            <v>238</v>
          </cell>
          <cell r="K16">
            <v>137.32</v>
          </cell>
          <cell r="L16">
            <v>224.73</v>
          </cell>
          <cell r="M16">
            <v>360.73</v>
          </cell>
          <cell r="N16">
            <v>301</v>
          </cell>
          <cell r="O16">
            <v>301.04000000000002</v>
          </cell>
          <cell r="P16">
            <v>581.5</v>
          </cell>
          <cell r="Q16">
            <v>301.86</v>
          </cell>
          <cell r="R16">
            <v>337.23</v>
          </cell>
          <cell r="S16">
            <v>324.48</v>
          </cell>
          <cell r="T16">
            <v>3705.1000000000004</v>
          </cell>
          <cell r="U16">
            <v>308.75833333333338</v>
          </cell>
          <cell r="V16">
            <v>0</v>
          </cell>
          <cell r="W16">
            <v>0</v>
          </cell>
        </row>
        <row r="17">
          <cell r="B17" t="str">
            <v>1123</v>
          </cell>
          <cell r="C17" t="str">
            <v>មឿន រាំបូ</v>
          </cell>
          <cell r="D17" t="str">
            <v>Moeurn Rambo</v>
          </cell>
          <cell r="E17" t="str">
            <v>M</v>
          </cell>
          <cell r="F17" t="str">
            <v>PET Film Coating oper</v>
          </cell>
          <cell r="G17">
            <v>44944</v>
          </cell>
          <cell r="H17">
            <v>310.83</v>
          </cell>
          <cell r="I17">
            <v>258.23</v>
          </cell>
          <cell r="J17">
            <v>238</v>
          </cell>
          <cell r="K17">
            <v>149.88999999999999</v>
          </cell>
          <cell r="L17">
            <v>228.23</v>
          </cell>
          <cell r="M17">
            <v>368.42</v>
          </cell>
          <cell r="N17">
            <v>300.31</v>
          </cell>
          <cell r="O17">
            <v>304.54000000000002</v>
          </cell>
          <cell r="P17">
            <v>416.95</v>
          </cell>
          <cell r="Q17">
            <v>481.17</v>
          </cell>
          <cell r="R17">
            <v>345.83</v>
          </cell>
          <cell r="S17">
            <v>345.83</v>
          </cell>
          <cell r="T17">
            <v>3748.2299999999996</v>
          </cell>
          <cell r="U17">
            <v>312.35249999999996</v>
          </cell>
          <cell r="V17">
            <v>0.5</v>
          </cell>
          <cell r="W17">
            <v>6.0067788461538454</v>
          </cell>
        </row>
        <row r="18">
          <cell r="B18" t="str">
            <v>0201</v>
          </cell>
          <cell r="C18" t="str">
            <v>ម៉ាយ ហាន</v>
          </cell>
          <cell r="D18" t="str">
            <v>May Han</v>
          </cell>
          <cell r="E18" t="str">
            <v>M</v>
          </cell>
          <cell r="F18" t="str">
            <v>Color Mixer &amp; Lab-dip Asst</v>
          </cell>
          <cell r="G18">
            <v>43769</v>
          </cell>
          <cell r="H18">
            <v>641.73</v>
          </cell>
          <cell r="I18">
            <v>322.62</v>
          </cell>
          <cell r="J18">
            <v>333.5</v>
          </cell>
          <cell r="K18">
            <v>305.5</v>
          </cell>
          <cell r="L18">
            <v>321.91000000000003</v>
          </cell>
          <cell r="M18">
            <v>381.66</v>
          </cell>
          <cell r="N18">
            <v>388.95</v>
          </cell>
          <cell r="O18">
            <v>342.4</v>
          </cell>
          <cell r="P18">
            <v>350.61</v>
          </cell>
          <cell r="Q18">
            <v>614.48</v>
          </cell>
          <cell r="R18">
            <v>399.61</v>
          </cell>
          <cell r="S18">
            <v>422.04</v>
          </cell>
          <cell r="T18">
            <v>4825.01</v>
          </cell>
          <cell r="U18">
            <v>402.0841666666667</v>
          </cell>
          <cell r="V18">
            <v>0</v>
          </cell>
          <cell r="W18">
            <v>0</v>
          </cell>
        </row>
        <row r="19">
          <cell r="B19" t="str">
            <v>1136</v>
          </cell>
          <cell r="C19" t="str">
            <v>ធឿន ណាវិន</v>
          </cell>
          <cell r="D19" t="str">
            <v>Thoeurn Naven</v>
          </cell>
          <cell r="E19" t="str">
            <v>M</v>
          </cell>
          <cell r="F19" t="str">
            <v xml:space="preserve">Color Kitchen
</v>
          </cell>
          <cell r="G19">
            <v>44950</v>
          </cell>
          <cell r="H19">
            <v>309.83</v>
          </cell>
          <cell r="I19">
            <v>224</v>
          </cell>
          <cell r="J19">
            <v>264</v>
          </cell>
          <cell r="K19">
            <v>241</v>
          </cell>
          <cell r="L19">
            <v>241.5</v>
          </cell>
          <cell r="M19">
            <v>286.5</v>
          </cell>
          <cell r="N19">
            <v>276</v>
          </cell>
          <cell r="O19">
            <v>266</v>
          </cell>
          <cell r="P19">
            <v>307.5</v>
          </cell>
          <cell r="Q19">
            <v>450.94</v>
          </cell>
          <cell r="R19">
            <v>311.04000000000002</v>
          </cell>
          <cell r="S19">
            <v>289.69</v>
          </cell>
          <cell r="T19">
            <v>3468</v>
          </cell>
          <cell r="U19">
            <v>289</v>
          </cell>
          <cell r="V19">
            <v>0</v>
          </cell>
          <cell r="W19">
            <v>0</v>
          </cell>
        </row>
        <row r="20">
          <cell r="B20" t="str">
            <v>1008</v>
          </cell>
          <cell r="C20" t="str">
            <v>រិទ្ធ សុភារី</v>
          </cell>
          <cell r="D20" t="str">
            <v>Rith Sopheary</v>
          </cell>
          <cell r="E20" t="str">
            <v>F</v>
          </cell>
          <cell r="F20" t="str">
            <v>YC Chinese Translator</v>
          </cell>
          <cell r="G20">
            <v>44820</v>
          </cell>
          <cell r="H20">
            <v>762.82</v>
          </cell>
          <cell r="I20">
            <v>444.8</v>
          </cell>
          <cell r="J20">
            <v>478.11</v>
          </cell>
          <cell r="K20">
            <v>475.62</v>
          </cell>
          <cell r="L20">
            <v>443.14</v>
          </cell>
          <cell r="M20">
            <v>556.1</v>
          </cell>
          <cell r="N20">
            <v>550.04</v>
          </cell>
          <cell r="O20">
            <v>528.87</v>
          </cell>
          <cell r="P20">
            <v>586.65</v>
          </cell>
          <cell r="Q20">
            <v>582.72</v>
          </cell>
          <cell r="R20">
            <v>602.21</v>
          </cell>
          <cell r="S20">
            <v>581.54</v>
          </cell>
          <cell r="T20">
            <v>6592.62</v>
          </cell>
          <cell r="U20">
            <v>549.38499999999999</v>
          </cell>
          <cell r="V20">
            <v>1.5</v>
          </cell>
          <cell r="W20">
            <v>31.69528846153846</v>
          </cell>
        </row>
        <row r="21">
          <cell r="B21" t="str">
            <v>0669</v>
          </cell>
          <cell r="C21" t="str">
            <v>ហ៊ ជៀបនី</v>
          </cell>
          <cell r="D21" t="str">
            <v>Hor Chiebny</v>
          </cell>
          <cell r="E21" t="str">
            <v>M</v>
          </cell>
          <cell r="F21" t="str">
            <v>Techboost Leader</v>
          </cell>
          <cell r="G21">
            <v>44488</v>
          </cell>
          <cell r="H21">
            <v>685.47</v>
          </cell>
          <cell r="I21">
            <v>363.9</v>
          </cell>
          <cell r="J21">
            <v>379.28</v>
          </cell>
          <cell r="K21">
            <v>362.61</v>
          </cell>
          <cell r="L21">
            <v>342.61</v>
          </cell>
          <cell r="M21">
            <v>450.21</v>
          </cell>
          <cell r="N21">
            <v>465.75</v>
          </cell>
          <cell r="O21">
            <v>421.34</v>
          </cell>
          <cell r="P21">
            <v>494.59</v>
          </cell>
          <cell r="Q21">
            <v>761.85</v>
          </cell>
          <cell r="R21">
            <v>474.91</v>
          </cell>
          <cell r="S21">
            <v>489.62</v>
          </cell>
          <cell r="T21">
            <v>5692.14</v>
          </cell>
          <cell r="U21">
            <v>474.34500000000003</v>
          </cell>
          <cell r="V21">
            <v>0</v>
          </cell>
          <cell r="W21">
            <v>0</v>
          </cell>
        </row>
        <row r="22">
          <cell r="B22" t="str">
            <v>1055</v>
          </cell>
          <cell r="C22" t="str">
            <v>ឃី ហេង</v>
          </cell>
          <cell r="D22" t="str">
            <v>Khey Heng</v>
          </cell>
          <cell r="E22" t="str">
            <v>M</v>
          </cell>
          <cell r="F22" t="str">
            <v>Techboost operator</v>
          </cell>
          <cell r="G22">
            <v>44867</v>
          </cell>
          <cell r="H22">
            <v>375.24</v>
          </cell>
          <cell r="I22">
            <v>258.23</v>
          </cell>
          <cell r="J22">
            <v>261.5</v>
          </cell>
          <cell r="K22">
            <v>247.77</v>
          </cell>
          <cell r="L22">
            <v>253.19</v>
          </cell>
          <cell r="M22">
            <v>320.5</v>
          </cell>
          <cell r="N22">
            <v>296.5</v>
          </cell>
          <cell r="O22">
            <v>268.64999999999998</v>
          </cell>
          <cell r="P22">
            <v>530.36</v>
          </cell>
          <cell r="Q22">
            <v>312.45</v>
          </cell>
          <cell r="R22">
            <v>329.23</v>
          </cell>
          <cell r="S22">
            <v>313.81</v>
          </cell>
          <cell r="T22">
            <v>3767.43</v>
          </cell>
          <cell r="U22">
            <v>313.95249999999999</v>
          </cell>
          <cell r="V22">
            <v>6</v>
          </cell>
          <cell r="W22">
            <v>72.450576923076923</v>
          </cell>
        </row>
        <row r="23">
          <cell r="B23" t="str">
            <v>0786</v>
          </cell>
          <cell r="C23" t="str">
            <v>ក្រូច សុខន</v>
          </cell>
          <cell r="D23" t="str">
            <v>Krouch Sokhorn</v>
          </cell>
          <cell r="E23" t="str">
            <v>M</v>
          </cell>
          <cell r="F23" t="str">
            <v>Laser Cutting Leader</v>
          </cell>
          <cell r="G23">
            <v>44574</v>
          </cell>
          <cell r="H23">
            <v>554.05999999999995</v>
          </cell>
          <cell r="I23">
            <v>263.7</v>
          </cell>
          <cell r="J23">
            <v>371.91</v>
          </cell>
          <cell r="K23">
            <v>377.23</v>
          </cell>
          <cell r="L23">
            <v>347.95</v>
          </cell>
          <cell r="M23">
            <v>440.5</v>
          </cell>
          <cell r="N23">
            <v>410.42</v>
          </cell>
          <cell r="O23">
            <v>381.31</v>
          </cell>
          <cell r="P23">
            <v>427.19</v>
          </cell>
          <cell r="Q23">
            <v>705.15</v>
          </cell>
          <cell r="R23">
            <v>514</v>
          </cell>
          <cell r="S23">
            <v>501.25</v>
          </cell>
          <cell r="T23">
            <v>5294.67</v>
          </cell>
          <cell r="U23">
            <v>441.22250000000003</v>
          </cell>
          <cell r="V23">
            <v>0</v>
          </cell>
          <cell r="W23">
            <v>0</v>
          </cell>
        </row>
        <row r="24">
          <cell r="B24" t="str">
            <v>1104</v>
          </cell>
          <cell r="C24" t="str">
            <v>ថា រិទ្ធី</v>
          </cell>
          <cell r="D24" t="str">
            <v>Tha Rithy</v>
          </cell>
          <cell r="E24" t="str">
            <v>M</v>
          </cell>
          <cell r="F24" t="str">
            <v>Laser cutting operator</v>
          </cell>
          <cell r="G24">
            <v>44925</v>
          </cell>
          <cell r="H24">
            <v>341.53</v>
          </cell>
          <cell r="I24">
            <v>255.54</v>
          </cell>
          <cell r="J24">
            <v>238</v>
          </cell>
          <cell r="K24">
            <v>238</v>
          </cell>
          <cell r="L24">
            <v>221.23</v>
          </cell>
          <cell r="M24">
            <v>301</v>
          </cell>
          <cell r="N24">
            <v>280</v>
          </cell>
          <cell r="O24">
            <v>245.73</v>
          </cell>
          <cell r="P24">
            <v>277.35000000000002</v>
          </cell>
          <cell r="Q24">
            <v>500.98</v>
          </cell>
          <cell r="R24">
            <v>317.04000000000002</v>
          </cell>
          <cell r="S24">
            <v>300.92</v>
          </cell>
          <cell r="T24">
            <v>3517.3199999999997</v>
          </cell>
          <cell r="U24">
            <v>293.10999999999996</v>
          </cell>
          <cell r="V24">
            <v>1</v>
          </cell>
          <cell r="W24">
            <v>11.273461538461536</v>
          </cell>
        </row>
        <row r="25">
          <cell r="B25" t="str">
            <v>1139</v>
          </cell>
          <cell r="C25" t="str">
            <v>ញឹម វណ្ណដា</v>
          </cell>
          <cell r="D25" t="str">
            <v>Nhim Vanda</v>
          </cell>
          <cell r="E25" t="str">
            <v>M</v>
          </cell>
          <cell r="F25" t="str">
            <v>Laser cutting operator</v>
          </cell>
          <cell r="G25">
            <v>44950</v>
          </cell>
          <cell r="H25">
            <v>307.33</v>
          </cell>
          <cell r="I25">
            <v>250.97</v>
          </cell>
          <cell r="J25">
            <v>245</v>
          </cell>
          <cell r="K25">
            <v>241.5</v>
          </cell>
          <cell r="L25">
            <v>215.97</v>
          </cell>
          <cell r="M25">
            <v>294</v>
          </cell>
          <cell r="N25">
            <v>283.5</v>
          </cell>
          <cell r="O25">
            <v>256.23</v>
          </cell>
          <cell r="P25">
            <v>297.5</v>
          </cell>
          <cell r="Q25">
            <v>471.93</v>
          </cell>
          <cell r="R25">
            <v>315.14999999999998</v>
          </cell>
          <cell r="S25">
            <v>299.95</v>
          </cell>
          <cell r="T25">
            <v>3479.0299999999997</v>
          </cell>
          <cell r="U25">
            <v>289.91916666666663</v>
          </cell>
          <cell r="V25">
            <v>0.5</v>
          </cell>
          <cell r="W25">
            <v>5.5753685897435892</v>
          </cell>
        </row>
        <row r="26">
          <cell r="B26" t="str">
            <v>1140</v>
          </cell>
          <cell r="C26" t="str">
            <v xml:space="preserve"> វិន វ៉េង</v>
          </cell>
          <cell r="D26" t="str">
            <v>Vin Veng</v>
          </cell>
          <cell r="E26" t="str">
            <v>M</v>
          </cell>
          <cell r="F26" t="str">
            <v>Laser cutting operator</v>
          </cell>
          <cell r="G26">
            <v>44950</v>
          </cell>
          <cell r="H26">
            <v>307.33</v>
          </cell>
          <cell r="I26">
            <v>255.35</v>
          </cell>
          <cell r="J26">
            <v>241.5</v>
          </cell>
          <cell r="K26">
            <v>241.5</v>
          </cell>
          <cell r="L26">
            <v>224.73</v>
          </cell>
          <cell r="M26">
            <v>300.5</v>
          </cell>
          <cell r="N26">
            <v>264.62</v>
          </cell>
          <cell r="O26">
            <v>252.73</v>
          </cell>
          <cell r="P26">
            <v>257.95999999999998</v>
          </cell>
          <cell r="Q26">
            <v>467.07</v>
          </cell>
          <cell r="R26">
            <v>308.04000000000002</v>
          </cell>
          <cell r="S26">
            <v>306.89999999999998</v>
          </cell>
          <cell r="T26">
            <v>3428.23</v>
          </cell>
          <cell r="U26">
            <v>285.68583333333333</v>
          </cell>
          <cell r="V26">
            <v>3</v>
          </cell>
          <cell r="W26">
            <v>32.963750000000005</v>
          </cell>
        </row>
        <row r="27">
          <cell r="B27" t="str">
            <v>0990</v>
          </cell>
          <cell r="C27" t="str">
            <v>អុន អង</v>
          </cell>
          <cell r="D27" t="str">
            <v>Un Ang</v>
          </cell>
          <cell r="E27" t="str">
            <v>M</v>
          </cell>
          <cell r="F27" t="str">
            <v>On-Line QC</v>
          </cell>
          <cell r="G27">
            <v>44783</v>
          </cell>
          <cell r="H27">
            <v>484.8</v>
          </cell>
          <cell r="I27">
            <v>290.92</v>
          </cell>
          <cell r="J27">
            <v>303</v>
          </cell>
          <cell r="K27">
            <v>268</v>
          </cell>
          <cell r="L27">
            <v>248.92</v>
          </cell>
          <cell r="M27">
            <v>547.62</v>
          </cell>
          <cell r="N27">
            <v>308.5</v>
          </cell>
          <cell r="O27">
            <v>285.92</v>
          </cell>
          <cell r="P27">
            <v>316.45999999999998</v>
          </cell>
          <cell r="Q27">
            <v>376.36</v>
          </cell>
          <cell r="R27">
            <v>330.92</v>
          </cell>
          <cell r="S27">
            <v>341.6</v>
          </cell>
          <cell r="T27">
            <v>4103.0200000000004</v>
          </cell>
          <cell r="U27">
            <v>341.91833333333335</v>
          </cell>
          <cell r="V27">
            <v>0</v>
          </cell>
          <cell r="W27">
            <v>0</v>
          </cell>
        </row>
        <row r="28">
          <cell r="B28" t="str">
            <v>1216</v>
          </cell>
          <cell r="C28" t="str">
            <v>ប៊ិន ភឿន</v>
          </cell>
          <cell r="D28" t="str">
            <v>Bin Phoeun</v>
          </cell>
          <cell r="E28" t="str">
            <v>F</v>
          </cell>
          <cell r="F28" t="str">
            <v>Packing operator</v>
          </cell>
          <cell r="G28">
            <v>45040</v>
          </cell>
          <cell r="H28">
            <v>0</v>
          </cell>
          <cell r="I28">
            <v>63.07</v>
          </cell>
          <cell r="J28">
            <v>218</v>
          </cell>
          <cell r="K28">
            <v>234.5</v>
          </cell>
          <cell r="L28">
            <v>214.77</v>
          </cell>
          <cell r="M28">
            <v>297</v>
          </cell>
          <cell r="N28">
            <v>280</v>
          </cell>
          <cell r="O28">
            <v>263.77</v>
          </cell>
          <cell r="P28">
            <v>292.5</v>
          </cell>
          <cell r="Q28">
            <v>422.14</v>
          </cell>
          <cell r="R28">
            <v>315.27999999999997</v>
          </cell>
          <cell r="S28">
            <v>299.04000000000002</v>
          </cell>
          <cell r="T28">
            <v>2900.0699999999997</v>
          </cell>
          <cell r="U28">
            <v>290.00699999999995</v>
          </cell>
          <cell r="V28">
            <v>0</v>
          </cell>
          <cell r="W28">
            <v>0</v>
          </cell>
        </row>
        <row r="29">
          <cell r="B29" t="str">
            <v>0575</v>
          </cell>
          <cell r="C29" t="str">
            <v>ជា សំអាន</v>
          </cell>
          <cell r="D29" t="str">
            <v>Chea SamAn</v>
          </cell>
          <cell r="E29" t="str">
            <v>F</v>
          </cell>
          <cell r="F29" t="str">
            <v>Sweeper</v>
          </cell>
          <cell r="G29">
            <v>44405</v>
          </cell>
          <cell r="H29">
            <v>436.19</v>
          </cell>
          <cell r="I29">
            <v>216.77</v>
          </cell>
          <cell r="J29">
            <v>224.5</v>
          </cell>
          <cell r="K29">
            <v>224.88</v>
          </cell>
          <cell r="L29">
            <v>217.77</v>
          </cell>
          <cell r="M29">
            <v>234</v>
          </cell>
          <cell r="N29">
            <v>229.94</v>
          </cell>
          <cell r="O29">
            <v>217.77</v>
          </cell>
          <cell r="P29">
            <v>234</v>
          </cell>
          <cell r="Q29">
            <v>395.47</v>
          </cell>
          <cell r="R29">
            <v>237.04</v>
          </cell>
          <cell r="S29">
            <v>238</v>
          </cell>
          <cell r="T29">
            <v>3106.33</v>
          </cell>
          <cell r="U29">
            <v>258.86083333333335</v>
          </cell>
          <cell r="V29">
            <v>0</v>
          </cell>
          <cell r="W29">
            <v>0</v>
          </cell>
        </row>
        <row r="30">
          <cell r="B30" t="str">
            <v>1097</v>
          </cell>
          <cell r="C30" t="str">
            <v>មុំ នី</v>
          </cell>
          <cell r="D30" t="str">
            <v>Mom Ny</v>
          </cell>
          <cell r="E30" t="str">
            <v>F</v>
          </cell>
          <cell r="F30" t="str">
            <v>Sweeper</v>
          </cell>
          <cell r="G30">
            <v>44902</v>
          </cell>
          <cell r="H30">
            <v>274.95</v>
          </cell>
          <cell r="I30">
            <v>206.65</v>
          </cell>
          <cell r="J30">
            <v>231</v>
          </cell>
          <cell r="K30">
            <v>231</v>
          </cell>
          <cell r="L30">
            <v>214.77</v>
          </cell>
          <cell r="M30">
            <v>231</v>
          </cell>
          <cell r="N30">
            <v>231</v>
          </cell>
          <cell r="O30">
            <v>214.77</v>
          </cell>
          <cell r="P30">
            <v>222.88</v>
          </cell>
          <cell r="Q30">
            <v>386.62</v>
          </cell>
          <cell r="R30">
            <v>237</v>
          </cell>
          <cell r="S30">
            <v>238.06</v>
          </cell>
          <cell r="T30">
            <v>2919.7</v>
          </cell>
          <cell r="U30">
            <v>243.30833333333331</v>
          </cell>
          <cell r="V30">
            <v>0</v>
          </cell>
          <cell r="W30">
            <v>0</v>
          </cell>
        </row>
        <row r="31">
          <cell r="B31" t="str">
            <v>1095</v>
          </cell>
          <cell r="C31" t="str">
            <v>ប៊ូញ ម៉ៅ</v>
          </cell>
          <cell r="D31" t="str">
            <v>Ponh Mao</v>
          </cell>
          <cell r="E31" t="str">
            <v>F</v>
          </cell>
          <cell r="F31" t="str">
            <v>Sweeper</v>
          </cell>
          <cell r="G31">
            <v>44901</v>
          </cell>
          <cell r="H31">
            <v>274.62</v>
          </cell>
          <cell r="I31">
            <v>214.77</v>
          </cell>
          <cell r="J31">
            <v>231</v>
          </cell>
          <cell r="K31">
            <v>231</v>
          </cell>
          <cell r="L31">
            <v>214.77</v>
          </cell>
          <cell r="M31">
            <v>231</v>
          </cell>
          <cell r="N31">
            <v>231</v>
          </cell>
          <cell r="O31">
            <v>210.52</v>
          </cell>
          <cell r="P31">
            <v>210.33</v>
          </cell>
          <cell r="Q31">
            <v>404.4</v>
          </cell>
          <cell r="R31">
            <v>240.76</v>
          </cell>
          <cell r="S31">
            <v>245.24</v>
          </cell>
          <cell r="T31">
            <v>2939.41</v>
          </cell>
          <cell r="U31">
            <v>244.95083333333332</v>
          </cell>
          <cell r="V31">
            <v>0.5</v>
          </cell>
          <cell r="W31">
            <v>4.7105929487179488</v>
          </cell>
        </row>
        <row r="32">
          <cell r="B32" t="str">
            <v>0568</v>
          </cell>
          <cell r="C32" t="str">
            <v>ហ៊ឹម ម៉ី</v>
          </cell>
          <cell r="D32" t="str">
            <v>Hoem Mey</v>
          </cell>
          <cell r="E32" t="str">
            <v>M</v>
          </cell>
          <cell r="F32" t="str">
            <v xml:space="preserve">Color Kitchen
</v>
          </cell>
          <cell r="G32">
            <v>44358</v>
          </cell>
          <cell r="H32">
            <v>514.85</v>
          </cell>
          <cell r="I32">
            <v>241.58</v>
          </cell>
          <cell r="J32">
            <v>221.93</v>
          </cell>
          <cell r="K32">
            <v>253.54</v>
          </cell>
          <cell r="L32">
            <v>208</v>
          </cell>
          <cell r="M32">
            <v>440.13</v>
          </cell>
          <cell r="N32">
            <v>340.5</v>
          </cell>
          <cell r="O32">
            <v>301.42</v>
          </cell>
          <cell r="P32">
            <v>264.95999999999998</v>
          </cell>
          <cell r="Q32">
            <v>509.67</v>
          </cell>
          <cell r="R32">
            <v>349.71</v>
          </cell>
          <cell r="S32">
            <v>334.95</v>
          </cell>
          <cell r="T32">
            <v>3981.2400000000002</v>
          </cell>
          <cell r="U32">
            <v>331.77000000000004</v>
          </cell>
          <cell r="V32">
            <v>0</v>
          </cell>
          <cell r="W32">
            <v>0</v>
          </cell>
        </row>
        <row r="33">
          <cell r="B33" t="str">
            <v>1343</v>
          </cell>
          <cell r="C33" t="str">
            <v>ណន ពិសិទ្ធ</v>
          </cell>
          <cell r="D33" t="str">
            <v>Norn Pisit</v>
          </cell>
          <cell r="E33" t="str">
            <v>M</v>
          </cell>
          <cell r="F33" t="str">
            <v>Coating Operator</v>
          </cell>
          <cell r="G33">
            <v>45201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236.33</v>
          </cell>
          <cell r="P33">
            <v>383.45</v>
          </cell>
          <cell r="Q33">
            <v>338.6</v>
          </cell>
          <cell r="R33">
            <v>317.38</v>
          </cell>
          <cell r="S33">
            <v>313.83</v>
          </cell>
          <cell r="T33">
            <v>1589.59</v>
          </cell>
          <cell r="U33">
            <v>317.91800000000001</v>
          </cell>
          <cell r="V33">
            <v>2</v>
          </cell>
          <cell r="W33">
            <v>24.45523076923077</v>
          </cell>
        </row>
        <row r="34">
          <cell r="B34" t="str">
            <v>1372</v>
          </cell>
          <cell r="C34" t="str">
            <v>យ៉ុម ពិសិទ្ធិ</v>
          </cell>
          <cell r="D34" t="str">
            <v>Yum Piseth</v>
          </cell>
          <cell r="E34" t="str">
            <v>M</v>
          </cell>
          <cell r="F34" t="str">
            <v>Coating Operator</v>
          </cell>
          <cell r="G34">
            <v>45201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218.26</v>
          </cell>
          <cell r="P34">
            <v>363.45</v>
          </cell>
          <cell r="Q34">
            <v>289.57</v>
          </cell>
          <cell r="R34">
            <v>304.33999999999997</v>
          </cell>
          <cell r="S34">
            <v>298.88</v>
          </cell>
          <cell r="T34">
            <v>1474.5</v>
          </cell>
          <cell r="U34">
            <v>294.89999999999998</v>
          </cell>
          <cell r="V34">
            <v>0</v>
          </cell>
          <cell r="W34">
            <v>0</v>
          </cell>
        </row>
        <row r="35">
          <cell r="B35" t="str">
            <v>1214</v>
          </cell>
          <cell r="C35" t="str">
            <v>ឈី ផានិត</v>
          </cell>
          <cell r="D35" t="str">
            <v>Cchy Phanit</v>
          </cell>
          <cell r="E35" t="str">
            <v>M</v>
          </cell>
          <cell r="F35" t="str">
            <v>Coating Operator</v>
          </cell>
          <cell r="G35">
            <v>45040</v>
          </cell>
          <cell r="H35">
            <v>0</v>
          </cell>
          <cell r="I35">
            <v>63.07</v>
          </cell>
          <cell r="J35">
            <v>230.51</v>
          </cell>
          <cell r="K35">
            <v>244</v>
          </cell>
          <cell r="L35">
            <v>234.5</v>
          </cell>
          <cell r="M35">
            <v>285</v>
          </cell>
          <cell r="N35">
            <v>263.06</v>
          </cell>
          <cell r="O35">
            <v>242.56</v>
          </cell>
          <cell r="P35">
            <v>303.06</v>
          </cell>
          <cell r="Q35">
            <v>421.52</v>
          </cell>
          <cell r="R35">
            <v>292.56</v>
          </cell>
          <cell r="S35">
            <v>301.92</v>
          </cell>
          <cell r="T35">
            <v>2881.7599999999998</v>
          </cell>
          <cell r="U35">
            <v>288.17599999999999</v>
          </cell>
          <cell r="V35">
            <v>0.5</v>
          </cell>
          <cell r="W35">
            <v>5.5418461538461532</v>
          </cell>
        </row>
        <row r="36">
          <cell r="B36" t="str">
            <v>1315</v>
          </cell>
          <cell r="C36" t="str">
            <v xml:space="preserve">មោក សាម៉ន </v>
          </cell>
          <cell r="D36" t="str">
            <v>Mok Samorn</v>
          </cell>
          <cell r="E36" t="str">
            <v>M</v>
          </cell>
          <cell r="F36" t="str">
            <v>Tech Boost</v>
          </cell>
          <cell r="G36">
            <v>45181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192.98</v>
          </cell>
          <cell r="O36">
            <v>265.99</v>
          </cell>
          <cell r="P36">
            <v>344.5</v>
          </cell>
          <cell r="Q36">
            <v>361.03</v>
          </cell>
          <cell r="R36">
            <v>324.5</v>
          </cell>
          <cell r="S36">
            <v>313.83</v>
          </cell>
          <cell r="T36">
            <v>1802.83</v>
          </cell>
          <cell r="U36">
            <v>360.56599999999997</v>
          </cell>
          <cell r="V36">
            <v>1</v>
          </cell>
          <cell r="W36">
            <v>13.867923076923075</v>
          </cell>
        </row>
        <row r="37">
          <cell r="B37" t="str">
            <v>1325</v>
          </cell>
          <cell r="C37" t="str">
            <v>ភិន ខេមរា</v>
          </cell>
          <cell r="D37" t="str">
            <v>Phin Khamara</v>
          </cell>
          <cell r="E37" t="str">
            <v>M</v>
          </cell>
          <cell r="F37" t="str">
            <v>Tech Boost</v>
          </cell>
          <cell r="G37">
            <v>45181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213.27</v>
          </cell>
          <cell r="O37">
            <v>236.5</v>
          </cell>
          <cell r="P37">
            <v>291</v>
          </cell>
          <cell r="Q37">
            <v>310.92</v>
          </cell>
          <cell r="R37">
            <v>296.04000000000002</v>
          </cell>
          <cell r="S37">
            <v>282.54000000000002</v>
          </cell>
          <cell r="T37">
            <v>1630.27</v>
          </cell>
          <cell r="U37">
            <v>271.71166666666664</v>
          </cell>
          <cell r="V37">
            <v>0.5</v>
          </cell>
          <cell r="W37">
            <v>5.2252243589743586</v>
          </cell>
        </row>
        <row r="38">
          <cell r="B38" t="str">
            <v>1427</v>
          </cell>
          <cell r="C38" t="str">
            <v>ពែល ចិន</v>
          </cell>
          <cell r="D38" t="str">
            <v>Pel Chen</v>
          </cell>
          <cell r="E38" t="str">
            <v>M</v>
          </cell>
          <cell r="F38" t="str">
            <v>Coating Operator</v>
          </cell>
          <cell r="G38">
            <v>45240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180.2</v>
          </cell>
          <cell r="Q38">
            <v>290.16000000000003</v>
          </cell>
          <cell r="R38">
            <v>306.70999999999998</v>
          </cell>
          <cell r="S38">
            <v>286.08</v>
          </cell>
          <cell r="T38">
            <v>1063.1499999999999</v>
          </cell>
          <cell r="U38">
            <v>354.38333333333327</v>
          </cell>
          <cell r="V38">
            <v>1</v>
          </cell>
          <cell r="W38">
            <v>13.630128205128203</v>
          </cell>
        </row>
        <row r="39">
          <cell r="B39" t="str">
            <v>1321</v>
          </cell>
          <cell r="C39" t="str">
            <v xml:space="preserve">សុន សុខលីន </v>
          </cell>
          <cell r="D39" t="str">
            <v>Son Soklin</v>
          </cell>
          <cell r="E39" t="str">
            <v>M</v>
          </cell>
          <cell r="F39" t="str">
            <v>Coating Operator</v>
          </cell>
          <cell r="G39">
            <v>45181</v>
          </cell>
          <cell r="H39"/>
          <cell r="I39"/>
          <cell r="J39"/>
          <cell r="K39"/>
          <cell r="L39"/>
          <cell r="M39"/>
          <cell r="N39">
            <v>232.18</v>
          </cell>
          <cell r="O39">
            <v>258.99</v>
          </cell>
          <cell r="P39">
            <v>355.5</v>
          </cell>
          <cell r="Q39">
            <v>317.27</v>
          </cell>
          <cell r="R39">
            <v>304.05</v>
          </cell>
          <cell r="S39">
            <v>292.48</v>
          </cell>
          <cell r="T39">
            <v>1760.47</v>
          </cell>
          <cell r="U39">
            <v>352.09399999999999</v>
          </cell>
          <cell r="V39">
            <v>0</v>
          </cell>
          <cell r="W39">
            <v>0</v>
          </cell>
        </row>
        <row r="40">
          <cell r="B40" t="str">
            <v>1421</v>
          </cell>
          <cell r="C40" t="str">
            <v>កែវ ធន់</v>
          </cell>
          <cell r="D40" t="str">
            <v>Keo Thorn</v>
          </cell>
          <cell r="E40" t="str">
            <v>M</v>
          </cell>
          <cell r="F40" t="str">
            <v>Tech Boost Operator</v>
          </cell>
          <cell r="G40">
            <v>45240</v>
          </cell>
          <cell r="H40"/>
          <cell r="I40"/>
          <cell r="J40"/>
          <cell r="K40"/>
          <cell r="L40"/>
          <cell r="M40"/>
          <cell r="N40"/>
          <cell r="O40"/>
          <cell r="P40">
            <v>180.35</v>
          </cell>
          <cell r="Q40">
            <v>275.98</v>
          </cell>
          <cell r="R40">
            <v>300.18</v>
          </cell>
          <cell r="S40">
            <v>285.26</v>
          </cell>
          <cell r="T40">
            <v>1041.77</v>
          </cell>
          <cell r="U40">
            <v>347.25666666666666</v>
          </cell>
          <cell r="V40">
            <v>2</v>
          </cell>
          <cell r="W40">
            <v>26.712051282051281</v>
          </cell>
        </row>
        <row r="41">
          <cell r="B41" t="str">
            <v>1327</v>
          </cell>
          <cell r="C41" t="str">
            <v>ថេន ធា</v>
          </cell>
          <cell r="D41" t="str">
            <v>Then Thea</v>
          </cell>
          <cell r="E41" t="str">
            <v>M</v>
          </cell>
          <cell r="F41" t="str">
            <v>Tech Boost Operator</v>
          </cell>
          <cell r="G41">
            <v>45181</v>
          </cell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1532</v>
          </cell>
          <cell r="C42" t="str">
            <v xml:space="preserve">រ៉េត រតនៈ </v>
          </cell>
          <cell r="D42" t="str">
            <v>Reth Ratanak</v>
          </cell>
          <cell r="E42" t="str">
            <v>M</v>
          </cell>
          <cell r="F42" t="str">
            <v>Tech Boost Operator</v>
          </cell>
          <cell r="G42">
            <v>45328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1594</v>
          </cell>
          <cell r="C43" t="str">
            <v xml:space="preserve">ថន សារ៉ាត់  </v>
          </cell>
          <cell r="D43" t="str">
            <v>Thon Sarat</v>
          </cell>
          <cell r="E43" t="str">
            <v>M</v>
          </cell>
          <cell r="F43" t="str">
            <v>Laser Cutting Operator (F-2)</v>
          </cell>
          <cell r="G43">
            <v>45365</v>
          </cell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1595</v>
          </cell>
          <cell r="C44" t="str">
            <v xml:space="preserve">សួស សិត  </v>
          </cell>
          <cell r="D44" t="str">
            <v>Suos Sith</v>
          </cell>
          <cell r="E44" t="str">
            <v>M</v>
          </cell>
          <cell r="F44" t="str">
            <v>Laser Cutting Operator (F-2)</v>
          </cell>
          <cell r="G44">
            <v>45365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1598</v>
          </cell>
          <cell r="C45" t="str">
            <v xml:space="preserve">សុខា រ៉ាយុទ្ធ  </v>
          </cell>
          <cell r="D45" t="str">
            <v>Soka Rayuth</v>
          </cell>
          <cell r="E45" t="str">
            <v>M</v>
          </cell>
          <cell r="F45" t="str">
            <v>Laser Cutting Operator (F-2)</v>
          </cell>
          <cell r="G45">
            <v>45366</v>
          </cell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1610</v>
          </cell>
          <cell r="C46" t="str">
            <v>ប៊ូ រីដា</v>
          </cell>
          <cell r="D46" t="str">
            <v>Bou Rida</v>
          </cell>
          <cell r="E46" t="str">
            <v>M</v>
          </cell>
          <cell r="F46" t="str">
            <v>Tech Boost "F-2"</v>
          </cell>
          <cell r="G46">
            <v>45367</v>
          </cell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</row>
      </sheetData>
      <sheetData sheetId="6">
        <row r="10">
          <cell r="B10" t="str">
            <v>0842</v>
          </cell>
          <cell r="C10" t="str">
            <v>ហ៊ឹម ប៊ុនឡេង</v>
          </cell>
          <cell r="D10" t="str">
            <v>Hoem Bunleng</v>
          </cell>
          <cell r="E10" t="str">
            <v>M</v>
          </cell>
          <cell r="F10" t="str">
            <v>R.M.W.H Sup. Assistant</v>
          </cell>
          <cell r="G10" t="str">
            <v>19-Feb-2022</v>
          </cell>
          <cell r="H10">
            <v>429.37</v>
          </cell>
          <cell r="I10">
            <v>499.51</v>
          </cell>
          <cell r="J10">
            <v>470.53</v>
          </cell>
          <cell r="K10">
            <v>407.69</v>
          </cell>
          <cell r="L10">
            <v>557.17999999999995</v>
          </cell>
          <cell r="M10">
            <v>520.35</v>
          </cell>
          <cell r="N10">
            <v>2884.6299999999997</v>
          </cell>
          <cell r="O10">
            <v>480.77166666666659</v>
          </cell>
          <cell r="P10"/>
          <cell r="Q10">
            <v>0</v>
          </cell>
          <cell r="R10">
            <v>0</v>
          </cell>
          <cell r="S10">
            <v>0</v>
          </cell>
        </row>
        <row r="11">
          <cell r="B11" t="str">
            <v>0388</v>
          </cell>
          <cell r="C11" t="str">
            <v>ណី វិចិត្រ</v>
          </cell>
          <cell r="D11" t="str">
            <v>Ney Vichit</v>
          </cell>
          <cell r="E11" t="str">
            <v>M</v>
          </cell>
          <cell r="F11" t="str">
            <v>PET Film Coating Leader</v>
          </cell>
          <cell r="G11">
            <v>44117</v>
          </cell>
          <cell r="H11">
            <v>331.45</v>
          </cell>
          <cell r="I11">
            <v>419.93</v>
          </cell>
          <cell r="J11">
            <v>426.95</v>
          </cell>
          <cell r="K11">
            <v>400.12</v>
          </cell>
          <cell r="L11">
            <v>475.59</v>
          </cell>
          <cell r="M11">
            <v>468.98</v>
          </cell>
          <cell r="N11">
            <v>2523.02</v>
          </cell>
          <cell r="O11">
            <v>420.50333333333333</v>
          </cell>
          <cell r="P11"/>
          <cell r="Q11">
            <v>0</v>
          </cell>
          <cell r="R11">
            <v>0</v>
          </cell>
          <cell r="S11">
            <v>0</v>
          </cell>
        </row>
        <row r="12">
          <cell r="B12" t="str">
            <v>0398</v>
          </cell>
          <cell r="C12" t="str">
            <v>ពេញ នីត</v>
          </cell>
          <cell r="D12" t="str">
            <v>Penh Nit</v>
          </cell>
          <cell r="E12" t="str">
            <v>M</v>
          </cell>
          <cell r="F12" t="str">
            <v>PET Film Coating operator</v>
          </cell>
          <cell r="G12">
            <v>44120</v>
          </cell>
          <cell r="H12">
            <v>231.23</v>
          </cell>
          <cell r="I12">
            <v>371.42</v>
          </cell>
          <cell r="J12">
            <v>310</v>
          </cell>
          <cell r="K12">
            <v>308.54000000000002</v>
          </cell>
          <cell r="L12">
            <v>375</v>
          </cell>
          <cell r="M12">
            <v>357.38</v>
          </cell>
          <cell r="N12">
            <v>1953.5700000000002</v>
          </cell>
          <cell r="O12">
            <v>325.59500000000003</v>
          </cell>
          <cell r="P12"/>
          <cell r="Q12">
            <v>0</v>
          </cell>
          <cell r="R12">
            <v>0</v>
          </cell>
          <cell r="S12">
            <v>0</v>
          </cell>
        </row>
        <row r="13">
          <cell r="B13" t="str">
            <v>0886</v>
          </cell>
          <cell r="C13" t="str">
            <v>ណេន សុជាតា</v>
          </cell>
          <cell r="D13" t="str">
            <v>Nen Socheata</v>
          </cell>
          <cell r="E13" t="str">
            <v>M</v>
          </cell>
          <cell r="F13" t="str">
            <v>PET Film Coating operator</v>
          </cell>
          <cell r="G13" t="str">
            <v>16-Mar-2022</v>
          </cell>
          <cell r="H13">
            <v>232.46</v>
          </cell>
          <cell r="I13">
            <v>330</v>
          </cell>
          <cell r="J13">
            <v>320</v>
          </cell>
          <cell r="K13">
            <v>291.95999999999998</v>
          </cell>
          <cell r="L13">
            <v>351</v>
          </cell>
          <cell r="M13">
            <v>342.94</v>
          </cell>
          <cell r="N13">
            <v>1868.3600000000001</v>
          </cell>
          <cell r="O13">
            <v>311.39333333333337</v>
          </cell>
          <cell r="P13"/>
          <cell r="Q13">
            <v>0</v>
          </cell>
          <cell r="R13">
            <v>0</v>
          </cell>
          <cell r="S13">
            <v>0</v>
          </cell>
        </row>
        <row r="14">
          <cell r="B14" t="str">
            <v>0982</v>
          </cell>
          <cell r="C14" t="str">
            <v>ឌឿន ប៉ូ</v>
          </cell>
          <cell r="D14" t="str">
            <v>Doeun Po</v>
          </cell>
          <cell r="E14" t="str">
            <v>M</v>
          </cell>
          <cell r="F14" t="str">
            <v>PET Film Coating operator</v>
          </cell>
          <cell r="G14">
            <v>44779</v>
          </cell>
          <cell r="H14">
            <v>227.5</v>
          </cell>
          <cell r="I14">
            <v>574.19000000000005</v>
          </cell>
          <cell r="J14">
            <v>313</v>
          </cell>
          <cell r="K14">
            <v>309.54000000000002</v>
          </cell>
          <cell r="L14">
            <v>325.45999999999998</v>
          </cell>
          <cell r="M14">
            <v>328.04</v>
          </cell>
          <cell r="N14">
            <v>2077.73</v>
          </cell>
          <cell r="O14">
            <v>346.28833333333336</v>
          </cell>
          <cell r="P14"/>
          <cell r="Q14">
            <v>0</v>
          </cell>
          <cell r="R14">
            <v>0</v>
          </cell>
          <cell r="S14">
            <v>0</v>
          </cell>
        </row>
        <row r="15">
          <cell r="B15" t="str">
            <v>0296</v>
          </cell>
          <cell r="C15" t="str">
            <v>ហេង សកល</v>
          </cell>
          <cell r="D15" t="str">
            <v>Heng Sakal</v>
          </cell>
          <cell r="E15" t="str">
            <v>M</v>
          </cell>
          <cell r="F15" t="str">
            <v>PET Film Coating operator</v>
          </cell>
          <cell r="G15">
            <v>43854</v>
          </cell>
          <cell r="H15">
            <v>226.7</v>
          </cell>
          <cell r="I15">
            <v>367.95</v>
          </cell>
          <cell r="J15">
            <v>267.77</v>
          </cell>
          <cell r="K15">
            <v>263.14999999999998</v>
          </cell>
          <cell r="L15">
            <v>310</v>
          </cell>
          <cell r="M15">
            <v>310.85000000000002</v>
          </cell>
          <cell r="N15">
            <v>1746.42</v>
          </cell>
          <cell r="O15">
            <v>291.07</v>
          </cell>
          <cell r="P15"/>
          <cell r="Q15">
            <v>0</v>
          </cell>
          <cell r="R15">
            <v>0</v>
          </cell>
          <cell r="S15">
            <v>0</v>
          </cell>
        </row>
        <row r="16">
          <cell r="B16" t="str">
            <v>1054</v>
          </cell>
          <cell r="C16" t="str">
            <v>ឈឺ វ៉ាន់ឆៃ</v>
          </cell>
          <cell r="D16" t="str">
            <v>Chhi Vanchhay</v>
          </cell>
          <cell r="E16" t="str">
            <v>M</v>
          </cell>
          <cell r="F16" t="str">
            <v>PET Film Coating operator</v>
          </cell>
          <cell r="G16">
            <v>44867</v>
          </cell>
          <cell r="H16">
            <v>224.73</v>
          </cell>
          <cell r="I16">
            <v>360.73</v>
          </cell>
          <cell r="J16">
            <v>301</v>
          </cell>
          <cell r="K16">
            <v>301.04000000000002</v>
          </cell>
          <cell r="L16">
            <v>581.5</v>
          </cell>
          <cell r="M16">
            <v>324.48</v>
          </cell>
          <cell r="N16">
            <v>2093.48</v>
          </cell>
          <cell r="O16">
            <v>348.91333333333336</v>
          </cell>
          <cell r="P16"/>
          <cell r="Q16">
            <v>0</v>
          </cell>
          <cell r="R16">
            <v>0</v>
          </cell>
          <cell r="S16">
            <v>0</v>
          </cell>
        </row>
        <row r="17">
          <cell r="B17" t="str">
            <v>1123</v>
          </cell>
          <cell r="C17" t="str">
            <v>មឿន រាំបូ</v>
          </cell>
          <cell r="D17" t="str">
            <v>Moeurn Rambo</v>
          </cell>
          <cell r="E17" t="str">
            <v>M</v>
          </cell>
          <cell r="F17" t="str">
            <v>PET Film Coating operator</v>
          </cell>
          <cell r="G17">
            <v>44944</v>
          </cell>
          <cell r="H17">
            <v>228.23</v>
          </cell>
          <cell r="I17">
            <v>368.42</v>
          </cell>
          <cell r="J17">
            <v>300.31</v>
          </cell>
          <cell r="K17">
            <v>304.54000000000002</v>
          </cell>
          <cell r="L17">
            <v>416.95</v>
          </cell>
          <cell r="M17">
            <v>345.83</v>
          </cell>
          <cell r="N17">
            <v>1964.28</v>
          </cell>
          <cell r="O17">
            <v>327.38</v>
          </cell>
          <cell r="P17"/>
          <cell r="Q17">
            <v>0</v>
          </cell>
          <cell r="R17">
            <v>0</v>
          </cell>
          <cell r="S17">
            <v>0</v>
          </cell>
        </row>
        <row r="18">
          <cell r="B18" t="str">
            <v>0201</v>
          </cell>
          <cell r="C18" t="str">
            <v>ម៉ាយ ហាន</v>
          </cell>
          <cell r="D18" t="str">
            <v>May Han</v>
          </cell>
          <cell r="E18" t="str">
            <v>M</v>
          </cell>
          <cell r="F18" t="str">
            <v>Color Mixer &amp; Lab-dip Assistant</v>
          </cell>
          <cell r="G18">
            <v>43769</v>
          </cell>
          <cell r="H18">
            <v>321.91000000000003</v>
          </cell>
          <cell r="I18">
            <v>381.66</v>
          </cell>
          <cell r="J18">
            <v>388.95</v>
          </cell>
          <cell r="K18">
            <v>342.4</v>
          </cell>
          <cell r="L18">
            <v>350.61</v>
          </cell>
          <cell r="M18">
            <v>422.04</v>
          </cell>
          <cell r="N18">
            <v>2207.5700000000002</v>
          </cell>
          <cell r="O18">
            <v>367.92833333333334</v>
          </cell>
          <cell r="P18"/>
          <cell r="Q18">
            <v>0</v>
          </cell>
          <cell r="R18">
            <v>0</v>
          </cell>
          <cell r="S18">
            <v>0</v>
          </cell>
        </row>
        <row r="19">
          <cell r="B19" t="str">
            <v>1136</v>
          </cell>
          <cell r="C19" t="str">
            <v>ធឿន ណាវិន</v>
          </cell>
          <cell r="D19" t="str">
            <v>Thoeurn Naven</v>
          </cell>
          <cell r="E19" t="str">
            <v>M</v>
          </cell>
          <cell r="F19" t="str">
            <v xml:space="preserve">Color Kitchen
</v>
          </cell>
          <cell r="G19">
            <v>44950</v>
          </cell>
          <cell r="H19">
            <v>241.5</v>
          </cell>
          <cell r="I19">
            <v>286.5</v>
          </cell>
          <cell r="J19">
            <v>276</v>
          </cell>
          <cell r="K19">
            <v>266</v>
          </cell>
          <cell r="L19">
            <v>307.5</v>
          </cell>
          <cell r="M19">
            <v>289.69</v>
          </cell>
          <cell r="N19">
            <v>1667.19</v>
          </cell>
          <cell r="O19">
            <v>277.86500000000001</v>
          </cell>
          <cell r="P19"/>
          <cell r="Q19">
            <v>0</v>
          </cell>
          <cell r="R19">
            <v>0</v>
          </cell>
          <cell r="S19">
            <v>0</v>
          </cell>
        </row>
        <row r="20">
          <cell r="B20" t="str">
            <v>1008</v>
          </cell>
          <cell r="C20" t="str">
            <v>រិទ្ធ សុភារី</v>
          </cell>
          <cell r="D20" t="str">
            <v>Rith Sopheary</v>
          </cell>
          <cell r="E20" t="str">
            <v>F</v>
          </cell>
          <cell r="F20" t="str">
            <v>YC Chinese Translator</v>
          </cell>
          <cell r="G20">
            <v>44820</v>
          </cell>
          <cell r="H20">
            <v>443.14</v>
          </cell>
          <cell r="I20">
            <v>556.1</v>
          </cell>
          <cell r="J20">
            <v>550.04</v>
          </cell>
          <cell r="K20">
            <v>528.87</v>
          </cell>
          <cell r="L20">
            <v>586.65</v>
          </cell>
          <cell r="M20">
            <v>581.54</v>
          </cell>
          <cell r="N20">
            <v>3246.34</v>
          </cell>
          <cell r="O20">
            <v>541.05666666666673</v>
          </cell>
          <cell r="P20"/>
          <cell r="Q20">
            <v>0</v>
          </cell>
          <cell r="R20">
            <v>0</v>
          </cell>
          <cell r="S20">
            <v>0</v>
          </cell>
        </row>
        <row r="21">
          <cell r="B21" t="str">
            <v>0669</v>
          </cell>
          <cell r="C21" t="str">
            <v>ហ៊ ជៀបនី</v>
          </cell>
          <cell r="D21" t="str">
            <v>Hor Chiebny</v>
          </cell>
          <cell r="E21" t="str">
            <v>M</v>
          </cell>
          <cell r="F21" t="str">
            <v>Techboost Leader</v>
          </cell>
          <cell r="G21">
            <v>44488</v>
          </cell>
          <cell r="H21">
            <v>342.61</v>
          </cell>
          <cell r="I21">
            <v>450.21</v>
          </cell>
          <cell r="J21">
            <v>465.75</v>
          </cell>
          <cell r="K21">
            <v>421.34</v>
          </cell>
          <cell r="L21">
            <v>494.59</v>
          </cell>
          <cell r="M21">
            <v>489.62</v>
          </cell>
          <cell r="N21">
            <v>2664.12</v>
          </cell>
          <cell r="O21">
            <v>444.02</v>
          </cell>
          <cell r="P21"/>
          <cell r="Q21">
            <v>0</v>
          </cell>
          <cell r="R21">
            <v>0</v>
          </cell>
          <cell r="S21">
            <v>0</v>
          </cell>
        </row>
        <row r="22">
          <cell r="B22" t="str">
            <v>1058</v>
          </cell>
          <cell r="C22" t="str">
            <v>ស៊ា ស៊ីណា</v>
          </cell>
          <cell r="D22" t="str">
            <v>Sea Sina</v>
          </cell>
          <cell r="E22" t="str">
            <v>M</v>
          </cell>
          <cell r="F22" t="str">
            <v>Techboost operator</v>
          </cell>
          <cell r="G22">
            <v>44869</v>
          </cell>
          <cell r="H22">
            <v>243.19</v>
          </cell>
          <cell r="I22">
            <v>309.42</v>
          </cell>
          <cell r="J22">
            <v>293</v>
          </cell>
          <cell r="K22">
            <v>278.19</v>
          </cell>
          <cell r="L22">
            <v>525.12</v>
          </cell>
          <cell r="M22" t="e">
            <v>#N/A</v>
          </cell>
          <cell r="N22" t="e">
            <v>#N/A</v>
          </cell>
          <cell r="O22" t="e">
            <v>#N/A</v>
          </cell>
          <cell r="P22"/>
          <cell r="Q22" t="e">
            <v>#N/A</v>
          </cell>
          <cell r="R22" t="e">
            <v>#N/A</v>
          </cell>
          <cell r="S22" t="e">
            <v>#N/A</v>
          </cell>
        </row>
        <row r="23">
          <cell r="B23" t="str">
            <v>1055</v>
          </cell>
          <cell r="C23" t="str">
            <v>ឃី ហេង</v>
          </cell>
          <cell r="D23" t="str">
            <v>Khey Heng</v>
          </cell>
          <cell r="E23" t="str">
            <v>M</v>
          </cell>
          <cell r="F23" t="str">
            <v>Techboost operator</v>
          </cell>
          <cell r="G23">
            <v>44867</v>
          </cell>
          <cell r="H23">
            <v>253.19</v>
          </cell>
          <cell r="I23">
            <v>320.5</v>
          </cell>
          <cell r="J23">
            <v>296.5</v>
          </cell>
          <cell r="K23">
            <v>268.64999999999998</v>
          </cell>
          <cell r="L23">
            <v>530.36</v>
          </cell>
          <cell r="M23">
            <v>313.81</v>
          </cell>
          <cell r="N23">
            <v>1983.0100000000002</v>
          </cell>
          <cell r="O23">
            <v>330.50166666666672</v>
          </cell>
          <cell r="P23"/>
          <cell r="Q23">
            <v>0</v>
          </cell>
          <cell r="R23">
            <v>0</v>
          </cell>
          <cell r="S23">
            <v>0</v>
          </cell>
        </row>
        <row r="24">
          <cell r="B24" t="str">
            <v>0786</v>
          </cell>
          <cell r="C24" t="str">
            <v>ក្រូច សុខន</v>
          </cell>
          <cell r="D24" t="str">
            <v>Krouch Sokhorn</v>
          </cell>
          <cell r="E24" t="str">
            <v>M</v>
          </cell>
          <cell r="F24" t="str">
            <v>Laser Cutting Leader</v>
          </cell>
          <cell r="G24">
            <v>44574</v>
          </cell>
          <cell r="H24">
            <v>347.95</v>
          </cell>
          <cell r="I24">
            <v>440.5</v>
          </cell>
          <cell r="J24">
            <v>410.42</v>
          </cell>
          <cell r="K24">
            <v>381.31</v>
          </cell>
          <cell r="L24">
            <v>427.19</v>
          </cell>
          <cell r="M24">
            <v>501.25</v>
          </cell>
          <cell r="N24">
            <v>2508.62</v>
          </cell>
          <cell r="O24">
            <v>418.1033333333333</v>
          </cell>
          <cell r="P24"/>
          <cell r="Q24">
            <v>0</v>
          </cell>
          <cell r="R24">
            <v>0</v>
          </cell>
          <cell r="S24">
            <v>0</v>
          </cell>
        </row>
        <row r="25">
          <cell r="B25" t="str">
            <v>1104</v>
          </cell>
          <cell r="C25" t="str">
            <v>ថា រិទ្ធី</v>
          </cell>
          <cell r="D25" t="str">
            <v>Tha Rithy</v>
          </cell>
          <cell r="E25" t="str">
            <v>M</v>
          </cell>
          <cell r="F25" t="str">
            <v>Laser cutting operator</v>
          </cell>
          <cell r="G25">
            <v>44925</v>
          </cell>
          <cell r="H25">
            <v>221.23</v>
          </cell>
          <cell r="I25">
            <v>301</v>
          </cell>
          <cell r="J25">
            <v>280</v>
          </cell>
          <cell r="K25">
            <v>245.73</v>
          </cell>
          <cell r="L25">
            <v>277.35000000000002</v>
          </cell>
          <cell r="M25">
            <v>300.92</v>
          </cell>
          <cell r="N25">
            <v>1626.23</v>
          </cell>
          <cell r="O25">
            <v>271.03833333333336</v>
          </cell>
          <cell r="P25"/>
          <cell r="Q25">
            <v>0</v>
          </cell>
          <cell r="R25">
            <v>0</v>
          </cell>
          <cell r="S25">
            <v>0</v>
          </cell>
        </row>
        <row r="26">
          <cell r="B26" t="str">
            <v>1139</v>
          </cell>
          <cell r="C26" t="str">
            <v>ញឹម វណ្ណដា</v>
          </cell>
          <cell r="D26" t="str">
            <v>Nhim Vanda</v>
          </cell>
          <cell r="E26" t="str">
            <v>M</v>
          </cell>
          <cell r="F26" t="str">
            <v>Laser cutting operator</v>
          </cell>
          <cell r="G26">
            <v>44950</v>
          </cell>
          <cell r="H26">
            <v>215.97</v>
          </cell>
          <cell r="I26">
            <v>294</v>
          </cell>
          <cell r="J26">
            <v>283.5</v>
          </cell>
          <cell r="K26">
            <v>256.23</v>
          </cell>
          <cell r="L26">
            <v>297.5</v>
          </cell>
          <cell r="M26">
            <v>299.95</v>
          </cell>
          <cell r="N26">
            <v>1647.15</v>
          </cell>
          <cell r="O26">
            <v>274.52500000000003</v>
          </cell>
          <cell r="P26"/>
          <cell r="Q26">
            <v>0</v>
          </cell>
          <cell r="R26">
            <v>0</v>
          </cell>
          <cell r="S26">
            <v>0</v>
          </cell>
        </row>
        <row r="27">
          <cell r="B27" t="str">
            <v>1140</v>
          </cell>
          <cell r="C27" t="str">
            <v xml:space="preserve"> វិន វ៉េង</v>
          </cell>
          <cell r="D27" t="str">
            <v>Vin Veng</v>
          </cell>
          <cell r="E27" t="str">
            <v>M</v>
          </cell>
          <cell r="F27" t="str">
            <v>Laser cutting operator</v>
          </cell>
          <cell r="G27">
            <v>44950</v>
          </cell>
          <cell r="H27">
            <v>224.73</v>
          </cell>
          <cell r="I27">
            <v>300.5</v>
          </cell>
          <cell r="J27">
            <v>264.62</v>
          </cell>
          <cell r="K27">
            <v>252.73</v>
          </cell>
          <cell r="L27">
            <v>257.95999999999998</v>
          </cell>
          <cell r="M27">
            <v>306.89999999999998</v>
          </cell>
          <cell r="N27">
            <v>1607.44</v>
          </cell>
          <cell r="O27">
            <v>267.90666666666669</v>
          </cell>
          <cell r="P27"/>
          <cell r="Q27">
            <v>0</v>
          </cell>
          <cell r="R27">
            <v>0</v>
          </cell>
          <cell r="S27">
            <v>0</v>
          </cell>
        </row>
        <row r="28">
          <cell r="B28" t="str">
            <v>0990</v>
          </cell>
          <cell r="C28" t="str">
            <v>អុន អង</v>
          </cell>
          <cell r="D28" t="str">
            <v>Un Ang</v>
          </cell>
          <cell r="E28" t="str">
            <v>M</v>
          </cell>
          <cell r="F28" t="str">
            <v>On-Line QC</v>
          </cell>
          <cell r="G28">
            <v>44783</v>
          </cell>
          <cell r="H28">
            <v>248.92</v>
          </cell>
          <cell r="I28">
            <v>547.62</v>
          </cell>
          <cell r="J28">
            <v>308.5</v>
          </cell>
          <cell r="K28">
            <v>285.92</v>
          </cell>
          <cell r="L28">
            <v>316.45999999999998</v>
          </cell>
          <cell r="M28">
            <v>341.6</v>
          </cell>
          <cell r="N28">
            <v>2049.02</v>
          </cell>
          <cell r="O28">
            <v>341.50333333333333</v>
          </cell>
          <cell r="P28"/>
          <cell r="Q28">
            <v>0</v>
          </cell>
          <cell r="R28">
            <v>0</v>
          </cell>
          <cell r="S28">
            <v>0</v>
          </cell>
        </row>
        <row r="29">
          <cell r="B29" t="str">
            <v>1166</v>
          </cell>
          <cell r="C29" t="str">
            <v>ជុំ ស្រីទូ</v>
          </cell>
          <cell r="D29" t="str">
            <v>Chum Srey Tou</v>
          </cell>
          <cell r="E29" t="str">
            <v>F</v>
          </cell>
          <cell r="F29" t="str">
            <v xml:space="preserve">QC Inspector
</v>
          </cell>
          <cell r="G29">
            <v>44966</v>
          </cell>
          <cell r="H29">
            <v>214.77</v>
          </cell>
          <cell r="I29">
            <v>301</v>
          </cell>
          <cell r="J29">
            <v>283.5</v>
          </cell>
          <cell r="K29">
            <v>252.71</v>
          </cell>
          <cell r="L29">
            <v>272.94</v>
          </cell>
          <cell r="M29" t="e">
            <v>#N/A</v>
          </cell>
          <cell r="N29" t="e">
            <v>#N/A</v>
          </cell>
          <cell r="O29" t="e">
            <v>#N/A</v>
          </cell>
          <cell r="P29"/>
          <cell r="Q29" t="e">
            <v>#N/A</v>
          </cell>
          <cell r="R29" t="e">
            <v>#N/A</v>
          </cell>
          <cell r="S29" t="e">
            <v>#N/A</v>
          </cell>
        </row>
        <row r="30">
          <cell r="B30" t="str">
            <v>1024</v>
          </cell>
          <cell r="C30" t="str">
            <v>ស៊ូ បរមី</v>
          </cell>
          <cell r="D30" t="str">
            <v>Sou Bormey</v>
          </cell>
          <cell r="E30" t="str">
            <v>F</v>
          </cell>
          <cell r="F30" t="str">
            <v>Packing Leader</v>
          </cell>
          <cell r="G30">
            <v>44862</v>
          </cell>
          <cell r="H30">
            <v>220.71</v>
          </cell>
          <cell r="I30">
            <v>298.02</v>
          </cell>
          <cell r="J30">
            <v>286.5</v>
          </cell>
          <cell r="K30">
            <v>304.42</v>
          </cell>
          <cell r="L30">
            <v>545.52</v>
          </cell>
          <cell r="M30" t="e">
            <v>#N/A</v>
          </cell>
          <cell r="N30" t="e">
            <v>#N/A</v>
          </cell>
          <cell r="O30" t="e">
            <v>#N/A</v>
          </cell>
          <cell r="P30"/>
          <cell r="Q30" t="e">
            <v>#N/A</v>
          </cell>
          <cell r="R30" t="e">
            <v>#N/A</v>
          </cell>
          <cell r="S30" t="e">
            <v>#N/A</v>
          </cell>
        </row>
        <row r="31">
          <cell r="B31" t="str">
            <v>0367</v>
          </cell>
          <cell r="C31" t="str">
            <v>រស់ ចាន់សេរីរដ្ឋ</v>
          </cell>
          <cell r="D31" t="str">
            <v>Ruos ChanSereyRoth</v>
          </cell>
          <cell r="E31" t="str">
            <v>F</v>
          </cell>
          <cell r="F31" t="str">
            <v>Packing operator</v>
          </cell>
          <cell r="G31">
            <v>44103</v>
          </cell>
          <cell r="H31">
            <v>215.85</v>
          </cell>
          <cell r="I31">
            <v>311</v>
          </cell>
          <cell r="J31">
            <v>289</v>
          </cell>
          <cell r="K31">
            <v>274.23</v>
          </cell>
          <cell r="L31">
            <v>324</v>
          </cell>
          <cell r="M31" t="e">
            <v>#N/A</v>
          </cell>
          <cell r="N31" t="e">
            <v>#N/A</v>
          </cell>
          <cell r="O31" t="e">
            <v>#N/A</v>
          </cell>
          <cell r="P31"/>
          <cell r="Q31" t="e">
            <v>#N/A</v>
          </cell>
          <cell r="R31" t="e">
            <v>#N/A</v>
          </cell>
          <cell r="S31" t="e">
            <v>#N/A</v>
          </cell>
        </row>
        <row r="32">
          <cell r="B32" t="str">
            <v>0794</v>
          </cell>
          <cell r="C32" t="str">
            <v>អិន សារ៉ាន់</v>
          </cell>
          <cell r="D32" t="str">
            <v>IN Saran</v>
          </cell>
          <cell r="E32" t="str">
            <v>F</v>
          </cell>
          <cell r="F32" t="str">
            <v>Packing operator</v>
          </cell>
          <cell r="G32">
            <v>44582</v>
          </cell>
          <cell r="H32">
            <v>226.77</v>
          </cell>
          <cell r="I32">
            <v>302.62</v>
          </cell>
          <cell r="J32">
            <v>282</v>
          </cell>
          <cell r="K32">
            <v>262.27</v>
          </cell>
          <cell r="L32">
            <v>315</v>
          </cell>
          <cell r="M32" t="e">
            <v>#N/A</v>
          </cell>
          <cell r="N32" t="e">
            <v>#N/A</v>
          </cell>
          <cell r="O32" t="e">
            <v>#N/A</v>
          </cell>
          <cell r="P32"/>
          <cell r="Q32" t="e">
            <v>#N/A</v>
          </cell>
          <cell r="R32" t="e">
            <v>#N/A</v>
          </cell>
          <cell r="S32" t="e">
            <v>#N/A</v>
          </cell>
        </row>
        <row r="33">
          <cell r="B33" t="str">
            <v>1216</v>
          </cell>
          <cell r="C33" t="str">
            <v>ប៊ិន ភឿន</v>
          </cell>
          <cell r="D33" t="str">
            <v>Bin Phoeun</v>
          </cell>
          <cell r="E33" t="str">
            <v>F</v>
          </cell>
          <cell r="F33" t="str">
            <v>Packing operator</v>
          </cell>
          <cell r="G33">
            <v>45040</v>
          </cell>
          <cell r="H33">
            <v>214.77</v>
          </cell>
          <cell r="I33">
            <v>297</v>
          </cell>
          <cell r="J33">
            <v>280</v>
          </cell>
          <cell r="K33">
            <v>263.77</v>
          </cell>
          <cell r="L33">
            <v>292.5</v>
          </cell>
          <cell r="M33">
            <v>299.04000000000002</v>
          </cell>
          <cell r="N33">
            <v>1647.08</v>
          </cell>
          <cell r="O33">
            <v>274.51333333333332</v>
          </cell>
          <cell r="P33"/>
          <cell r="Q33">
            <v>0</v>
          </cell>
          <cell r="R33">
            <v>0</v>
          </cell>
          <cell r="S33">
            <v>0</v>
          </cell>
        </row>
        <row r="34">
          <cell r="B34" t="str">
            <v>0575</v>
          </cell>
          <cell r="C34" t="str">
            <v>ជា សំអាន</v>
          </cell>
          <cell r="D34" t="str">
            <v>Chea SamAn</v>
          </cell>
          <cell r="E34" t="str">
            <v>F</v>
          </cell>
          <cell r="F34" t="str">
            <v>Sweeper</v>
          </cell>
          <cell r="G34">
            <v>44405</v>
          </cell>
          <cell r="H34">
            <v>217.77</v>
          </cell>
          <cell r="I34">
            <v>234</v>
          </cell>
          <cell r="J34">
            <v>229.94</v>
          </cell>
          <cell r="K34">
            <v>217.77</v>
          </cell>
          <cell r="L34">
            <v>234</v>
          </cell>
          <cell r="M34">
            <v>238</v>
          </cell>
          <cell r="N34">
            <v>1371.48</v>
          </cell>
          <cell r="O34">
            <v>228.58</v>
          </cell>
          <cell r="P34"/>
          <cell r="Q34">
            <v>0</v>
          </cell>
          <cell r="R34">
            <v>0</v>
          </cell>
          <cell r="S34">
            <v>0</v>
          </cell>
        </row>
        <row r="35">
          <cell r="B35" t="str">
            <v>1097</v>
          </cell>
          <cell r="C35" t="str">
            <v>មុំ នី</v>
          </cell>
          <cell r="D35" t="str">
            <v>Mom Ny</v>
          </cell>
          <cell r="E35" t="str">
            <v>F</v>
          </cell>
          <cell r="F35" t="str">
            <v>Sweeper</v>
          </cell>
          <cell r="G35">
            <v>44902</v>
          </cell>
          <cell r="H35">
            <v>214.77</v>
          </cell>
          <cell r="I35">
            <v>231</v>
          </cell>
          <cell r="J35">
            <v>231</v>
          </cell>
          <cell r="K35">
            <v>214.77</v>
          </cell>
          <cell r="L35">
            <v>222.88</v>
          </cell>
          <cell r="M35">
            <v>238.06</v>
          </cell>
          <cell r="N35">
            <v>1352.48</v>
          </cell>
          <cell r="O35">
            <v>225.41333333333333</v>
          </cell>
          <cell r="P35"/>
          <cell r="Q35">
            <v>0</v>
          </cell>
          <cell r="R35">
            <v>0</v>
          </cell>
          <cell r="S35">
            <v>0</v>
          </cell>
        </row>
        <row r="36">
          <cell r="B36" t="str">
            <v>1095</v>
          </cell>
          <cell r="C36" t="str">
            <v>ប៊ូញ ម៉ៅ</v>
          </cell>
          <cell r="D36" t="str">
            <v>Ponh Mao</v>
          </cell>
          <cell r="E36" t="str">
            <v>F</v>
          </cell>
          <cell r="F36" t="str">
            <v>Sweeper</v>
          </cell>
          <cell r="G36">
            <v>44901</v>
          </cell>
          <cell r="H36">
            <v>214.77</v>
          </cell>
          <cell r="I36">
            <v>231</v>
          </cell>
          <cell r="J36">
            <v>231</v>
          </cell>
          <cell r="K36">
            <v>210.52</v>
          </cell>
          <cell r="L36">
            <v>210.33</v>
          </cell>
          <cell r="M36">
            <v>245.24</v>
          </cell>
          <cell r="N36">
            <v>1342.86</v>
          </cell>
          <cell r="O36">
            <v>223.80999999999997</v>
          </cell>
          <cell r="P36"/>
          <cell r="Q36">
            <v>0</v>
          </cell>
          <cell r="R36">
            <v>0</v>
          </cell>
          <cell r="S36">
            <v>0</v>
          </cell>
        </row>
        <row r="37">
          <cell r="B37" t="str">
            <v>0568</v>
          </cell>
          <cell r="C37" t="str">
            <v>ហ៊ឹម ម៉ី</v>
          </cell>
          <cell r="D37" t="str">
            <v>Hoem Mey</v>
          </cell>
          <cell r="E37" t="str">
            <v>M</v>
          </cell>
          <cell r="F37" t="str">
            <v xml:space="preserve">Color Kitchen
</v>
          </cell>
          <cell r="G37">
            <v>44358</v>
          </cell>
          <cell r="H37">
            <v>157.46</v>
          </cell>
          <cell r="I37">
            <v>440.13</v>
          </cell>
          <cell r="J37">
            <v>340.5</v>
          </cell>
          <cell r="K37">
            <v>301.42</v>
          </cell>
          <cell r="L37">
            <v>264.95999999999998</v>
          </cell>
          <cell r="M37">
            <v>334.95</v>
          </cell>
          <cell r="N37">
            <v>1839.42</v>
          </cell>
          <cell r="O37">
            <v>306.57</v>
          </cell>
          <cell r="P37"/>
          <cell r="Q37">
            <v>0</v>
          </cell>
          <cell r="R37">
            <v>0</v>
          </cell>
          <cell r="S37">
            <v>0</v>
          </cell>
        </row>
        <row r="38">
          <cell r="B38" t="str">
            <v>1343</v>
          </cell>
          <cell r="C38" t="str">
            <v>ណន ពិសិទ្ធ</v>
          </cell>
          <cell r="D38" t="str">
            <v>Norn Pisit</v>
          </cell>
          <cell r="E38" t="str">
            <v>M</v>
          </cell>
          <cell r="F38" t="str">
            <v>Coating Operator</v>
          </cell>
          <cell r="G38">
            <v>45201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383.45</v>
          </cell>
          <cell r="M38">
            <v>313.83</v>
          </cell>
          <cell r="N38">
            <v>697.28</v>
          </cell>
          <cell r="O38">
            <v>116.21333333333332</v>
          </cell>
          <cell r="P38"/>
          <cell r="Q38">
            <v>0</v>
          </cell>
          <cell r="R38">
            <v>0</v>
          </cell>
          <cell r="S38">
            <v>0</v>
          </cell>
        </row>
        <row r="39">
          <cell r="B39" t="str">
            <v>1372</v>
          </cell>
          <cell r="C39" t="str">
            <v>យ៉ុម ពិសិទ្ធិ</v>
          </cell>
          <cell r="D39" t="str">
            <v>Yum Piseth</v>
          </cell>
          <cell r="E39" t="str">
            <v>M</v>
          </cell>
          <cell r="F39" t="str">
            <v>Coating Operator</v>
          </cell>
          <cell r="G39">
            <v>45201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363.45</v>
          </cell>
          <cell r="M39">
            <v>298.88</v>
          </cell>
          <cell r="N39">
            <v>662.32999999999993</v>
          </cell>
          <cell r="O39">
            <v>110.38833333333332</v>
          </cell>
          <cell r="P39"/>
          <cell r="Q39">
            <v>0</v>
          </cell>
          <cell r="R39">
            <v>0</v>
          </cell>
          <cell r="S39">
            <v>0</v>
          </cell>
        </row>
        <row r="40">
          <cell r="B40" t="str">
            <v>1214</v>
          </cell>
          <cell r="C40" t="str">
            <v>ឈី ផានិត</v>
          </cell>
          <cell r="D40" t="str">
            <v>Cchy Phanit</v>
          </cell>
          <cell r="E40" t="str">
            <v>M</v>
          </cell>
          <cell r="F40" t="str">
            <v>Coating Operator</v>
          </cell>
          <cell r="G40">
            <v>45040</v>
          </cell>
          <cell r="H40">
            <v>234.5</v>
          </cell>
          <cell r="I40">
            <v>285</v>
          </cell>
          <cell r="J40">
            <v>263.06</v>
          </cell>
          <cell r="K40">
            <v>242.56</v>
          </cell>
          <cell r="L40">
            <v>303.06</v>
          </cell>
          <cell r="M40">
            <v>301.92</v>
          </cell>
          <cell r="N40">
            <v>1630.1</v>
          </cell>
          <cell r="O40">
            <v>271.68333333333334</v>
          </cell>
          <cell r="P40"/>
          <cell r="Q40">
            <v>0</v>
          </cell>
          <cell r="R40">
            <v>0</v>
          </cell>
          <cell r="S40">
            <v>0</v>
          </cell>
        </row>
        <row r="41">
          <cell r="B41" t="str">
            <v>1315</v>
          </cell>
          <cell r="C41" t="str">
            <v xml:space="preserve">មោក សាម៉ន </v>
          </cell>
          <cell r="D41" t="str">
            <v>Mok Samorn</v>
          </cell>
          <cell r="E41" t="str">
            <v>M</v>
          </cell>
          <cell r="F41" t="str">
            <v>Tech Boost</v>
          </cell>
          <cell r="G41">
            <v>45181</v>
          </cell>
          <cell r="H41">
            <v>0</v>
          </cell>
          <cell r="I41">
            <v>0</v>
          </cell>
          <cell r="J41">
            <v>0</v>
          </cell>
          <cell r="K41">
            <v>265.99</v>
          </cell>
          <cell r="L41">
            <v>344.5</v>
          </cell>
          <cell r="M41">
            <v>313.83</v>
          </cell>
          <cell r="N41">
            <v>924.31999999999994</v>
          </cell>
          <cell r="O41">
            <v>154.05333333333331</v>
          </cell>
          <cell r="P41"/>
          <cell r="Q41">
            <v>0</v>
          </cell>
          <cell r="R41">
            <v>0</v>
          </cell>
          <cell r="S41">
            <v>0</v>
          </cell>
        </row>
        <row r="42">
          <cell r="B42" t="str">
            <v>1325</v>
          </cell>
          <cell r="C42" t="str">
            <v>ភិន ខេមរា</v>
          </cell>
          <cell r="D42" t="str">
            <v>Phin Khamara</v>
          </cell>
          <cell r="E42" t="str">
            <v>M</v>
          </cell>
          <cell r="F42" t="str">
            <v>Tech Boost</v>
          </cell>
          <cell r="G42">
            <v>45181</v>
          </cell>
          <cell r="H42">
            <v>0</v>
          </cell>
          <cell r="I42">
            <v>0</v>
          </cell>
          <cell r="J42">
            <v>0</v>
          </cell>
          <cell r="K42">
            <v>236.5</v>
          </cell>
          <cell r="L42">
            <v>291</v>
          </cell>
          <cell r="M42" t="e">
            <v>#N/A</v>
          </cell>
          <cell r="N42" t="e">
            <v>#N/A</v>
          </cell>
          <cell r="O42" t="e">
            <v>#N/A</v>
          </cell>
          <cell r="P42"/>
          <cell r="Q42" t="e">
            <v>#N/A</v>
          </cell>
          <cell r="R42" t="e">
            <v>#N/A</v>
          </cell>
          <cell r="S42" t="e">
            <v>#N/A</v>
          </cell>
        </row>
        <row r="43">
          <cell r="B43" t="str">
            <v>1427</v>
          </cell>
          <cell r="C43" t="str">
            <v>ពែល ចិន</v>
          </cell>
          <cell r="D43" t="str">
            <v>Pel Chen</v>
          </cell>
          <cell r="E43" t="str">
            <v>M</v>
          </cell>
          <cell r="F43" t="str">
            <v>Coating Operator</v>
          </cell>
          <cell r="G43">
            <v>45240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  <cell r="O43" t="e">
            <v>#N/A</v>
          </cell>
          <cell r="P43"/>
          <cell r="Q43" t="e">
            <v>#N/A</v>
          </cell>
          <cell r="R43" t="e">
            <v>#N/A</v>
          </cell>
          <cell r="S43" t="e">
            <v>#N/A</v>
          </cell>
        </row>
      </sheetData>
      <sheetData sheetId="7"/>
      <sheetData sheetId="8">
        <row r="9">
          <cell r="B9" t="str">
            <v>1008</v>
          </cell>
          <cell r="C9" t="str">
            <v>រិទ្ធ សុភារី</v>
          </cell>
          <cell r="D9" t="str">
            <v>Rith Sopheary</v>
          </cell>
          <cell r="E9" t="str">
            <v>F</v>
          </cell>
          <cell r="F9" t="str">
            <v>Chinese Translator</v>
          </cell>
          <cell r="G9" t="str">
            <v>Translator</v>
          </cell>
          <cell r="H9">
            <v>44820</v>
          </cell>
          <cell r="I9">
            <v>280</v>
          </cell>
          <cell r="J9">
            <v>12.5</v>
          </cell>
          <cell r="K9">
            <v>140</v>
          </cell>
          <cell r="L9">
            <v>140</v>
          </cell>
        </row>
        <row r="10">
          <cell r="B10" t="str">
            <v>0388</v>
          </cell>
          <cell r="C10" t="str">
            <v>ណី វិចិត្រ</v>
          </cell>
          <cell r="D10" t="str">
            <v>Ney Vichit</v>
          </cell>
          <cell r="E10" t="str">
            <v>M</v>
          </cell>
          <cell r="F10" t="str">
            <v>Coating Leader</v>
          </cell>
          <cell r="G10" t="str">
            <v>Coating</v>
          </cell>
          <cell r="H10">
            <v>44117</v>
          </cell>
          <cell r="I10">
            <v>230</v>
          </cell>
          <cell r="J10">
            <v>13</v>
          </cell>
          <cell r="K10">
            <v>115</v>
          </cell>
          <cell r="L10">
            <v>115</v>
          </cell>
        </row>
        <row r="11">
          <cell r="B11" t="str">
            <v>0296</v>
          </cell>
          <cell r="C11" t="str">
            <v>ហេង សកល</v>
          </cell>
          <cell r="D11" t="str">
            <v>Heng Sakal</v>
          </cell>
          <cell r="E11" t="str">
            <v>M</v>
          </cell>
          <cell r="F11" t="str">
            <v>PET Film</v>
          </cell>
          <cell r="G11" t="str">
            <v>Coating</v>
          </cell>
          <cell r="H11">
            <v>43854</v>
          </cell>
          <cell r="I11">
            <v>212</v>
          </cell>
          <cell r="J11">
            <v>12.5</v>
          </cell>
          <cell r="K11">
            <v>106</v>
          </cell>
          <cell r="L11">
            <v>106</v>
          </cell>
        </row>
        <row r="12">
          <cell r="B12" t="str">
            <v>0398</v>
          </cell>
          <cell r="C12" t="str">
            <v>ពេញ នីត</v>
          </cell>
          <cell r="D12" t="str">
            <v xml:space="preserve">Penh Nit </v>
          </cell>
          <cell r="E12" t="str">
            <v>M</v>
          </cell>
          <cell r="F12" t="str">
            <v>PET Film</v>
          </cell>
          <cell r="G12" t="str">
            <v>Coating</v>
          </cell>
          <cell r="H12">
            <v>44120</v>
          </cell>
          <cell r="I12">
            <v>212</v>
          </cell>
          <cell r="J12">
            <v>13</v>
          </cell>
          <cell r="K12">
            <v>106</v>
          </cell>
          <cell r="L12">
            <v>106</v>
          </cell>
        </row>
        <row r="13">
          <cell r="B13" t="str">
            <v>0568</v>
          </cell>
          <cell r="C13" t="str">
            <v>ហ៊ឹម ម៉ី</v>
          </cell>
          <cell r="D13" t="str">
            <v>Hoem Mey</v>
          </cell>
          <cell r="E13" t="str">
            <v>M</v>
          </cell>
          <cell r="F13" t="str">
            <v>PET Film</v>
          </cell>
          <cell r="G13" t="str">
            <v>Coating</v>
          </cell>
          <cell r="H13">
            <v>44358</v>
          </cell>
          <cell r="I13">
            <v>212</v>
          </cell>
          <cell r="J13">
            <v>13</v>
          </cell>
          <cell r="K13">
            <v>106</v>
          </cell>
          <cell r="L13">
            <v>106</v>
          </cell>
        </row>
        <row r="14">
          <cell r="B14" t="str">
            <v>0886</v>
          </cell>
          <cell r="C14" t="str">
            <v>ណេន សុជាតា</v>
          </cell>
          <cell r="D14" t="str">
            <v>Nen Socheata</v>
          </cell>
          <cell r="E14" t="str">
            <v>F</v>
          </cell>
          <cell r="F14" t="str">
            <v>PET Film</v>
          </cell>
          <cell r="G14" t="str">
            <v>Coating</v>
          </cell>
          <cell r="H14">
            <v>44636</v>
          </cell>
          <cell r="I14">
            <v>212</v>
          </cell>
          <cell r="J14">
            <v>13</v>
          </cell>
          <cell r="K14">
            <v>106</v>
          </cell>
          <cell r="L14">
            <v>106</v>
          </cell>
        </row>
        <row r="15">
          <cell r="B15" t="str">
            <v>0982</v>
          </cell>
          <cell r="C15" t="str">
            <v>ឌឿន ប៉ូ</v>
          </cell>
          <cell r="D15" t="str">
            <v>Doeun Po</v>
          </cell>
          <cell r="E15" t="str">
            <v>M</v>
          </cell>
          <cell r="F15" t="str">
            <v>PET Film</v>
          </cell>
          <cell r="G15" t="str">
            <v>Coating</v>
          </cell>
          <cell r="H15">
            <v>44779</v>
          </cell>
          <cell r="I15">
            <v>212</v>
          </cell>
          <cell r="J15">
            <v>13</v>
          </cell>
          <cell r="K15">
            <v>106</v>
          </cell>
          <cell r="L15">
            <v>106</v>
          </cell>
        </row>
        <row r="16">
          <cell r="B16" t="str">
            <v>0990</v>
          </cell>
          <cell r="C16" t="str">
            <v>អុន អង</v>
          </cell>
          <cell r="D16" t="str">
            <v>Un Ang</v>
          </cell>
          <cell r="E16" t="str">
            <v>M</v>
          </cell>
          <cell r="F16" t="str">
            <v>On-Line QC</v>
          </cell>
          <cell r="G16" t="str">
            <v xml:space="preserve">QC </v>
          </cell>
          <cell r="H16">
            <v>44783</v>
          </cell>
          <cell r="I16">
            <v>212</v>
          </cell>
          <cell r="J16">
            <v>13</v>
          </cell>
          <cell r="K16">
            <v>106</v>
          </cell>
          <cell r="L16">
            <v>106</v>
          </cell>
        </row>
        <row r="17">
          <cell r="B17" t="str">
            <v>1054</v>
          </cell>
          <cell r="C17" t="str">
            <v>ឈឺ វ៉ាន់ឆៃ</v>
          </cell>
          <cell r="D17" t="str">
            <v>Chhi Vanchhay</v>
          </cell>
          <cell r="E17" t="str">
            <v>M</v>
          </cell>
          <cell r="F17" t="str">
            <v>PET Film</v>
          </cell>
          <cell r="G17" t="str">
            <v>Coating</v>
          </cell>
          <cell r="H17">
            <v>44867</v>
          </cell>
          <cell r="I17">
            <v>212</v>
          </cell>
          <cell r="J17">
            <v>13</v>
          </cell>
          <cell r="K17">
            <v>106</v>
          </cell>
          <cell r="L17">
            <v>106</v>
          </cell>
        </row>
        <row r="18">
          <cell r="B18" t="str">
            <v>1123</v>
          </cell>
          <cell r="C18" t="str">
            <v>មឿន រាំបូ</v>
          </cell>
          <cell r="D18" t="str">
            <v>Moeurn Rambo</v>
          </cell>
          <cell r="E18" t="str">
            <v>M</v>
          </cell>
          <cell r="F18" t="str">
            <v>PET Film</v>
          </cell>
          <cell r="G18" t="str">
            <v>Coating</v>
          </cell>
          <cell r="H18">
            <v>44944</v>
          </cell>
          <cell r="I18">
            <v>212</v>
          </cell>
          <cell r="J18">
            <v>13</v>
          </cell>
          <cell r="K18">
            <v>106</v>
          </cell>
          <cell r="L18">
            <v>106</v>
          </cell>
        </row>
        <row r="19">
          <cell r="B19" t="str">
            <v>1214</v>
          </cell>
          <cell r="C19" t="str">
            <v>ឈី ផានិត</v>
          </cell>
          <cell r="D19" t="str">
            <v>Cchy Phanit</v>
          </cell>
          <cell r="E19" t="str">
            <v>M</v>
          </cell>
          <cell r="F19" t="str">
            <v>PET Film</v>
          </cell>
          <cell r="G19" t="str">
            <v>Coating</v>
          </cell>
          <cell r="H19">
            <v>45040</v>
          </cell>
          <cell r="I19">
            <v>212</v>
          </cell>
          <cell r="J19">
            <v>13</v>
          </cell>
          <cell r="K19">
            <v>106</v>
          </cell>
          <cell r="L19">
            <v>106</v>
          </cell>
        </row>
        <row r="20">
          <cell r="B20" t="str">
            <v>1343</v>
          </cell>
          <cell r="C20" t="str">
            <v>ណន ពិសិទ្ធ</v>
          </cell>
          <cell r="D20" t="str">
            <v>Norn Pisit</v>
          </cell>
          <cell r="E20" t="str">
            <v>M</v>
          </cell>
          <cell r="F20" t="str">
            <v>PET Film</v>
          </cell>
          <cell r="G20" t="str">
            <v>Coating</v>
          </cell>
          <cell r="H20">
            <v>45201</v>
          </cell>
          <cell r="I20">
            <v>212</v>
          </cell>
          <cell r="J20">
            <v>11</v>
          </cell>
          <cell r="K20">
            <v>106</v>
          </cell>
          <cell r="L20">
            <v>106</v>
          </cell>
        </row>
        <row r="21">
          <cell r="B21" t="str">
            <v>1372</v>
          </cell>
          <cell r="C21" t="str">
            <v>យ៉ុម ពិសិទ្ធិ</v>
          </cell>
          <cell r="D21" t="str">
            <v>Yum Piseth</v>
          </cell>
          <cell r="E21" t="str">
            <v>M</v>
          </cell>
          <cell r="F21" t="str">
            <v>PET Film</v>
          </cell>
          <cell r="G21" t="str">
            <v>Coating</v>
          </cell>
          <cell r="H21">
            <v>45201</v>
          </cell>
          <cell r="I21">
            <v>212</v>
          </cell>
          <cell r="J21">
            <v>13</v>
          </cell>
          <cell r="K21">
            <v>106</v>
          </cell>
          <cell r="L21">
            <v>106</v>
          </cell>
        </row>
        <row r="22">
          <cell r="B22" t="str">
            <v>1427</v>
          </cell>
          <cell r="C22" t="str">
            <v>ពែល ចិន</v>
          </cell>
          <cell r="D22" t="str">
            <v>Pel Chen</v>
          </cell>
          <cell r="E22" t="str">
            <v>M</v>
          </cell>
          <cell r="F22" t="str">
            <v>PET Film</v>
          </cell>
          <cell r="G22" t="str">
            <v>Coating</v>
          </cell>
          <cell r="H22">
            <v>45240</v>
          </cell>
          <cell r="I22">
            <v>212</v>
          </cell>
          <cell r="J22">
            <v>13</v>
          </cell>
          <cell r="K22">
            <v>106</v>
          </cell>
          <cell r="L22">
            <v>106</v>
          </cell>
        </row>
        <row r="23">
          <cell r="B23" t="str">
            <v>0669</v>
          </cell>
          <cell r="C23" t="str">
            <v>ហ៊​ ជៀបនី</v>
          </cell>
          <cell r="D23" t="str">
            <v>Hor Cheabny</v>
          </cell>
          <cell r="E23" t="str">
            <v>M</v>
          </cell>
          <cell r="F23" t="str">
            <v>Team Leader</v>
          </cell>
          <cell r="G23" t="str">
            <v>Techboost</v>
          </cell>
          <cell r="H23">
            <v>44488</v>
          </cell>
          <cell r="I23">
            <v>230</v>
          </cell>
          <cell r="J23">
            <v>13</v>
          </cell>
          <cell r="K23">
            <v>115</v>
          </cell>
          <cell r="L23">
            <v>115</v>
          </cell>
        </row>
        <row r="24">
          <cell r="B24" t="str">
            <v>1055</v>
          </cell>
          <cell r="C24" t="str">
            <v>ឃី ហេង</v>
          </cell>
          <cell r="D24" t="str">
            <v>Khey Heng</v>
          </cell>
          <cell r="E24" t="str">
            <v>M</v>
          </cell>
          <cell r="F24" t="str">
            <v>Techboost</v>
          </cell>
          <cell r="G24" t="str">
            <v>Techboost</v>
          </cell>
          <cell r="H24">
            <v>44867</v>
          </cell>
          <cell r="I24">
            <v>212</v>
          </cell>
          <cell r="J24">
            <v>7</v>
          </cell>
          <cell r="K24">
            <v>106</v>
          </cell>
          <cell r="L24">
            <v>106</v>
          </cell>
        </row>
        <row r="25">
          <cell r="B25" t="str">
            <v>1321</v>
          </cell>
          <cell r="C25" t="str">
            <v xml:space="preserve">សុន សុខលីន </v>
          </cell>
          <cell r="D25" t="str">
            <v>Son Soklin</v>
          </cell>
          <cell r="E25" t="str">
            <v>M</v>
          </cell>
          <cell r="F25" t="str">
            <v>Techboost</v>
          </cell>
          <cell r="G25" t="str">
            <v>Techboost</v>
          </cell>
          <cell r="H25">
            <v>45181</v>
          </cell>
          <cell r="I25">
            <v>212</v>
          </cell>
          <cell r="J25">
            <v>12</v>
          </cell>
          <cell r="K25">
            <v>106</v>
          </cell>
          <cell r="L25">
            <v>106</v>
          </cell>
        </row>
        <row r="26">
          <cell r="B26" t="str">
            <v>1421</v>
          </cell>
          <cell r="C26" t="str">
            <v>កែវ ធន់</v>
          </cell>
          <cell r="D26" t="str">
            <v>Keo Thorn</v>
          </cell>
          <cell r="E26" t="str">
            <v>M</v>
          </cell>
          <cell r="F26" t="str">
            <v>Techboost</v>
          </cell>
          <cell r="G26" t="str">
            <v>Techboost</v>
          </cell>
          <cell r="H26">
            <v>45240</v>
          </cell>
          <cell r="I26">
            <v>212</v>
          </cell>
          <cell r="J26">
            <v>11</v>
          </cell>
          <cell r="K26">
            <v>106</v>
          </cell>
          <cell r="L26">
            <v>106</v>
          </cell>
        </row>
        <row r="27">
          <cell r="B27" t="str">
            <v>0786</v>
          </cell>
          <cell r="C27" t="str">
            <v>ក្រូច សុខន</v>
          </cell>
          <cell r="D27" t="str">
            <v>Krouch sokhorn</v>
          </cell>
          <cell r="E27" t="str">
            <v>M</v>
          </cell>
          <cell r="F27" t="str">
            <v>Team Leader</v>
          </cell>
          <cell r="G27" t="str">
            <v>Laser cutting</v>
          </cell>
          <cell r="H27">
            <v>44574</v>
          </cell>
          <cell r="I27">
            <v>260</v>
          </cell>
          <cell r="J27">
            <v>13</v>
          </cell>
          <cell r="K27">
            <v>130</v>
          </cell>
          <cell r="L27">
            <v>130</v>
          </cell>
        </row>
        <row r="28">
          <cell r="B28" t="str">
            <v>1104</v>
          </cell>
          <cell r="C28" t="str">
            <v>ថា រិទ្ធី</v>
          </cell>
          <cell r="D28" t="str">
            <v>Tha Rithy</v>
          </cell>
          <cell r="E28" t="str">
            <v>M</v>
          </cell>
          <cell r="F28" t="str">
            <v>Laser operator</v>
          </cell>
          <cell r="G28" t="str">
            <v>Laser cutting</v>
          </cell>
          <cell r="H28">
            <v>44925</v>
          </cell>
          <cell r="I28">
            <v>212</v>
          </cell>
          <cell r="J28">
            <v>13</v>
          </cell>
          <cell r="K28">
            <v>106</v>
          </cell>
          <cell r="L28">
            <v>106</v>
          </cell>
        </row>
        <row r="29">
          <cell r="B29" t="str">
            <v>1139</v>
          </cell>
          <cell r="C29" t="str">
            <v>ញឹម វណ្ណដា</v>
          </cell>
          <cell r="D29" t="str">
            <v>Nhim Vanda</v>
          </cell>
          <cell r="E29" t="str">
            <v>M</v>
          </cell>
          <cell r="F29" t="str">
            <v>Laser operator</v>
          </cell>
          <cell r="G29" t="str">
            <v>Laser cutting</v>
          </cell>
          <cell r="H29">
            <v>44950</v>
          </cell>
          <cell r="I29">
            <v>212</v>
          </cell>
          <cell r="J29">
            <v>12.5</v>
          </cell>
          <cell r="K29">
            <v>106</v>
          </cell>
          <cell r="L29">
            <v>106</v>
          </cell>
        </row>
        <row r="30">
          <cell r="B30" t="str">
            <v>1140</v>
          </cell>
          <cell r="C30" t="str">
            <v xml:space="preserve"> វិន វ៉េង</v>
          </cell>
          <cell r="D30" t="str">
            <v>Vin Veng</v>
          </cell>
          <cell r="E30" t="str">
            <v>M</v>
          </cell>
          <cell r="F30" t="str">
            <v>Laser operator</v>
          </cell>
          <cell r="G30" t="str">
            <v>Laser cutting</v>
          </cell>
          <cell r="H30">
            <v>44950</v>
          </cell>
          <cell r="I30">
            <v>212</v>
          </cell>
          <cell r="J30">
            <v>12</v>
          </cell>
          <cell r="K30">
            <v>106</v>
          </cell>
          <cell r="L30">
            <v>106</v>
          </cell>
        </row>
        <row r="31">
          <cell r="B31" t="str">
            <v>1315</v>
          </cell>
          <cell r="C31" t="str">
            <v xml:space="preserve">មោក សាម៉ន </v>
          </cell>
          <cell r="D31" t="str">
            <v>Mok Samorn</v>
          </cell>
          <cell r="E31" t="str">
            <v>M</v>
          </cell>
          <cell r="F31" t="str">
            <v>Tech Boost</v>
          </cell>
          <cell r="G31" t="str">
            <v>Laser cutting</v>
          </cell>
          <cell r="H31">
            <v>45181</v>
          </cell>
          <cell r="I31">
            <v>212</v>
          </cell>
          <cell r="J31">
            <v>12</v>
          </cell>
          <cell r="K31">
            <v>106</v>
          </cell>
          <cell r="L31">
            <v>106</v>
          </cell>
        </row>
        <row r="32">
          <cell r="B32" t="str">
            <v>1325</v>
          </cell>
          <cell r="C32" t="str">
            <v>ភិន ខេមរា</v>
          </cell>
          <cell r="D32" t="str">
            <v>Phin Khamara</v>
          </cell>
          <cell r="E32" t="str">
            <v>M</v>
          </cell>
          <cell r="F32" t="str">
            <v>Tech Boost</v>
          </cell>
          <cell r="G32" t="str">
            <v>Laser cutting</v>
          </cell>
          <cell r="H32">
            <v>45181</v>
          </cell>
          <cell r="I32">
            <v>212</v>
          </cell>
          <cell r="J32">
            <v>12.5</v>
          </cell>
          <cell r="K32">
            <v>106</v>
          </cell>
          <cell r="L32">
            <v>106</v>
          </cell>
        </row>
        <row r="33">
          <cell r="B33" t="str">
            <v>0842</v>
          </cell>
          <cell r="C33" t="str">
            <v>ហ៊ឹម ប៊ុនឡេង</v>
          </cell>
          <cell r="D33" t="str">
            <v>Hoem Bunleng</v>
          </cell>
          <cell r="E33" t="str">
            <v>M</v>
          </cell>
          <cell r="F33" t="str">
            <v>Supervisor Asst.</v>
          </cell>
          <cell r="G33" t="str">
            <v>R.M.W.H</v>
          </cell>
          <cell r="H33">
            <v>44611</v>
          </cell>
          <cell r="I33">
            <v>310</v>
          </cell>
          <cell r="J33">
            <v>13</v>
          </cell>
          <cell r="K33">
            <v>155</v>
          </cell>
          <cell r="L33">
            <v>155</v>
          </cell>
        </row>
        <row r="34">
          <cell r="B34" t="str">
            <v>0201</v>
          </cell>
          <cell r="C34" t="str">
            <v>ម៉ាយ ហាន</v>
          </cell>
          <cell r="D34" t="str">
            <v>May Han</v>
          </cell>
          <cell r="E34" t="str">
            <v>M</v>
          </cell>
          <cell r="F34" t="str">
            <v>Color Lab-dip</v>
          </cell>
          <cell r="G34" t="str">
            <v>Color Kitchen</v>
          </cell>
          <cell r="H34">
            <v>43769</v>
          </cell>
          <cell r="I34">
            <v>222</v>
          </cell>
          <cell r="J34">
            <v>13</v>
          </cell>
          <cell r="K34">
            <v>111</v>
          </cell>
          <cell r="L34">
            <v>111</v>
          </cell>
        </row>
        <row r="35">
          <cell r="B35" t="str">
            <v>1136</v>
          </cell>
          <cell r="C35" t="str">
            <v>ធឿន ណាវិន</v>
          </cell>
          <cell r="D35" t="str">
            <v>Thoeurn Naven</v>
          </cell>
          <cell r="E35" t="str">
            <v>M</v>
          </cell>
          <cell r="F35" t="str">
            <v>Color operator</v>
          </cell>
          <cell r="G35" t="str">
            <v>Color Kitchen</v>
          </cell>
          <cell r="H35">
            <v>44950</v>
          </cell>
          <cell r="I35">
            <v>212</v>
          </cell>
          <cell r="J35">
            <v>13</v>
          </cell>
          <cell r="K35">
            <v>106</v>
          </cell>
          <cell r="L35">
            <v>106</v>
          </cell>
        </row>
        <row r="36">
          <cell r="B36" t="str">
            <v>1216</v>
          </cell>
          <cell r="C36" t="str">
            <v>ប៊ិន ភឿន</v>
          </cell>
          <cell r="D36" t="str">
            <v>Bin Phoeun</v>
          </cell>
          <cell r="E36" t="str">
            <v>F</v>
          </cell>
          <cell r="F36" t="str">
            <v>Laser cutting</v>
          </cell>
          <cell r="G36" t="str">
            <v>Laser cutting</v>
          </cell>
          <cell r="H36">
            <v>45040</v>
          </cell>
          <cell r="I36">
            <v>212</v>
          </cell>
          <cell r="J36">
            <v>13</v>
          </cell>
          <cell r="K36">
            <v>106</v>
          </cell>
          <cell r="L36">
            <v>106</v>
          </cell>
        </row>
        <row r="37">
          <cell r="B37" t="str">
            <v>1095</v>
          </cell>
          <cell r="C37" t="str">
            <v>ប៊ូញ ម៉ៅ</v>
          </cell>
          <cell r="D37" t="str">
            <v>Ponh Mao</v>
          </cell>
          <cell r="E37" t="str">
            <v>F</v>
          </cell>
          <cell r="F37" t="str">
            <v>Sweeper</v>
          </cell>
          <cell r="G37" t="str">
            <v>Invironment</v>
          </cell>
          <cell r="H37">
            <v>44901</v>
          </cell>
          <cell r="I37">
            <v>212</v>
          </cell>
          <cell r="J37">
            <v>13</v>
          </cell>
          <cell r="K37">
            <v>106</v>
          </cell>
          <cell r="L37">
            <v>106</v>
          </cell>
        </row>
        <row r="38">
          <cell r="B38" t="str">
            <v>1097</v>
          </cell>
          <cell r="C38" t="str">
            <v>មុំ នី</v>
          </cell>
          <cell r="D38" t="str">
            <v>Mom Ny</v>
          </cell>
          <cell r="E38" t="str">
            <v>F</v>
          </cell>
          <cell r="F38" t="str">
            <v>Sweeper</v>
          </cell>
          <cell r="G38" t="str">
            <v>Invironment</v>
          </cell>
          <cell r="H38">
            <v>44902</v>
          </cell>
          <cell r="I38">
            <v>212</v>
          </cell>
          <cell r="J38">
            <v>13</v>
          </cell>
          <cell r="K38">
            <v>106</v>
          </cell>
          <cell r="L38">
            <v>106</v>
          </cell>
        </row>
        <row r="39">
          <cell r="B39" t="str">
            <v>0575</v>
          </cell>
          <cell r="C39" t="str">
            <v>ជា សំអាន</v>
          </cell>
          <cell r="D39" t="str">
            <v>Chean Saman</v>
          </cell>
          <cell r="E39" t="str">
            <v>F</v>
          </cell>
          <cell r="F39" t="str">
            <v>Sweeper</v>
          </cell>
          <cell r="G39" t="str">
            <v>Invironment</v>
          </cell>
          <cell r="H39">
            <v>44405</v>
          </cell>
          <cell r="I39">
            <v>212</v>
          </cell>
          <cell r="J39">
            <v>12</v>
          </cell>
          <cell r="K39">
            <v>106</v>
          </cell>
          <cell r="L39">
            <v>106</v>
          </cell>
        </row>
        <row r="40">
          <cell r="B40" t="str">
            <v>1327</v>
          </cell>
          <cell r="C40" t="str">
            <v>ថេន ធា</v>
          </cell>
          <cell r="D40" t="str">
            <v>Then Thea</v>
          </cell>
          <cell r="E40" t="str">
            <v>M</v>
          </cell>
          <cell r="F40" t="str">
            <v>Techboost</v>
          </cell>
          <cell r="G40" t="str">
            <v>Techboost</v>
          </cell>
          <cell r="H40">
            <v>45181</v>
          </cell>
          <cell r="I40">
            <v>212</v>
          </cell>
          <cell r="J40">
            <v>13</v>
          </cell>
          <cell r="K40">
            <v>106</v>
          </cell>
          <cell r="L40">
            <v>106</v>
          </cell>
        </row>
        <row r="41">
          <cell r="B41" t="str">
            <v>1532</v>
          </cell>
          <cell r="C41" t="str">
            <v xml:space="preserve">រ៉េត រតនៈ </v>
          </cell>
          <cell r="D41" t="str">
            <v>Reth Ratanak</v>
          </cell>
          <cell r="E41" t="str">
            <v>M</v>
          </cell>
          <cell r="F41" t="str">
            <v>Techboost</v>
          </cell>
          <cell r="G41" t="str">
            <v>Techboost</v>
          </cell>
          <cell r="H41">
            <v>45328</v>
          </cell>
          <cell r="I41">
            <v>208</v>
          </cell>
          <cell r="J41">
            <v>13</v>
          </cell>
          <cell r="K41">
            <v>104</v>
          </cell>
          <cell r="L41">
            <v>104</v>
          </cell>
        </row>
        <row r="42">
          <cell r="B42" t="str">
            <v>1594</v>
          </cell>
          <cell r="C42" t="str">
            <v xml:space="preserve">ថន សារ៉ាត់  </v>
          </cell>
          <cell r="D42" t="str">
            <v>Thon Sarat</v>
          </cell>
          <cell r="E42" t="str">
            <v>M</v>
          </cell>
          <cell r="F42" t="str">
            <v>Laser Cutting Operator (F-2)</v>
          </cell>
          <cell r="G42" t="str">
            <v>Laser cutting</v>
          </cell>
          <cell r="H42">
            <v>45365</v>
          </cell>
          <cell r="I42">
            <v>202</v>
          </cell>
          <cell r="J42">
            <v>2</v>
          </cell>
          <cell r="K42">
            <v>15.54</v>
          </cell>
          <cell r="L42">
            <v>15.54</v>
          </cell>
        </row>
        <row r="43">
          <cell r="B43" t="str">
            <v>1595</v>
          </cell>
          <cell r="C43" t="str">
            <v xml:space="preserve">សួស សិត  </v>
          </cell>
          <cell r="D43" t="str">
            <v>Suos Sith</v>
          </cell>
          <cell r="E43" t="str">
            <v>M</v>
          </cell>
          <cell r="F43" t="str">
            <v>Laser Cutting Operator (F-2)</v>
          </cell>
          <cell r="G43" t="str">
            <v>Laser cutting</v>
          </cell>
          <cell r="H43">
            <v>45365</v>
          </cell>
          <cell r="I43">
            <v>202</v>
          </cell>
          <cell r="J43">
            <v>2</v>
          </cell>
          <cell r="K43">
            <v>15.54</v>
          </cell>
          <cell r="L43">
            <v>15.54</v>
          </cell>
        </row>
        <row r="44">
          <cell r="B44" t="str">
            <v>1598</v>
          </cell>
          <cell r="C44" t="str">
            <v xml:space="preserve">សុខា រ៉ាយុទ្ធ  </v>
          </cell>
          <cell r="D44" t="str">
            <v>Soka Rayuth</v>
          </cell>
          <cell r="E44" t="str">
            <v>M</v>
          </cell>
          <cell r="F44" t="str">
            <v>Laser Cutting Operator (F-2)</v>
          </cell>
          <cell r="G44" t="str">
            <v>Laser cutting</v>
          </cell>
          <cell r="H44">
            <v>45366</v>
          </cell>
          <cell r="I44">
            <v>202</v>
          </cell>
          <cell r="J44">
            <v>1</v>
          </cell>
          <cell r="K44">
            <v>7.77</v>
          </cell>
          <cell r="L44">
            <v>7.77</v>
          </cell>
        </row>
      </sheetData>
      <sheetData sheetId="9">
        <row r="9">
          <cell r="B9" t="str">
            <v>0842</v>
          </cell>
          <cell r="C9" t="str">
            <v>ហ៊ឹម ប៊ុនឡេង</v>
          </cell>
          <cell r="D9" t="str">
            <v>Hoem Bunleng</v>
          </cell>
          <cell r="E9" t="str">
            <v>M</v>
          </cell>
          <cell r="F9" t="str">
            <v>F-2</v>
          </cell>
          <cell r="G9">
            <v>44611</v>
          </cell>
          <cell r="H9">
            <v>436</v>
          </cell>
          <cell r="I9">
            <v>436</v>
          </cell>
          <cell r="J9">
            <v>436</v>
          </cell>
          <cell r="K9">
            <v>436</v>
          </cell>
          <cell r="L9">
            <v>436</v>
          </cell>
          <cell r="M9">
            <v>436</v>
          </cell>
          <cell r="N9">
            <v>436</v>
          </cell>
          <cell r="O9">
            <v>436</v>
          </cell>
          <cell r="P9">
            <v>436</v>
          </cell>
          <cell r="Q9">
            <v>436</v>
          </cell>
          <cell r="R9">
            <v>456.00000000000006</v>
          </cell>
          <cell r="S9">
            <v>456.00000000000006</v>
          </cell>
          <cell r="T9">
            <v>0</v>
          </cell>
          <cell r="U9">
            <v>5272</v>
          </cell>
          <cell r="V9">
            <v>439.33333333333331</v>
          </cell>
          <cell r="W9">
            <v>26</v>
          </cell>
          <cell r="X9">
            <v>439.33333333333337</v>
          </cell>
        </row>
        <row r="10">
          <cell r="B10" t="str">
            <v>0575</v>
          </cell>
          <cell r="C10" t="str">
            <v>ជា សំអាន</v>
          </cell>
          <cell r="D10" t="str">
            <v>Chea SamAn</v>
          </cell>
          <cell r="E10" t="str">
            <v>F</v>
          </cell>
          <cell r="F10" t="str">
            <v>F-2</v>
          </cell>
          <cell r="G10">
            <v>44405</v>
          </cell>
          <cell r="H10">
            <v>211</v>
          </cell>
          <cell r="I10">
            <v>211</v>
          </cell>
          <cell r="J10">
            <v>202.88461538461539</v>
          </cell>
          <cell r="K10">
            <v>211</v>
          </cell>
          <cell r="L10">
            <v>211</v>
          </cell>
          <cell r="M10">
            <v>211</v>
          </cell>
          <cell r="N10">
            <v>211</v>
          </cell>
          <cell r="O10">
            <v>211</v>
          </cell>
          <cell r="P10">
            <v>211</v>
          </cell>
          <cell r="Q10">
            <v>211</v>
          </cell>
          <cell r="R10">
            <v>212</v>
          </cell>
          <cell r="S10">
            <v>215.00000000000003</v>
          </cell>
          <cell r="T10">
            <v>0</v>
          </cell>
          <cell r="U10">
            <v>2528.8846153846152</v>
          </cell>
          <cell r="V10">
            <v>210.74038461538461</v>
          </cell>
          <cell r="W10">
            <v>26</v>
          </cell>
          <cell r="X10">
            <v>210.74038461538461</v>
          </cell>
        </row>
        <row r="11">
          <cell r="B11" t="str">
            <v>1097</v>
          </cell>
          <cell r="C11" t="str">
            <v>មុំ នី</v>
          </cell>
          <cell r="D11" t="str">
            <v>Mom Ny</v>
          </cell>
          <cell r="E11" t="str">
            <v>F</v>
          </cell>
          <cell r="F11" t="str">
            <v>F-2</v>
          </cell>
          <cell r="G11">
            <v>44902</v>
          </cell>
          <cell r="H11">
            <v>211</v>
          </cell>
          <cell r="I11">
            <v>211</v>
          </cell>
          <cell r="J11">
            <v>211</v>
          </cell>
          <cell r="K11">
            <v>211</v>
          </cell>
          <cell r="L11">
            <v>211</v>
          </cell>
          <cell r="M11">
            <v>211</v>
          </cell>
          <cell r="N11">
            <v>211</v>
          </cell>
          <cell r="O11">
            <v>211</v>
          </cell>
          <cell r="P11">
            <v>211</v>
          </cell>
          <cell r="Q11">
            <v>211</v>
          </cell>
          <cell r="R11">
            <v>215.00000000000003</v>
          </cell>
          <cell r="S11">
            <v>215.00000000000003</v>
          </cell>
          <cell r="T11">
            <v>0</v>
          </cell>
          <cell r="U11">
            <v>2540</v>
          </cell>
          <cell r="V11">
            <v>211.66666666666666</v>
          </cell>
          <cell r="W11">
            <v>26</v>
          </cell>
          <cell r="X11">
            <v>211.66666666666666</v>
          </cell>
        </row>
        <row r="12">
          <cell r="B12" t="str">
            <v>1095</v>
          </cell>
          <cell r="C12" t="str">
            <v>ប៊ូញ ម៉ៅ</v>
          </cell>
          <cell r="D12" t="str">
            <v>Ponh Mao</v>
          </cell>
          <cell r="E12" t="str">
            <v>F</v>
          </cell>
          <cell r="F12" t="str">
            <v>F-2</v>
          </cell>
          <cell r="G12">
            <v>44901</v>
          </cell>
          <cell r="H12">
            <v>211</v>
          </cell>
          <cell r="I12">
            <v>211</v>
          </cell>
          <cell r="J12">
            <v>211</v>
          </cell>
          <cell r="K12">
            <v>211</v>
          </cell>
          <cell r="L12">
            <v>211</v>
          </cell>
          <cell r="M12">
            <v>211</v>
          </cell>
          <cell r="N12">
            <v>211</v>
          </cell>
          <cell r="O12">
            <v>206.94230769230768</v>
          </cell>
          <cell r="P12">
            <v>202.88461538461539</v>
          </cell>
          <cell r="Q12">
            <v>211</v>
          </cell>
          <cell r="R12">
            <v>215.00000000000003</v>
          </cell>
          <cell r="S12">
            <v>215.00000000000003</v>
          </cell>
          <cell r="T12">
            <v>0</v>
          </cell>
          <cell r="U12">
            <v>2527.8269230769229</v>
          </cell>
          <cell r="V12">
            <v>210.65224358974356</v>
          </cell>
          <cell r="W12">
            <v>26</v>
          </cell>
          <cell r="X12">
            <v>210.65224358974353</v>
          </cell>
        </row>
        <row r="13">
          <cell r="B13" t="str">
            <v>0201</v>
          </cell>
          <cell r="C13" t="str">
            <v>ម៉ាយ ហាន</v>
          </cell>
          <cell r="D13" t="str">
            <v>May Han</v>
          </cell>
          <cell r="E13" t="str">
            <v>M</v>
          </cell>
          <cell r="F13" t="str">
            <v>F-2</v>
          </cell>
          <cell r="G13">
            <v>43769</v>
          </cell>
          <cell r="H13">
            <v>278</v>
          </cell>
          <cell r="I13">
            <v>278</v>
          </cell>
          <cell r="J13">
            <v>278</v>
          </cell>
          <cell r="K13">
            <v>278</v>
          </cell>
          <cell r="L13">
            <v>303</v>
          </cell>
          <cell r="M13">
            <v>303</v>
          </cell>
          <cell r="N13">
            <v>303</v>
          </cell>
          <cell r="O13">
            <v>297.17307692307691</v>
          </cell>
          <cell r="P13">
            <v>303</v>
          </cell>
          <cell r="Q13">
            <v>303</v>
          </cell>
          <cell r="R13">
            <v>300.96153846153845</v>
          </cell>
          <cell r="S13">
            <v>323</v>
          </cell>
          <cell r="T13">
            <v>0</v>
          </cell>
          <cell r="U13">
            <v>3548.1346153846157</v>
          </cell>
          <cell r="V13">
            <v>295.67788461538464</v>
          </cell>
          <cell r="W13">
            <v>26</v>
          </cell>
          <cell r="X13">
            <v>295.67788461538464</v>
          </cell>
        </row>
        <row r="14">
          <cell r="B14" t="str">
            <v>0669</v>
          </cell>
          <cell r="C14" t="str">
            <v>ហ៊ ជៀបនី</v>
          </cell>
          <cell r="D14" t="str">
            <v>Hor Chiebny</v>
          </cell>
          <cell r="E14" t="str">
            <v>M</v>
          </cell>
          <cell r="F14" t="str">
            <v>F-2</v>
          </cell>
          <cell r="G14">
            <v>44488</v>
          </cell>
          <cell r="H14">
            <v>326</v>
          </cell>
          <cell r="I14">
            <v>326</v>
          </cell>
          <cell r="J14">
            <v>346</v>
          </cell>
          <cell r="K14">
            <v>346</v>
          </cell>
          <cell r="L14">
            <v>346</v>
          </cell>
          <cell r="M14">
            <v>346</v>
          </cell>
          <cell r="N14">
            <v>346</v>
          </cell>
          <cell r="O14">
            <v>346</v>
          </cell>
          <cell r="P14">
            <v>346</v>
          </cell>
          <cell r="Q14">
            <v>346</v>
          </cell>
          <cell r="R14">
            <v>360</v>
          </cell>
          <cell r="S14">
            <v>375</v>
          </cell>
          <cell r="T14">
            <v>0</v>
          </cell>
          <cell r="U14">
            <v>4155</v>
          </cell>
          <cell r="V14">
            <v>346.25</v>
          </cell>
          <cell r="W14">
            <v>26</v>
          </cell>
          <cell r="X14">
            <v>346.25</v>
          </cell>
        </row>
        <row r="15">
          <cell r="B15" t="str">
            <v>1136</v>
          </cell>
          <cell r="C15" t="str">
            <v>ធឿន ណាវិន</v>
          </cell>
          <cell r="D15" t="str">
            <v>Thoeurn Naven</v>
          </cell>
          <cell r="E15" t="str">
            <v>M</v>
          </cell>
          <cell r="F15" t="str">
            <v>F-2</v>
          </cell>
          <cell r="G15">
            <v>44950</v>
          </cell>
          <cell r="H15">
            <v>221</v>
          </cell>
          <cell r="I15">
            <v>221</v>
          </cell>
          <cell r="J15">
            <v>221</v>
          </cell>
          <cell r="K15">
            <v>221</v>
          </cell>
          <cell r="L15">
            <v>221</v>
          </cell>
          <cell r="M15">
            <v>221</v>
          </cell>
          <cell r="N15">
            <v>221</v>
          </cell>
          <cell r="O15">
            <v>221</v>
          </cell>
          <cell r="P15">
            <v>221</v>
          </cell>
          <cell r="Q15">
            <v>221</v>
          </cell>
          <cell r="R15">
            <v>225</v>
          </cell>
          <cell r="S15">
            <v>225</v>
          </cell>
          <cell r="T15">
            <v>0</v>
          </cell>
          <cell r="U15">
            <v>2660</v>
          </cell>
          <cell r="V15">
            <v>221.66666666666666</v>
          </cell>
          <cell r="W15">
            <v>26</v>
          </cell>
          <cell r="X15">
            <v>221.66666666666666</v>
          </cell>
        </row>
        <row r="16">
          <cell r="B16" t="str">
            <v>1008</v>
          </cell>
          <cell r="C16" t="str">
            <v>រិទ្ធ សុភារី</v>
          </cell>
          <cell r="D16" t="str">
            <v>Rith Sopheary</v>
          </cell>
          <cell r="E16" t="str">
            <v>F</v>
          </cell>
          <cell r="F16" t="str">
            <v>F-2</v>
          </cell>
          <cell r="G16">
            <v>44820</v>
          </cell>
          <cell r="H16">
            <v>456</v>
          </cell>
          <cell r="I16">
            <v>456</v>
          </cell>
          <cell r="J16">
            <v>456</v>
          </cell>
          <cell r="K16">
            <v>456</v>
          </cell>
          <cell r="L16">
            <v>486</v>
          </cell>
          <cell r="M16">
            <v>486</v>
          </cell>
          <cell r="N16">
            <v>486</v>
          </cell>
          <cell r="O16">
            <v>486</v>
          </cell>
          <cell r="P16">
            <v>486</v>
          </cell>
          <cell r="Q16">
            <v>457.96153846153851</v>
          </cell>
          <cell r="R16">
            <v>496</v>
          </cell>
          <cell r="S16">
            <v>496</v>
          </cell>
          <cell r="T16">
            <v>0</v>
          </cell>
          <cell r="U16">
            <v>5703.9615384615381</v>
          </cell>
          <cell r="V16">
            <v>475.33012820512818</v>
          </cell>
          <cell r="W16">
            <v>26</v>
          </cell>
          <cell r="X16">
            <v>475.33012820512812</v>
          </cell>
        </row>
        <row r="17">
          <cell r="B17" t="str">
            <v>0990</v>
          </cell>
          <cell r="C17" t="str">
            <v>អុន អង</v>
          </cell>
          <cell r="D17" t="str">
            <v>Un Ang</v>
          </cell>
          <cell r="E17" t="str">
            <v>M</v>
          </cell>
          <cell r="F17" t="str">
            <v>F-2</v>
          </cell>
          <cell r="G17">
            <v>44783</v>
          </cell>
          <cell r="H17">
            <v>248</v>
          </cell>
          <cell r="I17">
            <v>248</v>
          </cell>
          <cell r="J17">
            <v>248</v>
          </cell>
          <cell r="K17">
            <v>248</v>
          </cell>
          <cell r="L17">
            <v>248</v>
          </cell>
          <cell r="M17">
            <v>248</v>
          </cell>
          <cell r="N17">
            <v>248</v>
          </cell>
          <cell r="O17">
            <v>248</v>
          </cell>
          <cell r="P17">
            <v>248</v>
          </cell>
          <cell r="Q17">
            <v>248</v>
          </cell>
          <cell r="R17">
            <v>251.99999999999997</v>
          </cell>
          <cell r="S17">
            <v>251.99999999999997</v>
          </cell>
          <cell r="T17">
            <v>0</v>
          </cell>
          <cell r="U17">
            <v>2984</v>
          </cell>
          <cell r="V17">
            <v>248.66666666666666</v>
          </cell>
          <cell r="W17">
            <v>26</v>
          </cell>
          <cell r="X17">
            <v>248.66666666666666</v>
          </cell>
        </row>
        <row r="18">
          <cell r="B18" t="str">
            <v>0388</v>
          </cell>
          <cell r="C18" t="str">
            <v>ណី វិចិត្រ</v>
          </cell>
          <cell r="D18" t="str">
            <v>Ney Vichit</v>
          </cell>
          <cell r="E18" t="str">
            <v>M</v>
          </cell>
          <cell r="F18" t="str">
            <v>F-2</v>
          </cell>
          <cell r="G18">
            <v>44117</v>
          </cell>
          <cell r="H18">
            <v>326</v>
          </cell>
          <cell r="I18">
            <v>319.73076923076923</v>
          </cell>
          <cell r="J18">
            <v>326</v>
          </cell>
          <cell r="K18">
            <v>326</v>
          </cell>
          <cell r="L18">
            <v>326</v>
          </cell>
          <cell r="M18">
            <v>326</v>
          </cell>
          <cell r="N18">
            <v>326</v>
          </cell>
          <cell r="O18">
            <v>326</v>
          </cell>
          <cell r="P18">
            <v>326</v>
          </cell>
          <cell r="Q18">
            <v>326</v>
          </cell>
          <cell r="R18">
            <v>346</v>
          </cell>
          <cell r="S18">
            <v>361</v>
          </cell>
          <cell r="T18">
            <v>0</v>
          </cell>
          <cell r="U18">
            <v>3960.7307692307695</v>
          </cell>
          <cell r="V18">
            <v>330.06089743589746</v>
          </cell>
          <cell r="W18">
            <v>26</v>
          </cell>
          <cell r="X18">
            <v>330.06089743589746</v>
          </cell>
        </row>
        <row r="19">
          <cell r="B19" t="str">
            <v>0398</v>
          </cell>
          <cell r="C19" t="str">
            <v>ពេញ នីត</v>
          </cell>
          <cell r="D19" t="str">
            <v>Penh Nit</v>
          </cell>
          <cell r="E19" t="str">
            <v>M</v>
          </cell>
          <cell r="F19" t="str">
            <v>F-2</v>
          </cell>
          <cell r="G19">
            <v>44120</v>
          </cell>
          <cell r="H19">
            <v>218</v>
          </cell>
          <cell r="I19">
            <v>218</v>
          </cell>
          <cell r="J19">
            <v>209.61538461538461</v>
          </cell>
          <cell r="K19">
            <v>218</v>
          </cell>
          <cell r="L19">
            <v>218</v>
          </cell>
          <cell r="M19">
            <v>218</v>
          </cell>
          <cell r="N19">
            <v>218</v>
          </cell>
          <cell r="O19">
            <v>240</v>
          </cell>
          <cell r="P19">
            <v>238</v>
          </cell>
          <cell r="Q19">
            <v>238</v>
          </cell>
          <cell r="R19">
            <v>242.00000000000003</v>
          </cell>
          <cell r="S19">
            <v>251.99999999999997</v>
          </cell>
          <cell r="T19">
            <v>0</v>
          </cell>
          <cell r="U19">
            <v>2727.6153846153848</v>
          </cell>
          <cell r="V19">
            <v>227.30128205128207</v>
          </cell>
          <cell r="W19">
            <v>26</v>
          </cell>
          <cell r="X19">
            <v>227.30128205128204</v>
          </cell>
        </row>
        <row r="20">
          <cell r="B20" t="str">
            <v>0886</v>
          </cell>
          <cell r="C20" t="str">
            <v>ណេន សុជាតា</v>
          </cell>
          <cell r="D20" t="str">
            <v>Nen Socheata</v>
          </cell>
          <cell r="E20" t="str">
            <v>F</v>
          </cell>
          <cell r="F20" t="str">
            <v>F-2</v>
          </cell>
          <cell r="G20">
            <v>44636</v>
          </cell>
          <cell r="H20">
            <v>211</v>
          </cell>
          <cell r="I20">
            <v>211</v>
          </cell>
          <cell r="J20">
            <v>228</v>
          </cell>
          <cell r="K20">
            <v>228</v>
          </cell>
          <cell r="L20">
            <v>228</v>
          </cell>
          <cell r="M20">
            <v>228</v>
          </cell>
          <cell r="N20">
            <v>228</v>
          </cell>
          <cell r="O20">
            <v>228</v>
          </cell>
          <cell r="P20">
            <v>228</v>
          </cell>
          <cell r="Q20">
            <v>228.00000000000003</v>
          </cell>
          <cell r="R20">
            <v>232</v>
          </cell>
          <cell r="S20">
            <v>232</v>
          </cell>
          <cell r="T20">
            <v>0</v>
          </cell>
          <cell r="U20">
            <v>2710</v>
          </cell>
          <cell r="V20">
            <v>225.83333333333334</v>
          </cell>
          <cell r="W20">
            <v>26</v>
          </cell>
          <cell r="X20">
            <v>225.83333333333334</v>
          </cell>
        </row>
        <row r="21">
          <cell r="B21" t="str">
            <v>0982</v>
          </cell>
          <cell r="C21" t="str">
            <v>ឌឿន ប៉ូ</v>
          </cell>
          <cell r="D21" t="str">
            <v>Doeun Po</v>
          </cell>
          <cell r="E21" t="str">
            <v>M</v>
          </cell>
          <cell r="F21" t="str">
            <v>F-2</v>
          </cell>
          <cell r="G21">
            <v>44779</v>
          </cell>
          <cell r="H21">
            <v>221</v>
          </cell>
          <cell r="I21">
            <v>221</v>
          </cell>
          <cell r="J21">
            <v>221</v>
          </cell>
          <cell r="K21">
            <v>221</v>
          </cell>
          <cell r="L21">
            <v>221</v>
          </cell>
          <cell r="M21">
            <v>221</v>
          </cell>
          <cell r="N21">
            <v>221</v>
          </cell>
          <cell r="O21">
            <v>240</v>
          </cell>
          <cell r="P21">
            <v>228.84615384615384</v>
          </cell>
          <cell r="Q21">
            <v>238</v>
          </cell>
          <cell r="R21">
            <v>242.00000000000003</v>
          </cell>
          <cell r="S21">
            <v>242.00000000000003</v>
          </cell>
          <cell r="T21">
            <v>0</v>
          </cell>
          <cell r="U21">
            <v>2737.8461538461538</v>
          </cell>
          <cell r="V21">
            <v>228.15384615384616</v>
          </cell>
          <cell r="W21">
            <v>26</v>
          </cell>
          <cell r="X21">
            <v>228.15384615384619</v>
          </cell>
        </row>
        <row r="22">
          <cell r="B22" t="str">
            <v>0296</v>
          </cell>
          <cell r="C22" t="str">
            <v>ហេង សកល</v>
          </cell>
          <cell r="D22" t="str">
            <v>Heng Sakal</v>
          </cell>
          <cell r="E22" t="str">
            <v>M</v>
          </cell>
          <cell r="F22" t="str">
            <v>F-2</v>
          </cell>
          <cell r="G22">
            <v>43854</v>
          </cell>
          <cell r="H22">
            <v>240</v>
          </cell>
          <cell r="I22">
            <v>230.76923076923075</v>
          </cell>
          <cell r="J22">
            <v>240</v>
          </cell>
          <cell r="K22">
            <v>235.38461538461536</v>
          </cell>
          <cell r="L22">
            <v>230.76923076923075</v>
          </cell>
          <cell r="M22">
            <v>240</v>
          </cell>
          <cell r="N22">
            <v>240</v>
          </cell>
          <cell r="O22">
            <v>241.34615384615384</v>
          </cell>
          <cell r="P22">
            <v>251</v>
          </cell>
          <cell r="Q22">
            <v>241.34615384615384</v>
          </cell>
          <cell r="R22">
            <v>237.46153846153845</v>
          </cell>
          <cell r="S22">
            <v>242.30769230769229</v>
          </cell>
          <cell r="T22">
            <v>0</v>
          </cell>
          <cell r="U22">
            <v>2870.3846153846152</v>
          </cell>
          <cell r="V22">
            <v>239.19871794871793</v>
          </cell>
          <cell r="W22">
            <v>26</v>
          </cell>
          <cell r="X22">
            <v>239.19871794871793</v>
          </cell>
        </row>
        <row r="23">
          <cell r="B23" t="str">
            <v>1054</v>
          </cell>
          <cell r="C23" t="str">
            <v>ឈឺ វ៉ាន់ឆៃ</v>
          </cell>
          <cell r="D23" t="str">
            <v>Chhi Vanchhay</v>
          </cell>
          <cell r="E23" t="str">
            <v>M</v>
          </cell>
          <cell r="F23" t="str">
            <v>F-2</v>
          </cell>
          <cell r="G23">
            <v>44867</v>
          </cell>
          <cell r="H23">
            <v>218</v>
          </cell>
          <cell r="I23">
            <v>218</v>
          </cell>
          <cell r="J23">
            <v>218</v>
          </cell>
          <cell r="K23">
            <v>218</v>
          </cell>
          <cell r="L23">
            <v>218</v>
          </cell>
          <cell r="M23">
            <v>218</v>
          </cell>
          <cell r="N23">
            <v>218</v>
          </cell>
          <cell r="O23">
            <v>240</v>
          </cell>
          <cell r="P23">
            <v>228.84615384615384</v>
          </cell>
          <cell r="Q23">
            <v>238</v>
          </cell>
          <cell r="R23">
            <v>242.00000000000003</v>
          </cell>
          <cell r="S23">
            <v>242.00000000000003</v>
          </cell>
          <cell r="T23">
            <v>0</v>
          </cell>
          <cell r="U23">
            <v>2716.8461538461538</v>
          </cell>
          <cell r="V23">
            <v>226.40384615384616</v>
          </cell>
          <cell r="W23">
            <v>26</v>
          </cell>
          <cell r="X23">
            <v>226.40384615384616</v>
          </cell>
        </row>
        <row r="24">
          <cell r="B24" t="str">
            <v>0568</v>
          </cell>
          <cell r="C24" t="str">
            <v>ហ៊ឹម ម៉ី</v>
          </cell>
          <cell r="D24" t="str">
            <v>Hoem Mey</v>
          </cell>
          <cell r="E24" t="str">
            <v>M</v>
          </cell>
          <cell r="F24" t="str">
            <v>F-2</v>
          </cell>
          <cell r="G24">
            <v>44358</v>
          </cell>
          <cell r="H24">
            <v>248</v>
          </cell>
          <cell r="I24">
            <v>248</v>
          </cell>
          <cell r="J24">
            <v>248</v>
          </cell>
          <cell r="K24">
            <v>248</v>
          </cell>
          <cell r="L24">
            <v>248</v>
          </cell>
          <cell r="M24">
            <v>243.23076923076923</v>
          </cell>
          <cell r="N24">
            <v>248</v>
          </cell>
          <cell r="O24">
            <v>248</v>
          </cell>
          <cell r="P24">
            <v>248</v>
          </cell>
          <cell r="Q24">
            <v>233.69230769230768</v>
          </cell>
          <cell r="R24">
            <v>251.99999999999997</v>
          </cell>
          <cell r="S24">
            <v>251.99999999999997</v>
          </cell>
          <cell r="T24">
            <v>0</v>
          </cell>
          <cell r="U24">
            <v>2964.9230769230771</v>
          </cell>
          <cell r="V24">
            <v>247.07692307692309</v>
          </cell>
          <cell r="W24">
            <v>26</v>
          </cell>
          <cell r="X24">
            <v>247.07692307692309</v>
          </cell>
        </row>
        <row r="25">
          <cell r="B25" t="str">
            <v>1321</v>
          </cell>
          <cell r="C25" t="str">
            <v xml:space="preserve">សុន សុខលីន </v>
          </cell>
          <cell r="D25" t="str">
            <v>Son Soklin</v>
          </cell>
          <cell r="E25" t="str">
            <v>M</v>
          </cell>
          <cell r="F25" t="str">
            <v>F-2</v>
          </cell>
          <cell r="G25">
            <v>45181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208</v>
          </cell>
          <cell r="P25">
            <v>208</v>
          </cell>
          <cell r="Q25">
            <v>208</v>
          </cell>
          <cell r="R25">
            <v>212</v>
          </cell>
          <cell r="S25">
            <v>212</v>
          </cell>
          <cell r="T25">
            <v>0</v>
          </cell>
          <cell r="U25">
            <v>1048</v>
          </cell>
          <cell r="V25">
            <v>87.333333333333329</v>
          </cell>
          <cell r="W25">
            <v>26</v>
          </cell>
          <cell r="X25">
            <v>87.333333333333329</v>
          </cell>
        </row>
        <row r="26">
          <cell r="B26" t="str">
            <v>1343</v>
          </cell>
          <cell r="C26" t="str">
            <v>ណន ពិសិទ្ធ</v>
          </cell>
          <cell r="D26" t="str">
            <v>Norn Pisit</v>
          </cell>
          <cell r="E26" t="str">
            <v>M</v>
          </cell>
          <cell r="F26" t="str">
            <v>F-2</v>
          </cell>
          <cell r="G26">
            <v>45201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198</v>
          </cell>
          <cell r="P26">
            <v>208</v>
          </cell>
          <cell r="Q26">
            <v>208</v>
          </cell>
          <cell r="R26">
            <v>212</v>
          </cell>
          <cell r="S26">
            <v>212</v>
          </cell>
          <cell r="T26">
            <v>0</v>
          </cell>
          <cell r="U26">
            <v>1038</v>
          </cell>
          <cell r="V26">
            <v>86.5</v>
          </cell>
          <cell r="W26">
            <v>26</v>
          </cell>
          <cell r="X26">
            <v>86.5</v>
          </cell>
        </row>
        <row r="27">
          <cell r="B27" t="str">
            <v>1372</v>
          </cell>
          <cell r="C27" t="str">
            <v>យ៉ុម ពិសិទ្ធិ</v>
          </cell>
          <cell r="D27" t="str">
            <v>Yum Piseth</v>
          </cell>
          <cell r="E27" t="str">
            <v>M</v>
          </cell>
          <cell r="F27" t="str">
            <v>F-2</v>
          </cell>
          <cell r="G27">
            <v>45201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198</v>
          </cell>
          <cell r="P27">
            <v>208</v>
          </cell>
          <cell r="Q27">
            <v>200</v>
          </cell>
          <cell r="R27">
            <v>212</v>
          </cell>
          <cell r="S27">
            <v>207.92307692307691</v>
          </cell>
          <cell r="T27">
            <v>0</v>
          </cell>
          <cell r="U27">
            <v>1025.9230769230769</v>
          </cell>
          <cell r="V27">
            <v>85.493589743589737</v>
          </cell>
          <cell r="W27">
            <v>26</v>
          </cell>
          <cell r="X27">
            <v>85.493589743589737</v>
          </cell>
        </row>
        <row r="28">
          <cell r="B28" t="str">
            <v>1214</v>
          </cell>
          <cell r="C28" t="str">
            <v>ឈី ផានិត</v>
          </cell>
          <cell r="D28" t="str">
            <v>Cchy Phanit</v>
          </cell>
          <cell r="E28" t="str">
            <v>M</v>
          </cell>
          <cell r="F28" t="str">
            <v>F-2</v>
          </cell>
          <cell r="G28">
            <v>45040</v>
          </cell>
          <cell r="H28">
            <v>0</v>
          </cell>
          <cell r="I28">
            <v>198</v>
          </cell>
          <cell r="J28">
            <v>198</v>
          </cell>
          <cell r="K28">
            <v>208</v>
          </cell>
          <cell r="L28">
            <v>221</v>
          </cell>
          <cell r="M28">
            <v>221</v>
          </cell>
          <cell r="N28">
            <v>216.75</v>
          </cell>
          <cell r="O28">
            <v>216.75</v>
          </cell>
          <cell r="P28">
            <v>216.75</v>
          </cell>
          <cell r="Q28">
            <v>212.5</v>
          </cell>
          <cell r="R28">
            <v>220.67307692307691</v>
          </cell>
          <cell r="S28">
            <v>225</v>
          </cell>
          <cell r="T28">
            <v>0</v>
          </cell>
          <cell r="U28">
            <v>2354.4230769230771</v>
          </cell>
          <cell r="V28">
            <v>196.20192307692309</v>
          </cell>
          <cell r="W28">
            <v>26</v>
          </cell>
          <cell r="X28">
            <v>196.20192307692309</v>
          </cell>
        </row>
        <row r="29">
          <cell r="B29" t="str">
            <v>1427</v>
          </cell>
          <cell r="C29" t="str">
            <v>ពែល ចិន</v>
          </cell>
          <cell r="D29" t="str">
            <v>Pel Chen</v>
          </cell>
          <cell r="E29" t="str">
            <v>M</v>
          </cell>
          <cell r="F29" t="str">
            <v>F-2</v>
          </cell>
          <cell r="G29">
            <v>45240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194.19230769230768</v>
          </cell>
          <cell r="Q29">
            <v>198</v>
          </cell>
          <cell r="R29">
            <v>212</v>
          </cell>
          <cell r="S29">
            <v>212</v>
          </cell>
          <cell r="T29">
            <v>0</v>
          </cell>
          <cell r="U29">
            <v>816.19230769230762</v>
          </cell>
          <cell r="V29">
            <v>68.016025641025635</v>
          </cell>
          <cell r="W29">
            <v>26</v>
          </cell>
          <cell r="X29">
            <v>68.016025641025635</v>
          </cell>
        </row>
        <row r="30">
          <cell r="B30" t="str">
            <v>1123</v>
          </cell>
          <cell r="C30" t="str">
            <v>មឿន រាំបូ</v>
          </cell>
          <cell r="D30" t="str">
            <v>Moeurn Rambo</v>
          </cell>
          <cell r="E30" t="str">
            <v>M</v>
          </cell>
          <cell r="F30" t="str">
            <v>F-2</v>
          </cell>
          <cell r="G30">
            <v>44944</v>
          </cell>
          <cell r="H30">
            <v>218</v>
          </cell>
          <cell r="I30">
            <v>218</v>
          </cell>
          <cell r="J30">
            <v>218</v>
          </cell>
          <cell r="K30">
            <v>218</v>
          </cell>
          <cell r="L30">
            <v>218</v>
          </cell>
          <cell r="M30">
            <v>218</v>
          </cell>
          <cell r="N30">
            <v>218</v>
          </cell>
          <cell r="O30">
            <v>240</v>
          </cell>
          <cell r="P30">
            <v>238</v>
          </cell>
          <cell r="Q30">
            <v>238</v>
          </cell>
          <cell r="R30">
            <v>242.00000000000003</v>
          </cell>
          <cell r="S30">
            <v>242.00000000000003</v>
          </cell>
          <cell r="T30">
            <v>0</v>
          </cell>
          <cell r="U30">
            <v>2726</v>
          </cell>
          <cell r="V30">
            <v>227.16666666666666</v>
          </cell>
          <cell r="W30">
            <v>26</v>
          </cell>
          <cell r="X30">
            <v>227.16666666666666</v>
          </cell>
        </row>
        <row r="31">
          <cell r="B31" t="str">
            <v>1055</v>
          </cell>
          <cell r="C31" t="str">
            <v>ឃី ហេង</v>
          </cell>
          <cell r="D31" t="str">
            <v>Khey Heng</v>
          </cell>
          <cell r="E31" t="str">
            <v>M</v>
          </cell>
          <cell r="F31" t="str">
            <v>F-2</v>
          </cell>
          <cell r="G31">
            <v>44867</v>
          </cell>
          <cell r="H31">
            <v>218</v>
          </cell>
          <cell r="I31">
            <v>218</v>
          </cell>
          <cell r="J31">
            <v>238</v>
          </cell>
          <cell r="K31">
            <v>238</v>
          </cell>
          <cell r="L31">
            <v>238</v>
          </cell>
          <cell r="M31">
            <v>238</v>
          </cell>
          <cell r="N31">
            <v>238</v>
          </cell>
          <cell r="O31">
            <v>228.84615384615384</v>
          </cell>
          <cell r="P31">
            <v>238</v>
          </cell>
          <cell r="Q31">
            <v>238</v>
          </cell>
          <cell r="R31">
            <v>242.00000000000003</v>
          </cell>
          <cell r="S31">
            <v>242.00000000000003</v>
          </cell>
          <cell r="T31">
            <v>0</v>
          </cell>
          <cell r="U31">
            <v>2814.8461538461538</v>
          </cell>
          <cell r="V31">
            <v>234.57051282051282</v>
          </cell>
          <cell r="W31">
            <v>26</v>
          </cell>
          <cell r="X31">
            <v>234.57051282051282</v>
          </cell>
        </row>
        <row r="32">
          <cell r="B32" t="str">
            <v>1315</v>
          </cell>
          <cell r="C32" t="str">
            <v xml:space="preserve">មោក សាម៉ន </v>
          </cell>
          <cell r="D32" t="str">
            <v>Mok Samorn</v>
          </cell>
          <cell r="E32" t="str">
            <v>M</v>
          </cell>
          <cell r="F32" t="str">
            <v>F-2</v>
          </cell>
          <cell r="G32">
            <v>45181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208</v>
          </cell>
          <cell r="P32">
            <v>208</v>
          </cell>
          <cell r="Q32">
            <v>208</v>
          </cell>
          <cell r="R32">
            <v>212</v>
          </cell>
          <cell r="S32">
            <v>212</v>
          </cell>
          <cell r="T32">
            <v>0</v>
          </cell>
          <cell r="U32">
            <v>1048</v>
          </cell>
          <cell r="V32">
            <v>87.333333333333329</v>
          </cell>
          <cell r="W32">
            <v>26</v>
          </cell>
          <cell r="X32">
            <v>87.333333333333329</v>
          </cell>
        </row>
        <row r="33">
          <cell r="B33" t="str">
            <v>1325</v>
          </cell>
          <cell r="C33" t="str">
            <v>ភិន ខេមរា</v>
          </cell>
          <cell r="D33" t="str">
            <v>Phin Khamara</v>
          </cell>
          <cell r="E33" t="str">
            <v>M</v>
          </cell>
          <cell r="F33" t="str">
            <v>F-2</v>
          </cell>
          <cell r="G33">
            <v>45181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208</v>
          </cell>
          <cell r="P33">
            <v>208</v>
          </cell>
          <cell r="Q33">
            <v>208</v>
          </cell>
          <cell r="R33">
            <v>212</v>
          </cell>
          <cell r="S33">
            <v>212</v>
          </cell>
          <cell r="T33">
            <v>0</v>
          </cell>
          <cell r="U33">
            <v>1048</v>
          </cell>
          <cell r="V33">
            <v>87.333333333333329</v>
          </cell>
          <cell r="W33">
            <v>26</v>
          </cell>
          <cell r="X33">
            <v>87.333333333333329</v>
          </cell>
        </row>
        <row r="34">
          <cell r="B34" t="str">
            <v>1421</v>
          </cell>
          <cell r="C34" t="str">
            <v>កែវ ធន់</v>
          </cell>
          <cell r="D34" t="str">
            <v>Keo Thorn</v>
          </cell>
          <cell r="E34" t="str">
            <v>M</v>
          </cell>
          <cell r="F34" t="str">
            <v>F-2</v>
          </cell>
          <cell r="G34">
            <v>45240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198</v>
          </cell>
          <cell r="Q34">
            <v>198</v>
          </cell>
          <cell r="R34">
            <v>203.84615384615384</v>
          </cell>
          <cell r="S34">
            <v>212</v>
          </cell>
          <cell r="T34">
            <v>0</v>
          </cell>
          <cell r="U34">
            <v>811.84615384615381</v>
          </cell>
          <cell r="V34">
            <v>67.653846153846146</v>
          </cell>
          <cell r="W34">
            <v>26</v>
          </cell>
          <cell r="X34">
            <v>67.653846153846146</v>
          </cell>
        </row>
        <row r="35">
          <cell r="B35" t="str">
            <v>0786</v>
          </cell>
          <cell r="C35" t="str">
            <v>ក្រូច សុខន</v>
          </cell>
          <cell r="D35" t="str">
            <v>Krouch Sokhorn</v>
          </cell>
          <cell r="E35" t="str">
            <v>M</v>
          </cell>
          <cell r="F35" t="str">
            <v>F-2</v>
          </cell>
          <cell r="G35">
            <v>44574</v>
          </cell>
          <cell r="H35">
            <v>306</v>
          </cell>
          <cell r="I35">
            <v>306</v>
          </cell>
          <cell r="J35">
            <v>356</v>
          </cell>
          <cell r="K35">
            <v>356</v>
          </cell>
          <cell r="L35">
            <v>356</v>
          </cell>
          <cell r="M35">
            <v>356</v>
          </cell>
          <cell r="N35">
            <v>356</v>
          </cell>
          <cell r="O35">
            <v>349.15384615384613</v>
          </cell>
          <cell r="P35">
            <v>356</v>
          </cell>
          <cell r="Q35">
            <v>356</v>
          </cell>
          <cell r="R35">
            <v>406</v>
          </cell>
          <cell r="S35">
            <v>406</v>
          </cell>
          <cell r="T35">
            <v>0</v>
          </cell>
          <cell r="U35">
            <v>4265.1538461538457</v>
          </cell>
          <cell r="V35">
            <v>355.42948717948713</v>
          </cell>
          <cell r="W35">
            <v>26</v>
          </cell>
          <cell r="X35">
            <v>355.42948717948713</v>
          </cell>
        </row>
        <row r="36">
          <cell r="B36" t="str">
            <v>1104</v>
          </cell>
          <cell r="C36" t="str">
            <v>ថា រិទ្ធី</v>
          </cell>
          <cell r="D36" t="str">
            <v>Tha Rithy</v>
          </cell>
          <cell r="E36" t="str">
            <v>M</v>
          </cell>
          <cell r="F36" t="str">
            <v>F-2</v>
          </cell>
          <cell r="G36">
            <v>44925</v>
          </cell>
          <cell r="H36">
            <v>218</v>
          </cell>
          <cell r="I36">
            <v>218</v>
          </cell>
          <cell r="J36">
            <v>218</v>
          </cell>
          <cell r="K36">
            <v>218</v>
          </cell>
          <cell r="L36">
            <v>218</v>
          </cell>
          <cell r="M36">
            <v>218</v>
          </cell>
          <cell r="N36">
            <v>218</v>
          </cell>
          <cell r="O36">
            <v>218</v>
          </cell>
          <cell r="P36">
            <v>205.42307692307693</v>
          </cell>
          <cell r="Q36">
            <v>218</v>
          </cell>
          <cell r="R36">
            <v>222</v>
          </cell>
          <cell r="S36">
            <v>222</v>
          </cell>
          <cell r="T36">
            <v>0</v>
          </cell>
          <cell r="U36">
            <v>2611.4230769230771</v>
          </cell>
          <cell r="V36">
            <v>217.61858974358975</v>
          </cell>
          <cell r="W36">
            <v>26</v>
          </cell>
          <cell r="X36">
            <v>217.61858974358972</v>
          </cell>
        </row>
        <row r="37">
          <cell r="B37" t="str">
            <v>1139</v>
          </cell>
          <cell r="C37" t="str">
            <v>ញឹម វណ្ណដា</v>
          </cell>
          <cell r="D37" t="str">
            <v>Nhim Vanda</v>
          </cell>
          <cell r="E37" t="str">
            <v>M</v>
          </cell>
          <cell r="F37" t="str">
            <v>F-2</v>
          </cell>
          <cell r="G37">
            <v>44950</v>
          </cell>
          <cell r="H37">
            <v>218</v>
          </cell>
          <cell r="I37">
            <v>209.61538461538461</v>
          </cell>
          <cell r="J37">
            <v>218</v>
          </cell>
          <cell r="K37">
            <v>218</v>
          </cell>
          <cell r="L37">
            <v>209.61538461538461</v>
          </cell>
          <cell r="M37">
            <v>218</v>
          </cell>
          <cell r="N37">
            <v>218</v>
          </cell>
          <cell r="O37">
            <v>218</v>
          </cell>
          <cell r="P37">
            <v>218</v>
          </cell>
          <cell r="Q37">
            <v>218</v>
          </cell>
          <cell r="R37">
            <v>222</v>
          </cell>
          <cell r="S37">
            <v>222</v>
          </cell>
          <cell r="T37">
            <v>0</v>
          </cell>
          <cell r="U37">
            <v>2607.2307692307695</v>
          </cell>
          <cell r="V37">
            <v>217.2692307692308</v>
          </cell>
          <cell r="W37">
            <v>26</v>
          </cell>
          <cell r="X37">
            <v>217.2692307692308</v>
          </cell>
        </row>
        <row r="38">
          <cell r="B38" t="str">
            <v>1140</v>
          </cell>
          <cell r="C38" t="str">
            <v xml:space="preserve"> វិន វ៉េង</v>
          </cell>
          <cell r="D38" t="str">
            <v>Vin Veng</v>
          </cell>
          <cell r="E38" t="str">
            <v>M</v>
          </cell>
          <cell r="F38" t="str">
            <v>F-2</v>
          </cell>
          <cell r="G38">
            <v>44950</v>
          </cell>
          <cell r="H38">
            <v>218</v>
          </cell>
          <cell r="I38">
            <v>218</v>
          </cell>
          <cell r="J38">
            <v>218</v>
          </cell>
          <cell r="K38">
            <v>218</v>
          </cell>
          <cell r="L38">
            <v>218</v>
          </cell>
          <cell r="M38">
            <v>218</v>
          </cell>
          <cell r="N38">
            <v>218</v>
          </cell>
          <cell r="O38">
            <v>218</v>
          </cell>
          <cell r="P38">
            <v>201.23076923076923</v>
          </cell>
          <cell r="Q38">
            <v>218</v>
          </cell>
          <cell r="R38">
            <v>222</v>
          </cell>
          <cell r="S38">
            <v>222</v>
          </cell>
          <cell r="T38">
            <v>0</v>
          </cell>
          <cell r="U38">
            <v>2607.2307692307695</v>
          </cell>
          <cell r="V38">
            <v>217.2692307692308</v>
          </cell>
          <cell r="W38">
            <v>26</v>
          </cell>
          <cell r="X38">
            <v>217.2692307692308</v>
          </cell>
        </row>
        <row r="39">
          <cell r="B39" t="str">
            <v>1216</v>
          </cell>
          <cell r="C39" t="str">
            <v>ប៊ិន ភឿន</v>
          </cell>
          <cell r="D39" t="str">
            <v>Bin Phoeun</v>
          </cell>
          <cell r="E39" t="str">
            <v>F</v>
          </cell>
          <cell r="F39" t="str">
            <v>F-2</v>
          </cell>
          <cell r="G39">
            <v>45040</v>
          </cell>
          <cell r="H39">
            <v>0</v>
          </cell>
          <cell r="I39">
            <v>198</v>
          </cell>
          <cell r="J39">
            <v>198</v>
          </cell>
          <cell r="K39">
            <v>211</v>
          </cell>
          <cell r="L39">
            <v>211</v>
          </cell>
          <cell r="M39">
            <v>211</v>
          </cell>
          <cell r="N39">
            <v>211</v>
          </cell>
          <cell r="O39">
            <v>211</v>
          </cell>
          <cell r="P39">
            <v>202.88461538461539</v>
          </cell>
          <cell r="Q39">
            <v>211</v>
          </cell>
          <cell r="R39">
            <v>215.00000000000003</v>
          </cell>
          <cell r="S39">
            <v>215.00000000000003</v>
          </cell>
          <cell r="T39">
            <v>0</v>
          </cell>
          <cell r="U39">
            <v>2294.8846153846157</v>
          </cell>
          <cell r="V39">
            <v>191.24038461538464</v>
          </cell>
          <cell r="W39">
            <v>26</v>
          </cell>
          <cell r="X39">
            <v>191.24038461538464</v>
          </cell>
        </row>
        <row r="40">
          <cell r="B40" t="str">
            <v>1532</v>
          </cell>
          <cell r="C40" t="str">
            <v xml:space="preserve">រ៉េត រតនៈ </v>
          </cell>
          <cell r="D40" t="str">
            <v>Reth Ratanak</v>
          </cell>
          <cell r="E40" t="str">
            <v>M</v>
          </cell>
          <cell r="F40" t="str">
            <v>F-2</v>
          </cell>
          <cell r="G40">
            <v>45328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202</v>
          </cell>
          <cell r="T40">
            <v>0</v>
          </cell>
          <cell r="U40">
            <v>202</v>
          </cell>
          <cell r="V40">
            <v>16.833333333333332</v>
          </cell>
          <cell r="W40">
            <v>26</v>
          </cell>
          <cell r="X40">
            <v>16.833333333333332</v>
          </cell>
        </row>
        <row r="41">
          <cell r="B41" t="str">
            <v>1327</v>
          </cell>
          <cell r="C41" t="str">
            <v>ថេន ធា</v>
          </cell>
          <cell r="D41" t="str">
            <v>Then Thea</v>
          </cell>
          <cell r="E41" t="str">
            <v>M</v>
          </cell>
          <cell r="F41" t="str">
            <v>F-2</v>
          </cell>
          <cell r="G41">
            <v>45181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208</v>
          </cell>
          <cell r="P41">
            <v>208</v>
          </cell>
          <cell r="Q41">
            <v>208</v>
          </cell>
          <cell r="R41">
            <v>212</v>
          </cell>
          <cell r="S41">
            <v>212</v>
          </cell>
          <cell r="T41">
            <v>0</v>
          </cell>
          <cell r="U41">
            <v>1048</v>
          </cell>
          <cell r="V41">
            <v>87.333333333333329</v>
          </cell>
          <cell r="W41">
            <v>26</v>
          </cell>
          <cell r="X41">
            <v>87.333333333333329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ster List"/>
      <sheetName val="Attendance"/>
      <sheetName val="Payroll 100%"/>
      <sheetName val="Salary Rank"/>
      <sheetName val="Payslip"/>
      <sheetName val="Annual leave"/>
      <sheetName val="Seniority"/>
      <sheetName val="Allow lunch"/>
      <sheetName val="PAYROLL 50%"/>
      <sheetName val="13 Month"/>
      <sheetName val="Day-care"/>
      <sheetName val="AL"/>
    </sheetNames>
    <sheetDataSet>
      <sheetData sheetId="0"/>
      <sheetData sheetId="1">
        <row r="16">
          <cell r="B16" t="str">
            <v>0246</v>
          </cell>
          <cell r="C16"/>
          <cell r="D16" t="str">
            <v>AM</v>
          </cell>
          <cell r="E16">
            <v>4</v>
          </cell>
          <cell r="F16">
            <v>4</v>
          </cell>
          <cell r="G16"/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/>
          <cell r="N16"/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/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B16"/>
          <cell r="AC16">
            <v>4</v>
          </cell>
          <cell r="AD16">
            <v>4</v>
          </cell>
          <cell r="AE16">
            <v>4</v>
          </cell>
          <cell r="AF16">
            <v>4</v>
          </cell>
          <cell r="AG16">
            <v>4</v>
          </cell>
          <cell r="AH16">
            <v>4</v>
          </cell>
          <cell r="AI16"/>
          <cell r="AJ16">
            <v>25</v>
          </cell>
          <cell r="AK16"/>
          <cell r="AP16">
            <v>13</v>
          </cell>
          <cell r="AQ16">
            <v>26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26</v>
          </cell>
          <cell r="BA16">
            <v>0</v>
          </cell>
          <cell r="BB16">
            <v>26</v>
          </cell>
          <cell r="BC16">
            <v>0</v>
          </cell>
          <cell r="BD16">
            <v>0</v>
          </cell>
        </row>
        <row r="17">
          <cell r="B17"/>
          <cell r="C17" t="str">
            <v>ឈិន វណ្ណៈ</v>
          </cell>
          <cell r="D17" t="str">
            <v>PM</v>
          </cell>
          <cell r="E17">
            <v>4</v>
          </cell>
          <cell r="F17">
            <v>4</v>
          </cell>
          <cell r="G17"/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/>
          <cell r="N17"/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4</v>
          </cell>
          <cell r="U17"/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/>
          <cell r="AC17">
            <v>4</v>
          </cell>
          <cell r="AD17">
            <v>4</v>
          </cell>
          <cell r="AE17">
            <v>4</v>
          </cell>
          <cell r="AF17">
            <v>4</v>
          </cell>
          <cell r="AG17">
            <v>4</v>
          </cell>
          <cell r="AH17">
            <v>4</v>
          </cell>
          <cell r="AI17"/>
          <cell r="AJ17"/>
          <cell r="AK17"/>
          <cell r="AL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</row>
        <row r="18">
          <cell r="B18"/>
          <cell r="C18" t="str">
            <v>Chhin Vanak</v>
          </cell>
          <cell r="D18">
            <v>1.3</v>
          </cell>
          <cell r="E18">
            <v>0</v>
          </cell>
          <cell r="F18">
            <v>0</v>
          </cell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AK18"/>
          <cell r="AL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</row>
        <row r="19">
          <cell r="B19"/>
          <cell r="C19" t="str">
            <v>Color Team Leader</v>
          </cell>
          <cell r="D19">
            <v>1.5</v>
          </cell>
          <cell r="E19">
            <v>0</v>
          </cell>
          <cell r="F19">
            <v>0</v>
          </cell>
          <cell r="G19"/>
          <cell r="H19">
            <v>2</v>
          </cell>
          <cell r="I19">
            <v>0</v>
          </cell>
          <cell r="J19">
            <v>2</v>
          </cell>
          <cell r="K19">
            <v>2</v>
          </cell>
          <cell r="L19">
            <v>0</v>
          </cell>
          <cell r="M19"/>
          <cell r="N19"/>
          <cell r="O19">
            <v>2</v>
          </cell>
          <cell r="P19">
            <v>2</v>
          </cell>
          <cell r="Q19">
            <v>2</v>
          </cell>
          <cell r="R19">
            <v>2</v>
          </cell>
          <cell r="S19">
            <v>2</v>
          </cell>
          <cell r="T19">
            <v>0</v>
          </cell>
          <cell r="U19"/>
          <cell r="V19">
            <v>2</v>
          </cell>
          <cell r="W19">
            <v>2</v>
          </cell>
          <cell r="X19">
            <v>2</v>
          </cell>
          <cell r="Y19">
            <v>2</v>
          </cell>
          <cell r="Z19">
            <v>2</v>
          </cell>
          <cell r="AA19">
            <v>0</v>
          </cell>
          <cell r="AB19"/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/>
          <cell r="AJ19">
            <v>26</v>
          </cell>
          <cell r="AK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</row>
        <row r="20">
          <cell r="B20"/>
          <cell r="C20"/>
          <cell r="D20">
            <v>2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AK20">
            <v>0</v>
          </cell>
          <cell r="AL20">
            <v>13</v>
          </cell>
          <cell r="AM20">
            <v>0</v>
          </cell>
          <cell r="AN20">
            <v>0</v>
          </cell>
          <cell r="AO20">
            <v>0</v>
          </cell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</row>
        <row r="21">
          <cell r="B21" t="str">
            <v>0412</v>
          </cell>
          <cell r="C21"/>
          <cell r="D21" t="str">
            <v>AM</v>
          </cell>
          <cell r="E21">
            <v>4</v>
          </cell>
          <cell r="F21">
            <v>4</v>
          </cell>
          <cell r="G21"/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 t="str">
            <v>4H</v>
          </cell>
          <cell r="N21"/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  <cell r="U21"/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4</v>
          </cell>
          <cell r="AB21" t="str">
            <v>4S</v>
          </cell>
          <cell r="AC21">
            <v>4</v>
          </cell>
          <cell r="AD21">
            <v>4</v>
          </cell>
          <cell r="AE21">
            <v>4</v>
          </cell>
          <cell r="AF21">
            <v>4</v>
          </cell>
          <cell r="AG21">
            <v>4</v>
          </cell>
          <cell r="AH21">
            <v>4</v>
          </cell>
          <cell r="AI21"/>
          <cell r="AJ21">
            <v>25</v>
          </cell>
          <cell r="AK21"/>
          <cell r="AP21">
            <v>19</v>
          </cell>
          <cell r="AQ21">
            <v>26</v>
          </cell>
          <cell r="AR21">
            <v>0</v>
          </cell>
          <cell r="AS21">
            <v>8</v>
          </cell>
          <cell r="AT21">
            <v>8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26</v>
          </cell>
          <cell r="BA21">
            <v>0</v>
          </cell>
          <cell r="BB21">
            <v>38</v>
          </cell>
          <cell r="BC21">
            <v>0</v>
          </cell>
          <cell r="BD21">
            <v>0</v>
          </cell>
        </row>
        <row r="22">
          <cell r="B22"/>
          <cell r="C22" t="str">
            <v>ងួន ផល្លា</v>
          </cell>
          <cell r="D22" t="str">
            <v>PM</v>
          </cell>
          <cell r="E22">
            <v>4</v>
          </cell>
          <cell r="F22">
            <v>4</v>
          </cell>
          <cell r="G22"/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 t="str">
            <v>4H</v>
          </cell>
          <cell r="N22"/>
          <cell r="O22">
            <v>4</v>
          </cell>
          <cell r="P22">
            <v>4</v>
          </cell>
          <cell r="Q22">
            <v>4</v>
          </cell>
          <cell r="R22">
            <v>4</v>
          </cell>
          <cell r="S22">
            <v>4</v>
          </cell>
          <cell r="T22">
            <v>4</v>
          </cell>
          <cell r="U22"/>
          <cell r="V22">
            <v>4</v>
          </cell>
          <cell r="W22">
            <v>4</v>
          </cell>
          <cell r="X22">
            <v>4</v>
          </cell>
          <cell r="Y22">
            <v>4</v>
          </cell>
          <cell r="Z22">
            <v>4</v>
          </cell>
          <cell r="AA22">
            <v>4</v>
          </cell>
          <cell r="AB22" t="str">
            <v>4S</v>
          </cell>
          <cell r="AC22">
            <v>4</v>
          </cell>
          <cell r="AD22">
            <v>4</v>
          </cell>
          <cell r="AE22">
            <v>4</v>
          </cell>
          <cell r="AF22">
            <v>4</v>
          </cell>
          <cell r="AG22">
            <v>4</v>
          </cell>
          <cell r="AH22">
            <v>4</v>
          </cell>
          <cell r="AI22"/>
          <cell r="AJ22"/>
          <cell r="AK22"/>
          <cell r="AL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</row>
        <row r="23">
          <cell r="B23"/>
          <cell r="C23" t="str">
            <v>Nhoun Phalla</v>
          </cell>
          <cell r="D23">
            <v>1.3</v>
          </cell>
          <cell r="E23">
            <v>0</v>
          </cell>
          <cell r="F23">
            <v>0</v>
          </cell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/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AK23"/>
          <cell r="AL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</row>
        <row r="24">
          <cell r="B24"/>
          <cell r="C24" t="str">
            <v>Color Kitchen</v>
          </cell>
          <cell r="D24">
            <v>1.5</v>
          </cell>
          <cell r="E24">
            <v>2</v>
          </cell>
          <cell r="F24">
            <v>0</v>
          </cell>
          <cell r="G24"/>
          <cell r="H24">
            <v>2</v>
          </cell>
          <cell r="I24">
            <v>0</v>
          </cell>
          <cell r="J24">
            <v>2</v>
          </cell>
          <cell r="K24">
            <v>2</v>
          </cell>
          <cell r="L24">
            <v>0</v>
          </cell>
          <cell r="M24">
            <v>0</v>
          </cell>
          <cell r="N24"/>
          <cell r="O24">
            <v>2</v>
          </cell>
          <cell r="P24">
            <v>2</v>
          </cell>
          <cell r="Q24">
            <v>2</v>
          </cell>
          <cell r="R24">
            <v>2</v>
          </cell>
          <cell r="S24">
            <v>2</v>
          </cell>
          <cell r="T24">
            <v>0</v>
          </cell>
          <cell r="U24"/>
          <cell r="V24">
            <v>2</v>
          </cell>
          <cell r="W24">
            <v>2</v>
          </cell>
          <cell r="X24">
            <v>2</v>
          </cell>
          <cell r="Y24">
            <v>2</v>
          </cell>
          <cell r="Z24">
            <v>2</v>
          </cell>
          <cell r="AA24">
            <v>0</v>
          </cell>
          <cell r="AB24">
            <v>0</v>
          </cell>
          <cell r="AC24">
            <v>2</v>
          </cell>
          <cell r="AD24">
            <v>2</v>
          </cell>
          <cell r="AE24">
            <v>2</v>
          </cell>
          <cell r="AF24">
            <v>2</v>
          </cell>
          <cell r="AG24">
            <v>2</v>
          </cell>
          <cell r="AH24">
            <v>0</v>
          </cell>
          <cell r="AI24"/>
          <cell r="AJ24">
            <v>38</v>
          </cell>
          <cell r="AK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</row>
        <row r="25">
          <cell r="B25"/>
          <cell r="C25"/>
          <cell r="D25">
            <v>2</v>
          </cell>
          <cell r="E25">
            <v>0</v>
          </cell>
          <cell r="F25">
            <v>0</v>
          </cell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AK25">
            <v>0</v>
          </cell>
          <cell r="AL25">
            <v>19</v>
          </cell>
          <cell r="AM25">
            <v>0</v>
          </cell>
          <cell r="AN25">
            <v>0</v>
          </cell>
          <cell r="AO25">
            <v>0</v>
          </cell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</row>
        <row r="26">
          <cell r="B26" t="str">
            <v>0776</v>
          </cell>
          <cell r="C26"/>
          <cell r="D26" t="str">
            <v>AM</v>
          </cell>
          <cell r="E26">
            <v>4</v>
          </cell>
          <cell r="F26">
            <v>4</v>
          </cell>
          <cell r="G26"/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 t="str">
            <v>4H</v>
          </cell>
          <cell r="N26"/>
          <cell r="O26">
            <v>4</v>
          </cell>
          <cell r="P26">
            <v>4</v>
          </cell>
          <cell r="Q26">
            <v>4</v>
          </cell>
          <cell r="R26">
            <v>4</v>
          </cell>
          <cell r="S26">
            <v>4</v>
          </cell>
          <cell r="T26">
            <v>4</v>
          </cell>
          <cell r="U26"/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4</v>
          </cell>
          <cell r="AB26"/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/>
          <cell r="AJ26">
            <v>25</v>
          </cell>
          <cell r="AK26"/>
          <cell r="AP26">
            <v>11</v>
          </cell>
          <cell r="AQ26">
            <v>26</v>
          </cell>
          <cell r="AR26">
            <v>0</v>
          </cell>
          <cell r="AS26">
            <v>8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26</v>
          </cell>
          <cell r="BA26">
            <v>0</v>
          </cell>
          <cell r="BB26">
            <v>22</v>
          </cell>
          <cell r="BC26">
            <v>0</v>
          </cell>
          <cell r="BD26">
            <v>0</v>
          </cell>
        </row>
        <row r="27">
          <cell r="B27"/>
          <cell r="C27" t="str">
            <v>សាត ស្រីអាង</v>
          </cell>
          <cell r="D27" t="str">
            <v>PM</v>
          </cell>
          <cell r="E27">
            <v>4</v>
          </cell>
          <cell r="F27">
            <v>4</v>
          </cell>
          <cell r="G27"/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 t="str">
            <v>4H</v>
          </cell>
          <cell r="N27"/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4</v>
          </cell>
          <cell r="U27"/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4</v>
          </cell>
          <cell r="AB27"/>
          <cell r="AC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H27">
            <v>4</v>
          </cell>
          <cell r="AI27"/>
          <cell r="AJ27"/>
          <cell r="AK27"/>
          <cell r="AL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</row>
        <row r="28">
          <cell r="B28"/>
          <cell r="C28" t="str">
            <v>Sat Sreyang</v>
          </cell>
          <cell r="D28">
            <v>1.3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/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AK28"/>
          <cell r="AL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</row>
        <row r="29">
          <cell r="B29"/>
          <cell r="C29" t="str">
            <v>Color Approval</v>
          </cell>
          <cell r="D29">
            <v>1.5</v>
          </cell>
          <cell r="E29">
            <v>0</v>
          </cell>
          <cell r="F29">
            <v>0</v>
          </cell>
          <cell r="G29"/>
          <cell r="H29">
            <v>2</v>
          </cell>
          <cell r="I29">
            <v>0</v>
          </cell>
          <cell r="J29">
            <v>2</v>
          </cell>
          <cell r="K29">
            <v>2</v>
          </cell>
          <cell r="L29">
            <v>0</v>
          </cell>
          <cell r="M29">
            <v>0</v>
          </cell>
          <cell r="N29"/>
          <cell r="O29">
            <v>2</v>
          </cell>
          <cell r="P29">
            <v>2</v>
          </cell>
          <cell r="Q29">
            <v>0</v>
          </cell>
          <cell r="R29">
            <v>0</v>
          </cell>
          <cell r="S29">
            <v>2</v>
          </cell>
          <cell r="T29">
            <v>0</v>
          </cell>
          <cell r="U29"/>
          <cell r="V29">
            <v>2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2</v>
          </cell>
          <cell r="AB29"/>
          <cell r="AC29">
            <v>2</v>
          </cell>
          <cell r="AD29">
            <v>2</v>
          </cell>
          <cell r="AE29">
            <v>0</v>
          </cell>
          <cell r="AF29">
            <v>2</v>
          </cell>
          <cell r="AG29">
            <v>0</v>
          </cell>
          <cell r="AH29">
            <v>0</v>
          </cell>
          <cell r="AI29"/>
          <cell r="AJ29">
            <v>22</v>
          </cell>
          <cell r="AK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</row>
        <row r="30">
          <cell r="B30"/>
          <cell r="D30">
            <v>2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AK30">
            <v>0</v>
          </cell>
          <cell r="AL30">
            <v>11</v>
          </cell>
          <cell r="AM30">
            <v>0</v>
          </cell>
          <cell r="AN30">
            <v>0</v>
          </cell>
          <cell r="AO30">
            <v>0</v>
          </cell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</row>
        <row r="31">
          <cell r="B31" t="str">
            <v>0903</v>
          </cell>
          <cell r="C31"/>
          <cell r="D31" t="str">
            <v>AM</v>
          </cell>
          <cell r="E31">
            <v>4</v>
          </cell>
          <cell r="F31">
            <v>4</v>
          </cell>
          <cell r="G31"/>
          <cell r="H31">
            <v>4</v>
          </cell>
          <cell r="I31">
            <v>4</v>
          </cell>
          <cell r="J31">
            <v>4</v>
          </cell>
          <cell r="K31">
            <v>4</v>
          </cell>
          <cell r="L31">
            <v>4</v>
          </cell>
          <cell r="M31"/>
          <cell r="N31"/>
          <cell r="O31">
            <v>4</v>
          </cell>
          <cell r="P31">
            <v>4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  <cell r="U31"/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4</v>
          </cell>
          <cell r="AB31"/>
          <cell r="AC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H31">
            <v>4</v>
          </cell>
          <cell r="AI31"/>
          <cell r="AJ31">
            <v>25</v>
          </cell>
          <cell r="AK31"/>
          <cell r="AP31">
            <v>10</v>
          </cell>
          <cell r="AQ31">
            <v>26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26</v>
          </cell>
          <cell r="BA31">
            <v>0</v>
          </cell>
          <cell r="BB31">
            <v>20</v>
          </cell>
          <cell r="BC31">
            <v>0</v>
          </cell>
          <cell r="BD31">
            <v>0</v>
          </cell>
        </row>
        <row r="32">
          <cell r="B32"/>
          <cell r="C32" t="str">
            <v>ម៉េន ភារិន</v>
          </cell>
          <cell r="D32" t="str">
            <v>PM</v>
          </cell>
          <cell r="E32">
            <v>4</v>
          </cell>
          <cell r="F32">
            <v>4</v>
          </cell>
          <cell r="G32"/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/>
          <cell r="N32"/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4</v>
          </cell>
          <cell r="T32">
            <v>4</v>
          </cell>
          <cell r="U32"/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4</v>
          </cell>
          <cell r="AA32">
            <v>4</v>
          </cell>
          <cell r="AB32"/>
          <cell r="AC32">
            <v>4</v>
          </cell>
          <cell r="AD32">
            <v>4</v>
          </cell>
          <cell r="AE32">
            <v>4</v>
          </cell>
          <cell r="AF32">
            <v>4</v>
          </cell>
          <cell r="AG32">
            <v>4</v>
          </cell>
          <cell r="AH32">
            <v>4</v>
          </cell>
          <cell r="AI32"/>
          <cell r="AJ32"/>
          <cell r="AK32"/>
          <cell r="AL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</row>
        <row r="33">
          <cell r="B33"/>
          <cell r="C33" t="str">
            <v>Men Phearin</v>
          </cell>
          <cell r="D33">
            <v>1.3</v>
          </cell>
          <cell r="E33">
            <v>0</v>
          </cell>
          <cell r="F33">
            <v>0</v>
          </cell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/>
          <cell r="N33"/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AK33"/>
          <cell r="AL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</row>
        <row r="34">
          <cell r="B34"/>
          <cell r="C34" t="str">
            <v>Color Kitchen</v>
          </cell>
          <cell r="D34">
            <v>1.5</v>
          </cell>
          <cell r="E34">
            <v>0</v>
          </cell>
          <cell r="F34">
            <v>0</v>
          </cell>
          <cell r="G34"/>
          <cell r="H34">
            <v>2</v>
          </cell>
          <cell r="I34">
            <v>0</v>
          </cell>
          <cell r="J34">
            <v>2</v>
          </cell>
          <cell r="K34">
            <v>2</v>
          </cell>
          <cell r="L34">
            <v>0</v>
          </cell>
          <cell r="M34"/>
          <cell r="N34"/>
          <cell r="O34">
            <v>2</v>
          </cell>
          <cell r="P34">
            <v>2</v>
          </cell>
          <cell r="Q34">
            <v>2</v>
          </cell>
          <cell r="R34">
            <v>2</v>
          </cell>
          <cell r="S34">
            <v>2</v>
          </cell>
          <cell r="T34">
            <v>0</v>
          </cell>
          <cell r="U34"/>
          <cell r="V34">
            <v>0</v>
          </cell>
          <cell r="W34">
            <v>2</v>
          </cell>
          <cell r="X34">
            <v>2</v>
          </cell>
          <cell r="Y34">
            <v>0</v>
          </cell>
          <cell r="Z34">
            <v>0</v>
          </cell>
          <cell r="AA34">
            <v>0</v>
          </cell>
          <cell r="AB34"/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/>
          <cell r="AJ34">
            <v>20</v>
          </cell>
          <cell r="AK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</row>
        <row r="35">
          <cell r="B35"/>
          <cell r="C35"/>
          <cell r="D35">
            <v>2</v>
          </cell>
          <cell r="E35">
            <v>0</v>
          </cell>
          <cell r="F35">
            <v>0</v>
          </cell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/>
          <cell r="N35"/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/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AK35">
            <v>0</v>
          </cell>
          <cell r="AL35">
            <v>10</v>
          </cell>
          <cell r="AM35">
            <v>0</v>
          </cell>
          <cell r="AN35">
            <v>0</v>
          </cell>
          <cell r="AO35">
            <v>0</v>
          </cell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</row>
        <row r="36">
          <cell r="B36" t="str">
            <v>0989</v>
          </cell>
          <cell r="C36"/>
          <cell r="D36" t="str">
            <v>AM</v>
          </cell>
          <cell r="E36" t="str">
            <v>4N</v>
          </cell>
          <cell r="F36" t="str">
            <v>4N</v>
          </cell>
          <cell r="G36"/>
          <cell r="H36" t="str">
            <v>4N</v>
          </cell>
          <cell r="I36" t="str">
            <v>4N</v>
          </cell>
          <cell r="J36" t="str">
            <v>4N</v>
          </cell>
          <cell r="K36" t="str">
            <v>4N</v>
          </cell>
          <cell r="L36" t="str">
            <v>4N</v>
          </cell>
          <cell r="M36"/>
          <cell r="N36"/>
          <cell r="O36" t="str">
            <v>4N</v>
          </cell>
          <cell r="P36" t="str">
            <v>4N</v>
          </cell>
          <cell r="Q36" t="str">
            <v>4N</v>
          </cell>
          <cell r="R36" t="str">
            <v>4N</v>
          </cell>
          <cell r="S36" t="str">
            <v>4N</v>
          </cell>
          <cell r="T36" t="str">
            <v>4N</v>
          </cell>
          <cell r="U36"/>
          <cell r="V36" t="str">
            <v>4N</v>
          </cell>
          <cell r="W36" t="str">
            <v>4N</v>
          </cell>
          <cell r="X36" t="str">
            <v>4N</v>
          </cell>
          <cell r="Y36" t="str">
            <v>4N</v>
          </cell>
          <cell r="Z36" t="str">
            <v>4N</v>
          </cell>
          <cell r="AA36" t="str">
            <v>4N</v>
          </cell>
          <cell r="AB36"/>
          <cell r="AC36" t="str">
            <v>4N</v>
          </cell>
          <cell r="AD36" t="str">
            <v>4N</v>
          </cell>
          <cell r="AE36" t="str">
            <v>4N</v>
          </cell>
          <cell r="AF36" t="str">
            <v>4N</v>
          </cell>
          <cell r="AG36" t="str">
            <v>4N</v>
          </cell>
          <cell r="AH36" t="str">
            <v>4N</v>
          </cell>
          <cell r="AI36"/>
          <cell r="AJ36">
            <v>25</v>
          </cell>
          <cell r="AK36"/>
          <cell r="AP36">
            <v>19</v>
          </cell>
          <cell r="AQ36">
            <v>26</v>
          </cell>
          <cell r="AR36">
            <v>25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26</v>
          </cell>
          <cell r="BA36">
            <v>80</v>
          </cell>
          <cell r="BB36">
            <v>0</v>
          </cell>
          <cell r="BC36">
            <v>38</v>
          </cell>
          <cell r="BD36">
            <v>0</v>
          </cell>
        </row>
        <row r="37">
          <cell r="B37"/>
          <cell r="C37" t="str">
            <v>ឌឹម​ ឈាន់</v>
          </cell>
          <cell r="D37" t="str">
            <v>PM</v>
          </cell>
          <cell r="E37" t="str">
            <v>4N</v>
          </cell>
          <cell r="F37" t="str">
            <v>4N</v>
          </cell>
          <cell r="G37"/>
          <cell r="H37" t="str">
            <v>4N</v>
          </cell>
          <cell r="I37" t="str">
            <v>4N</v>
          </cell>
          <cell r="J37" t="str">
            <v>4N</v>
          </cell>
          <cell r="K37" t="str">
            <v>4N</v>
          </cell>
          <cell r="L37" t="str">
            <v>4N</v>
          </cell>
          <cell r="M37"/>
          <cell r="N37"/>
          <cell r="O37" t="str">
            <v>4N</v>
          </cell>
          <cell r="P37" t="str">
            <v>4N</v>
          </cell>
          <cell r="Q37" t="str">
            <v>4N</v>
          </cell>
          <cell r="R37" t="str">
            <v>4N</v>
          </cell>
          <cell r="S37" t="str">
            <v>4N</v>
          </cell>
          <cell r="T37" t="str">
            <v>4N</v>
          </cell>
          <cell r="U37"/>
          <cell r="V37" t="str">
            <v>4N</v>
          </cell>
          <cell r="W37" t="str">
            <v>4N</v>
          </cell>
          <cell r="X37" t="str">
            <v>4N</v>
          </cell>
          <cell r="Y37" t="str">
            <v>4N</v>
          </cell>
          <cell r="Z37" t="str">
            <v>4N</v>
          </cell>
          <cell r="AA37" t="str">
            <v>4N</v>
          </cell>
          <cell r="AB37"/>
          <cell r="AC37" t="str">
            <v>4N</v>
          </cell>
          <cell r="AD37" t="str">
            <v>4N</v>
          </cell>
          <cell r="AE37" t="str">
            <v>4N</v>
          </cell>
          <cell r="AF37" t="str">
            <v>4N</v>
          </cell>
          <cell r="AG37" t="str">
            <v>4N</v>
          </cell>
          <cell r="AH37" t="str">
            <v>4N</v>
          </cell>
          <cell r="AI37"/>
          <cell r="AJ37"/>
          <cell r="AK37"/>
          <cell r="AL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</row>
        <row r="38">
          <cell r="B38"/>
          <cell r="C38" t="str">
            <v>Doem Chhorn</v>
          </cell>
          <cell r="D38">
            <v>1.3</v>
          </cell>
          <cell r="E38">
            <v>4</v>
          </cell>
          <cell r="F38">
            <v>2</v>
          </cell>
          <cell r="G38"/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2</v>
          </cell>
          <cell r="M38"/>
          <cell r="N38"/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4</v>
          </cell>
          <cell r="T38">
            <v>2</v>
          </cell>
          <cell r="U38"/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2</v>
          </cell>
          <cell r="AB38"/>
          <cell r="AC38">
            <v>2</v>
          </cell>
          <cell r="AD38">
            <v>2</v>
          </cell>
          <cell r="AE38">
            <v>2</v>
          </cell>
          <cell r="AF38">
            <v>2</v>
          </cell>
          <cell r="AG38">
            <v>2</v>
          </cell>
          <cell r="AH38">
            <v>2</v>
          </cell>
          <cell r="AI38"/>
          <cell r="AJ38">
            <v>80</v>
          </cell>
          <cell r="AK38"/>
          <cell r="AL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</row>
        <row r="39">
          <cell r="B39"/>
          <cell r="C39" t="str">
            <v>Color Kitchen</v>
          </cell>
          <cell r="D39">
            <v>1.5</v>
          </cell>
          <cell r="E39">
            <v>0</v>
          </cell>
          <cell r="F39">
            <v>0</v>
          </cell>
          <cell r="G39"/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/>
          <cell r="N39"/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AK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</row>
        <row r="40">
          <cell r="B40"/>
          <cell r="C40"/>
          <cell r="D40">
            <v>2</v>
          </cell>
          <cell r="E40">
            <v>2</v>
          </cell>
          <cell r="F40">
            <v>0</v>
          </cell>
          <cell r="G40"/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0</v>
          </cell>
          <cell r="M40"/>
          <cell r="N40"/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2</v>
          </cell>
          <cell r="T40">
            <v>0</v>
          </cell>
          <cell r="U40"/>
          <cell r="V40">
            <v>2</v>
          </cell>
          <cell r="W40">
            <v>2</v>
          </cell>
          <cell r="X40">
            <v>2</v>
          </cell>
          <cell r="Y40">
            <v>2</v>
          </cell>
          <cell r="Z40">
            <v>2</v>
          </cell>
          <cell r="AA40">
            <v>2</v>
          </cell>
          <cell r="AB40"/>
          <cell r="AC40">
            <v>0</v>
          </cell>
          <cell r="AD40">
            <v>0</v>
          </cell>
          <cell r="AE40">
            <v>2</v>
          </cell>
          <cell r="AF40">
            <v>2</v>
          </cell>
          <cell r="AG40">
            <v>0</v>
          </cell>
          <cell r="AH40">
            <v>2</v>
          </cell>
          <cell r="AI40"/>
          <cell r="AJ40">
            <v>38</v>
          </cell>
          <cell r="AK40">
            <v>0</v>
          </cell>
          <cell r="AL40">
            <v>19</v>
          </cell>
          <cell r="AM40">
            <v>0</v>
          </cell>
          <cell r="AN40">
            <v>0</v>
          </cell>
          <cell r="AO40">
            <v>0</v>
          </cell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</row>
        <row r="41">
          <cell r="B41" t="str">
            <v>1003</v>
          </cell>
          <cell r="C41"/>
          <cell r="D41" t="str">
            <v>AM</v>
          </cell>
          <cell r="E41">
            <v>4</v>
          </cell>
          <cell r="F41">
            <v>4</v>
          </cell>
          <cell r="G41"/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/>
          <cell r="N41"/>
          <cell r="O41">
            <v>4</v>
          </cell>
          <cell r="P41">
            <v>4</v>
          </cell>
          <cell r="Q41">
            <v>4</v>
          </cell>
          <cell r="R41">
            <v>4</v>
          </cell>
          <cell r="S41">
            <v>4</v>
          </cell>
          <cell r="T41">
            <v>4</v>
          </cell>
          <cell r="U41"/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/>
          <cell r="AC41">
            <v>4</v>
          </cell>
          <cell r="AD41">
            <v>4</v>
          </cell>
          <cell r="AE41">
            <v>4</v>
          </cell>
          <cell r="AF41">
            <v>4</v>
          </cell>
          <cell r="AG41">
            <v>4</v>
          </cell>
          <cell r="AH41">
            <v>4</v>
          </cell>
          <cell r="AI41"/>
          <cell r="AJ41">
            <v>25</v>
          </cell>
          <cell r="AK41"/>
          <cell r="AP41">
            <v>12</v>
          </cell>
          <cell r="AQ41">
            <v>26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26</v>
          </cell>
          <cell r="BA41">
            <v>0</v>
          </cell>
          <cell r="BB41">
            <v>24</v>
          </cell>
          <cell r="BC41">
            <v>0</v>
          </cell>
          <cell r="BD41">
            <v>0</v>
          </cell>
        </row>
        <row r="42">
          <cell r="B42"/>
          <cell r="C42" t="str">
            <v>ស៊ុយ ស្រីណុច</v>
          </cell>
          <cell r="D42" t="str">
            <v>PM</v>
          </cell>
          <cell r="E42">
            <v>4</v>
          </cell>
          <cell r="F42">
            <v>4</v>
          </cell>
          <cell r="G42"/>
          <cell r="H42">
            <v>4</v>
          </cell>
          <cell r="I42">
            <v>4</v>
          </cell>
          <cell r="J42">
            <v>4</v>
          </cell>
          <cell r="K42">
            <v>4</v>
          </cell>
          <cell r="L42">
            <v>4</v>
          </cell>
          <cell r="M42"/>
          <cell r="N42"/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4</v>
          </cell>
          <cell r="T42">
            <v>4</v>
          </cell>
          <cell r="U42"/>
          <cell r="V42">
            <v>4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/>
          <cell r="AC42">
            <v>4</v>
          </cell>
          <cell r="AD42">
            <v>4</v>
          </cell>
          <cell r="AE42">
            <v>4</v>
          </cell>
          <cell r="AF42">
            <v>4</v>
          </cell>
          <cell r="AG42">
            <v>4</v>
          </cell>
          <cell r="AH42">
            <v>4</v>
          </cell>
          <cell r="AI42"/>
          <cell r="AJ42"/>
          <cell r="AK42"/>
          <cell r="AL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</row>
        <row r="43">
          <cell r="B43"/>
          <cell r="C43" t="str">
            <v>Suy Sreynoch</v>
          </cell>
          <cell r="D43">
            <v>1.3</v>
          </cell>
          <cell r="E43">
            <v>0</v>
          </cell>
          <cell r="F43">
            <v>0</v>
          </cell>
          <cell r="G43"/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/>
          <cell r="N43"/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AK43"/>
          <cell r="AL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</row>
        <row r="44">
          <cell r="B44"/>
          <cell r="C44" t="str">
            <v>Color Kitchen Clerk</v>
          </cell>
          <cell r="D44">
            <v>1.5</v>
          </cell>
          <cell r="E44">
            <v>0</v>
          </cell>
          <cell r="F44">
            <v>0</v>
          </cell>
          <cell r="G44"/>
          <cell r="H44">
            <v>2</v>
          </cell>
          <cell r="I44">
            <v>0</v>
          </cell>
          <cell r="J44">
            <v>2</v>
          </cell>
          <cell r="K44">
            <v>2</v>
          </cell>
          <cell r="L44">
            <v>0</v>
          </cell>
          <cell r="M44"/>
          <cell r="N44"/>
          <cell r="O44">
            <v>2</v>
          </cell>
          <cell r="P44">
            <v>2</v>
          </cell>
          <cell r="Q44">
            <v>2</v>
          </cell>
          <cell r="R44">
            <v>0</v>
          </cell>
          <cell r="S44">
            <v>2</v>
          </cell>
          <cell r="T44">
            <v>0</v>
          </cell>
          <cell r="U44"/>
          <cell r="V44">
            <v>2</v>
          </cell>
          <cell r="W44">
            <v>0</v>
          </cell>
          <cell r="X44">
            <v>2</v>
          </cell>
          <cell r="Y44">
            <v>2</v>
          </cell>
          <cell r="Z44">
            <v>2</v>
          </cell>
          <cell r="AA44">
            <v>0</v>
          </cell>
          <cell r="AB44"/>
          <cell r="AC44">
            <v>0</v>
          </cell>
          <cell r="AD44">
            <v>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/>
          <cell r="AJ44">
            <v>24</v>
          </cell>
          <cell r="AK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</row>
        <row r="45">
          <cell r="B45"/>
          <cell r="C45"/>
          <cell r="D45">
            <v>2</v>
          </cell>
          <cell r="E45">
            <v>0</v>
          </cell>
          <cell r="F45">
            <v>0</v>
          </cell>
          <cell r="G45"/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/>
          <cell r="N45"/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AK45">
            <v>0</v>
          </cell>
          <cell r="AL45">
            <v>12</v>
          </cell>
          <cell r="AM45">
            <v>0</v>
          </cell>
          <cell r="AN45">
            <v>0</v>
          </cell>
          <cell r="AO45">
            <v>0</v>
          </cell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</row>
        <row r="46">
          <cell r="B46" t="str">
            <v>1073</v>
          </cell>
          <cell r="C46"/>
          <cell r="D46" t="str">
            <v>AM</v>
          </cell>
          <cell r="E46">
            <v>4</v>
          </cell>
          <cell r="F46">
            <v>4</v>
          </cell>
          <cell r="G46"/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/>
          <cell r="N46"/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4</v>
          </cell>
          <cell r="T46">
            <v>4</v>
          </cell>
          <cell r="U46"/>
          <cell r="V46">
            <v>4</v>
          </cell>
          <cell r="W46">
            <v>4</v>
          </cell>
          <cell r="X46">
            <v>4</v>
          </cell>
          <cell r="Y46">
            <v>4</v>
          </cell>
          <cell r="Z46">
            <v>4</v>
          </cell>
          <cell r="AA46">
            <v>4</v>
          </cell>
          <cell r="AB46"/>
          <cell r="AC46">
            <v>4</v>
          </cell>
          <cell r="AD46">
            <v>4</v>
          </cell>
          <cell r="AE46">
            <v>4</v>
          </cell>
          <cell r="AF46">
            <v>4</v>
          </cell>
          <cell r="AG46">
            <v>4</v>
          </cell>
          <cell r="AH46">
            <v>4</v>
          </cell>
          <cell r="AI46"/>
          <cell r="AJ46">
            <v>25</v>
          </cell>
          <cell r="AK46"/>
          <cell r="AP46">
            <v>13</v>
          </cell>
          <cell r="AQ46">
            <v>26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26</v>
          </cell>
          <cell r="BA46">
            <v>0</v>
          </cell>
          <cell r="BB46">
            <v>26</v>
          </cell>
          <cell r="BC46">
            <v>0</v>
          </cell>
          <cell r="BD46">
            <v>0</v>
          </cell>
        </row>
        <row r="47">
          <cell r="B47"/>
          <cell r="C47" t="str">
            <v>នី វណ្ណៈ</v>
          </cell>
          <cell r="D47" t="str">
            <v>PM</v>
          </cell>
          <cell r="E47">
            <v>4</v>
          </cell>
          <cell r="F47">
            <v>4</v>
          </cell>
          <cell r="G47"/>
          <cell r="H47">
            <v>4</v>
          </cell>
          <cell r="I47">
            <v>4</v>
          </cell>
          <cell r="J47">
            <v>4</v>
          </cell>
          <cell r="K47">
            <v>4</v>
          </cell>
          <cell r="L47">
            <v>4</v>
          </cell>
          <cell r="M47"/>
          <cell r="N47"/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/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4</v>
          </cell>
          <cell r="AB47"/>
          <cell r="AC47">
            <v>4</v>
          </cell>
          <cell r="AD47">
            <v>4</v>
          </cell>
          <cell r="AE47">
            <v>4</v>
          </cell>
          <cell r="AF47">
            <v>4</v>
          </cell>
          <cell r="AG47">
            <v>4</v>
          </cell>
          <cell r="AH47">
            <v>4</v>
          </cell>
          <cell r="AI47"/>
          <cell r="AJ47"/>
          <cell r="AK47"/>
          <cell r="AL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</row>
        <row r="48">
          <cell r="B48"/>
          <cell r="C48" t="str">
            <v>Ny Vannak</v>
          </cell>
          <cell r="D48">
            <v>1.3</v>
          </cell>
          <cell r="E48">
            <v>0</v>
          </cell>
          <cell r="F48">
            <v>0</v>
          </cell>
          <cell r="G48"/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/>
          <cell r="N48"/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AK48"/>
          <cell r="AL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</row>
        <row r="49">
          <cell r="B49"/>
          <cell r="C49" t="str">
            <v>Color Kitchen</v>
          </cell>
          <cell r="D49">
            <v>1.5</v>
          </cell>
          <cell r="E49">
            <v>0</v>
          </cell>
          <cell r="F49">
            <v>0</v>
          </cell>
          <cell r="G49"/>
          <cell r="H49">
            <v>2</v>
          </cell>
          <cell r="I49">
            <v>0</v>
          </cell>
          <cell r="J49">
            <v>2</v>
          </cell>
          <cell r="K49">
            <v>2</v>
          </cell>
          <cell r="L49">
            <v>0</v>
          </cell>
          <cell r="M49"/>
          <cell r="N49"/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0</v>
          </cell>
          <cell r="U49"/>
          <cell r="V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0</v>
          </cell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/>
          <cell r="AJ49">
            <v>26</v>
          </cell>
          <cell r="AK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</row>
        <row r="50">
          <cell r="B50"/>
          <cell r="D50">
            <v>2</v>
          </cell>
          <cell r="E50">
            <v>0</v>
          </cell>
          <cell r="F50">
            <v>0</v>
          </cell>
          <cell r="G50"/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/>
          <cell r="N50"/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AK50">
            <v>0</v>
          </cell>
          <cell r="AL50">
            <v>13</v>
          </cell>
          <cell r="AM50">
            <v>0</v>
          </cell>
          <cell r="AN50">
            <v>0</v>
          </cell>
          <cell r="AO50">
            <v>0</v>
          </cell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</row>
        <row r="51">
          <cell r="B51" t="str">
            <v>1084</v>
          </cell>
          <cell r="C51"/>
          <cell r="D51" t="str">
            <v>AM</v>
          </cell>
          <cell r="E51">
            <v>4</v>
          </cell>
          <cell r="F51">
            <v>4</v>
          </cell>
          <cell r="G51"/>
          <cell r="H51">
            <v>4</v>
          </cell>
          <cell r="I51">
            <v>4</v>
          </cell>
          <cell r="J51">
            <v>4</v>
          </cell>
          <cell r="K51">
            <v>4</v>
          </cell>
          <cell r="L51">
            <v>4</v>
          </cell>
          <cell r="M51" t="str">
            <v>4H</v>
          </cell>
          <cell r="N51"/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4</v>
          </cell>
          <cell r="T51">
            <v>4</v>
          </cell>
          <cell r="U51"/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4</v>
          </cell>
          <cell r="AA51">
            <v>4</v>
          </cell>
          <cell r="AB51" t="str">
            <v>4S</v>
          </cell>
          <cell r="AC51">
            <v>4</v>
          </cell>
          <cell r="AD51">
            <v>4</v>
          </cell>
          <cell r="AE51">
            <v>4</v>
          </cell>
          <cell r="AF51">
            <v>4</v>
          </cell>
          <cell r="AG51">
            <v>4</v>
          </cell>
          <cell r="AH51">
            <v>4</v>
          </cell>
          <cell r="AI51"/>
          <cell r="AJ51">
            <v>25</v>
          </cell>
          <cell r="AK51"/>
          <cell r="AP51">
            <v>20</v>
          </cell>
          <cell r="AQ51">
            <v>26</v>
          </cell>
          <cell r="AR51">
            <v>0</v>
          </cell>
          <cell r="AS51">
            <v>8</v>
          </cell>
          <cell r="AT51">
            <v>8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26</v>
          </cell>
          <cell r="BA51">
            <v>0</v>
          </cell>
          <cell r="BB51">
            <v>40</v>
          </cell>
          <cell r="BC51">
            <v>0</v>
          </cell>
          <cell r="BD51">
            <v>0</v>
          </cell>
        </row>
        <row r="52">
          <cell r="B52"/>
          <cell r="C52" t="str">
            <v>នៅ ចំណាន</v>
          </cell>
          <cell r="D52" t="str">
            <v>PM</v>
          </cell>
          <cell r="E52">
            <v>4</v>
          </cell>
          <cell r="F52">
            <v>4</v>
          </cell>
          <cell r="G52"/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M52" t="str">
            <v>4H</v>
          </cell>
          <cell r="N52"/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>
            <v>4</v>
          </cell>
          <cell r="T52">
            <v>4</v>
          </cell>
          <cell r="U52"/>
          <cell r="V52">
            <v>4</v>
          </cell>
          <cell r="W52">
            <v>4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 t="str">
            <v>4S</v>
          </cell>
          <cell r="AC52">
            <v>4</v>
          </cell>
          <cell r="AD52">
            <v>4</v>
          </cell>
          <cell r="AE52">
            <v>4</v>
          </cell>
          <cell r="AF52">
            <v>4</v>
          </cell>
          <cell r="AG52">
            <v>4</v>
          </cell>
          <cell r="AH52">
            <v>4</v>
          </cell>
          <cell r="AI52"/>
          <cell r="AJ52"/>
          <cell r="AK52"/>
          <cell r="AL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</row>
        <row r="53">
          <cell r="B53"/>
          <cell r="C53" t="str">
            <v>Nao Chamnan</v>
          </cell>
          <cell r="D53">
            <v>1.3</v>
          </cell>
          <cell r="E53">
            <v>0</v>
          </cell>
          <cell r="F53">
            <v>0</v>
          </cell>
          <cell r="G53"/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/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AK53"/>
          <cell r="AL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</row>
        <row r="54">
          <cell r="B54"/>
          <cell r="C54" t="str">
            <v>Color Kitchen</v>
          </cell>
          <cell r="D54">
            <v>1.5</v>
          </cell>
          <cell r="E54">
            <v>2</v>
          </cell>
          <cell r="F54">
            <v>0</v>
          </cell>
          <cell r="G54"/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0</v>
          </cell>
          <cell r="M54">
            <v>0</v>
          </cell>
          <cell r="N54"/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0</v>
          </cell>
          <cell r="U54"/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0</v>
          </cell>
          <cell r="AB54">
            <v>0</v>
          </cell>
          <cell r="AC54">
            <v>2</v>
          </cell>
          <cell r="AD54">
            <v>2</v>
          </cell>
          <cell r="AE54">
            <v>2</v>
          </cell>
          <cell r="AF54">
            <v>2</v>
          </cell>
          <cell r="AG54">
            <v>2</v>
          </cell>
          <cell r="AH54">
            <v>0</v>
          </cell>
          <cell r="AI54"/>
          <cell r="AJ54">
            <v>40</v>
          </cell>
          <cell r="AK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</row>
        <row r="55">
          <cell r="B55"/>
          <cell r="C55"/>
          <cell r="D55">
            <v>2</v>
          </cell>
          <cell r="E55">
            <v>0</v>
          </cell>
          <cell r="F55">
            <v>0</v>
          </cell>
          <cell r="G55"/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/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/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AK55">
            <v>0</v>
          </cell>
          <cell r="AL55">
            <v>20</v>
          </cell>
          <cell r="AM55">
            <v>0</v>
          </cell>
          <cell r="AN55">
            <v>0</v>
          </cell>
          <cell r="AO55">
            <v>0</v>
          </cell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</row>
        <row r="56">
          <cell r="B56" t="str">
            <v>1117</v>
          </cell>
          <cell r="C56"/>
          <cell r="D56" t="str">
            <v>AM</v>
          </cell>
          <cell r="E56">
            <v>4</v>
          </cell>
          <cell r="F56">
            <v>4</v>
          </cell>
          <cell r="G56"/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/>
          <cell r="N56"/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/>
          <cell r="V56">
            <v>4</v>
          </cell>
          <cell r="W56">
            <v>4</v>
          </cell>
          <cell r="X56">
            <v>4</v>
          </cell>
          <cell r="Y56">
            <v>4</v>
          </cell>
          <cell r="Z56" t="str">
            <v>AL</v>
          </cell>
          <cell r="AA56" t="str">
            <v>AL</v>
          </cell>
          <cell r="AB56"/>
          <cell r="AC56">
            <v>4</v>
          </cell>
          <cell r="AD56">
            <v>4</v>
          </cell>
          <cell r="AE56">
            <v>4</v>
          </cell>
          <cell r="AF56">
            <v>4</v>
          </cell>
          <cell r="AG56">
            <v>4</v>
          </cell>
          <cell r="AH56">
            <v>4</v>
          </cell>
          <cell r="AI56"/>
          <cell r="AJ56">
            <v>23</v>
          </cell>
          <cell r="AK56"/>
          <cell r="AP56">
            <v>9</v>
          </cell>
          <cell r="AQ56">
            <v>24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0</v>
          </cell>
          <cell r="AY56">
            <v>0</v>
          </cell>
          <cell r="AZ56">
            <v>26</v>
          </cell>
          <cell r="BA56">
            <v>0</v>
          </cell>
          <cell r="BB56">
            <v>18</v>
          </cell>
          <cell r="BC56">
            <v>0</v>
          </cell>
          <cell r="BD56">
            <v>2</v>
          </cell>
        </row>
        <row r="57">
          <cell r="B57"/>
          <cell r="C57" t="str">
            <v>យ៉ន ខាន់</v>
          </cell>
          <cell r="D57" t="str">
            <v>PM</v>
          </cell>
          <cell r="E57">
            <v>4</v>
          </cell>
          <cell r="F57">
            <v>4</v>
          </cell>
          <cell r="G57"/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/>
          <cell r="N57"/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4</v>
          </cell>
          <cell r="U57"/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 t="str">
            <v>AL</v>
          </cell>
          <cell r="AA57" t="str">
            <v>AL</v>
          </cell>
          <cell r="AB57"/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4</v>
          </cell>
          <cell r="AH57">
            <v>4</v>
          </cell>
          <cell r="AI57"/>
          <cell r="AJ57"/>
          <cell r="AK57"/>
          <cell r="AL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</row>
        <row r="58">
          <cell r="B58"/>
          <cell r="C58" t="str">
            <v>Yorn Khan</v>
          </cell>
          <cell r="D58">
            <v>1.3</v>
          </cell>
          <cell r="E58">
            <v>0</v>
          </cell>
          <cell r="F58">
            <v>0</v>
          </cell>
          <cell r="G58"/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/>
          <cell r="N58"/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AK58"/>
          <cell r="AL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</row>
        <row r="59">
          <cell r="B59"/>
          <cell r="C59" t="str">
            <v>Color Mixer Helper</v>
          </cell>
          <cell r="D59">
            <v>1.5</v>
          </cell>
          <cell r="E59">
            <v>0</v>
          </cell>
          <cell r="F59">
            <v>0</v>
          </cell>
          <cell r="G59"/>
          <cell r="H59">
            <v>2</v>
          </cell>
          <cell r="I59">
            <v>0</v>
          </cell>
          <cell r="J59">
            <v>2</v>
          </cell>
          <cell r="K59">
            <v>0</v>
          </cell>
          <cell r="L59">
            <v>0</v>
          </cell>
          <cell r="M59"/>
          <cell r="N59"/>
          <cell r="O59">
            <v>2</v>
          </cell>
          <cell r="P59">
            <v>2</v>
          </cell>
          <cell r="Q59">
            <v>2</v>
          </cell>
          <cell r="R59">
            <v>2</v>
          </cell>
          <cell r="S59">
            <v>2</v>
          </cell>
          <cell r="T59">
            <v>0</v>
          </cell>
          <cell r="U59"/>
          <cell r="V59">
            <v>2</v>
          </cell>
          <cell r="W59">
            <v>2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/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/>
          <cell r="AJ59">
            <v>18</v>
          </cell>
          <cell r="AK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</row>
        <row r="60">
          <cell r="B60"/>
          <cell r="C60"/>
          <cell r="D60">
            <v>2</v>
          </cell>
          <cell r="E60">
            <v>0</v>
          </cell>
          <cell r="F60">
            <v>0</v>
          </cell>
          <cell r="G60"/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/>
          <cell r="N60"/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/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/>
          <cell r="AJ60">
            <v>0</v>
          </cell>
          <cell r="AK60">
            <v>0</v>
          </cell>
          <cell r="AL60">
            <v>9</v>
          </cell>
          <cell r="AM60">
            <v>0</v>
          </cell>
          <cell r="AN60">
            <v>0</v>
          </cell>
          <cell r="AO60">
            <v>0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</row>
        <row r="61">
          <cell r="B61" t="str">
            <v>1118</v>
          </cell>
          <cell r="C61"/>
          <cell r="D61" t="str">
            <v>AM</v>
          </cell>
          <cell r="E61" t="str">
            <v>4N</v>
          </cell>
          <cell r="F61" t="str">
            <v>4N</v>
          </cell>
          <cell r="G61"/>
          <cell r="H61" t="str">
            <v>4N</v>
          </cell>
          <cell r="I61" t="str">
            <v>4N</v>
          </cell>
          <cell r="J61" t="str">
            <v>4N</v>
          </cell>
          <cell r="K61" t="str">
            <v>4N</v>
          </cell>
          <cell r="L61" t="str">
            <v>4N</v>
          </cell>
          <cell r="M61"/>
          <cell r="N61"/>
          <cell r="O61" t="str">
            <v>4N</v>
          </cell>
          <cell r="P61" t="str">
            <v>4N</v>
          </cell>
          <cell r="Q61" t="str">
            <v>4N</v>
          </cell>
          <cell r="R61" t="str">
            <v>4N</v>
          </cell>
          <cell r="S61" t="str">
            <v>4N</v>
          </cell>
          <cell r="T61" t="str">
            <v>4N</v>
          </cell>
          <cell r="U61"/>
          <cell r="V61">
            <v>4</v>
          </cell>
          <cell r="W61">
            <v>4</v>
          </cell>
          <cell r="X61">
            <v>4</v>
          </cell>
          <cell r="Y61">
            <v>4</v>
          </cell>
          <cell r="Z61">
            <v>4</v>
          </cell>
          <cell r="AA61">
            <v>4</v>
          </cell>
          <cell r="AB61" t="str">
            <v>4S</v>
          </cell>
          <cell r="AC61">
            <v>4</v>
          </cell>
          <cell r="AD61">
            <v>4</v>
          </cell>
          <cell r="AE61">
            <v>4</v>
          </cell>
          <cell r="AF61">
            <v>4</v>
          </cell>
          <cell r="AG61">
            <v>4</v>
          </cell>
          <cell r="AH61">
            <v>4</v>
          </cell>
          <cell r="AI61"/>
          <cell r="AJ61">
            <v>25</v>
          </cell>
          <cell r="AK61"/>
          <cell r="AP61">
            <v>19</v>
          </cell>
          <cell r="AQ61">
            <v>26</v>
          </cell>
          <cell r="AR61">
            <v>13</v>
          </cell>
          <cell r="AS61">
            <v>0</v>
          </cell>
          <cell r="AT61">
            <v>8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26</v>
          </cell>
          <cell r="BA61">
            <v>44</v>
          </cell>
          <cell r="BB61">
            <v>20</v>
          </cell>
          <cell r="BC61">
            <v>18</v>
          </cell>
          <cell r="BD61">
            <v>0</v>
          </cell>
        </row>
        <row r="62">
          <cell r="B62"/>
          <cell r="C62" t="str">
            <v>ពៅ សំណាង</v>
          </cell>
          <cell r="D62" t="str">
            <v>PM</v>
          </cell>
          <cell r="E62" t="str">
            <v>4N</v>
          </cell>
          <cell r="F62" t="str">
            <v>4N</v>
          </cell>
          <cell r="G62"/>
          <cell r="H62" t="str">
            <v>4N</v>
          </cell>
          <cell r="I62" t="str">
            <v>4N</v>
          </cell>
          <cell r="J62" t="str">
            <v>4N</v>
          </cell>
          <cell r="K62" t="str">
            <v>4N</v>
          </cell>
          <cell r="L62" t="str">
            <v>4N</v>
          </cell>
          <cell r="M62"/>
          <cell r="N62"/>
          <cell r="O62" t="str">
            <v>4N</v>
          </cell>
          <cell r="P62" t="str">
            <v>4N</v>
          </cell>
          <cell r="Q62" t="str">
            <v>4N</v>
          </cell>
          <cell r="R62" t="str">
            <v>4N</v>
          </cell>
          <cell r="S62" t="str">
            <v>4N</v>
          </cell>
          <cell r="T62" t="str">
            <v>4N</v>
          </cell>
          <cell r="U62"/>
          <cell r="V62">
            <v>4</v>
          </cell>
          <cell r="W62">
            <v>4</v>
          </cell>
          <cell r="X62">
            <v>4</v>
          </cell>
          <cell r="Y62">
            <v>4</v>
          </cell>
          <cell r="Z62">
            <v>4</v>
          </cell>
          <cell r="AA62">
            <v>4</v>
          </cell>
          <cell r="AB62" t="str">
            <v>4S</v>
          </cell>
          <cell r="AC62">
            <v>4</v>
          </cell>
          <cell r="AD62">
            <v>4</v>
          </cell>
          <cell r="AE62">
            <v>4</v>
          </cell>
          <cell r="AF62">
            <v>4</v>
          </cell>
          <cell r="AG62">
            <v>4</v>
          </cell>
          <cell r="AH62">
            <v>4</v>
          </cell>
          <cell r="AI62"/>
          <cell r="AJ62"/>
          <cell r="AK62"/>
          <cell r="AL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</row>
        <row r="63">
          <cell r="B63"/>
          <cell r="C63" t="str">
            <v>Peou Samnang</v>
          </cell>
          <cell r="D63">
            <v>1.3</v>
          </cell>
          <cell r="E63">
            <v>2</v>
          </cell>
          <cell r="F63">
            <v>2</v>
          </cell>
          <cell r="G63"/>
          <cell r="H63">
            <v>4</v>
          </cell>
          <cell r="I63">
            <v>4</v>
          </cell>
          <cell r="J63">
            <v>4</v>
          </cell>
          <cell r="K63">
            <v>4</v>
          </cell>
          <cell r="L63">
            <v>2</v>
          </cell>
          <cell r="M63"/>
          <cell r="N63"/>
          <cell r="O63">
            <v>4</v>
          </cell>
          <cell r="P63">
            <v>4</v>
          </cell>
          <cell r="Q63">
            <v>4</v>
          </cell>
          <cell r="R63">
            <v>4</v>
          </cell>
          <cell r="S63">
            <v>4</v>
          </cell>
          <cell r="T63">
            <v>2</v>
          </cell>
          <cell r="U63"/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/>
          <cell r="AJ63">
            <v>44</v>
          </cell>
          <cell r="AK63"/>
          <cell r="AL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</row>
        <row r="64">
          <cell r="B64"/>
          <cell r="C64" t="str">
            <v>Color Mixer Lab Dip</v>
          </cell>
          <cell r="D64">
            <v>1.5</v>
          </cell>
          <cell r="E64">
            <v>0</v>
          </cell>
          <cell r="F64">
            <v>0</v>
          </cell>
          <cell r="G64"/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/>
          <cell r="N64"/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/>
          <cell r="V64">
            <v>2</v>
          </cell>
          <cell r="W64">
            <v>2</v>
          </cell>
          <cell r="X64">
            <v>2</v>
          </cell>
          <cell r="Y64">
            <v>2</v>
          </cell>
          <cell r="Z64">
            <v>2</v>
          </cell>
          <cell r="AA64">
            <v>0</v>
          </cell>
          <cell r="AB64">
            <v>0</v>
          </cell>
          <cell r="AC64">
            <v>2</v>
          </cell>
          <cell r="AD64">
            <v>2</v>
          </cell>
          <cell r="AE64">
            <v>2</v>
          </cell>
          <cell r="AF64">
            <v>2</v>
          </cell>
          <cell r="AG64">
            <v>2</v>
          </cell>
          <cell r="AH64">
            <v>0</v>
          </cell>
          <cell r="AI64"/>
          <cell r="AJ64">
            <v>20</v>
          </cell>
          <cell r="AK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</row>
        <row r="65">
          <cell r="B65"/>
          <cell r="C65"/>
          <cell r="D65">
            <v>2</v>
          </cell>
          <cell r="E65">
            <v>0</v>
          </cell>
          <cell r="F65">
            <v>0</v>
          </cell>
          <cell r="G65"/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0</v>
          </cell>
          <cell r="M65"/>
          <cell r="N65"/>
          <cell r="O65">
            <v>2</v>
          </cell>
          <cell r="P65">
            <v>2</v>
          </cell>
          <cell r="Q65">
            <v>2</v>
          </cell>
          <cell r="R65">
            <v>2</v>
          </cell>
          <cell r="S65">
            <v>2</v>
          </cell>
          <cell r="T65">
            <v>0</v>
          </cell>
          <cell r="U65"/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/>
          <cell r="AJ65">
            <v>18</v>
          </cell>
          <cell r="AK65">
            <v>0</v>
          </cell>
          <cell r="AL65">
            <v>19</v>
          </cell>
          <cell r="AM65">
            <v>0</v>
          </cell>
          <cell r="AN65">
            <v>0</v>
          </cell>
          <cell r="AO65">
            <v>0</v>
          </cell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</row>
        <row r="66">
          <cell r="B66" t="str">
            <v>1119</v>
          </cell>
          <cell r="C66"/>
          <cell r="D66" t="str">
            <v>AM</v>
          </cell>
          <cell r="E66">
            <v>4</v>
          </cell>
          <cell r="F66">
            <v>4</v>
          </cell>
          <cell r="G66"/>
          <cell r="H66">
            <v>4</v>
          </cell>
          <cell r="I66">
            <v>4</v>
          </cell>
          <cell r="J66">
            <v>4</v>
          </cell>
          <cell r="K66">
            <v>4</v>
          </cell>
          <cell r="L66">
            <v>4</v>
          </cell>
          <cell r="M66"/>
          <cell r="N66"/>
          <cell r="O66" t="str">
            <v>A</v>
          </cell>
          <cell r="P66">
            <v>4</v>
          </cell>
          <cell r="Q66">
            <v>4</v>
          </cell>
          <cell r="R66">
            <v>4</v>
          </cell>
          <cell r="S66">
            <v>4</v>
          </cell>
          <cell r="T66">
            <v>4</v>
          </cell>
          <cell r="U66"/>
          <cell r="V66">
            <v>4</v>
          </cell>
          <cell r="W66">
            <v>4</v>
          </cell>
          <cell r="X66">
            <v>4</v>
          </cell>
          <cell r="Y66">
            <v>4</v>
          </cell>
          <cell r="Z66">
            <v>4</v>
          </cell>
          <cell r="AA66">
            <v>4</v>
          </cell>
          <cell r="AB66"/>
          <cell r="AC66">
            <v>4</v>
          </cell>
          <cell r="AD66">
            <v>4</v>
          </cell>
          <cell r="AE66">
            <v>4</v>
          </cell>
          <cell r="AF66">
            <v>4</v>
          </cell>
          <cell r="AG66">
            <v>4</v>
          </cell>
          <cell r="AH66">
            <v>4</v>
          </cell>
          <cell r="AI66"/>
          <cell r="AJ66">
            <v>24</v>
          </cell>
          <cell r="AK66"/>
          <cell r="AP66">
            <v>7</v>
          </cell>
          <cell r="AQ66">
            <v>25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</v>
          </cell>
          <cell r="AW66">
            <v>0</v>
          </cell>
          <cell r="AX66">
            <v>0</v>
          </cell>
          <cell r="AY66">
            <v>0</v>
          </cell>
          <cell r="AZ66">
            <v>25</v>
          </cell>
          <cell r="BA66">
            <v>0</v>
          </cell>
          <cell r="BB66">
            <v>14</v>
          </cell>
          <cell r="BC66">
            <v>0</v>
          </cell>
          <cell r="BD66">
            <v>0</v>
          </cell>
        </row>
        <row r="67">
          <cell r="B67"/>
          <cell r="C67" t="str">
            <v>ខឹម វិស័យ</v>
          </cell>
          <cell r="D67" t="str">
            <v>PM</v>
          </cell>
          <cell r="E67">
            <v>4</v>
          </cell>
          <cell r="F67">
            <v>4</v>
          </cell>
          <cell r="G67"/>
          <cell r="H67">
            <v>4</v>
          </cell>
          <cell r="I67">
            <v>4</v>
          </cell>
          <cell r="J67">
            <v>4</v>
          </cell>
          <cell r="K67">
            <v>4</v>
          </cell>
          <cell r="L67">
            <v>4</v>
          </cell>
          <cell r="M67"/>
          <cell r="N67"/>
          <cell r="O67" t="str">
            <v>A</v>
          </cell>
          <cell r="P67">
            <v>4</v>
          </cell>
          <cell r="Q67">
            <v>4</v>
          </cell>
          <cell r="R67">
            <v>4</v>
          </cell>
          <cell r="S67">
            <v>4</v>
          </cell>
          <cell r="T67">
            <v>4</v>
          </cell>
          <cell r="U67"/>
          <cell r="V67">
            <v>4</v>
          </cell>
          <cell r="W67">
            <v>4</v>
          </cell>
          <cell r="X67">
            <v>4</v>
          </cell>
          <cell r="Y67">
            <v>4</v>
          </cell>
          <cell r="Z67">
            <v>4</v>
          </cell>
          <cell r="AA67">
            <v>4</v>
          </cell>
          <cell r="AB67"/>
          <cell r="AC67">
            <v>4</v>
          </cell>
          <cell r="AD67">
            <v>4</v>
          </cell>
          <cell r="AE67">
            <v>4</v>
          </cell>
          <cell r="AF67">
            <v>4</v>
          </cell>
          <cell r="AG67">
            <v>4</v>
          </cell>
          <cell r="AH67">
            <v>4</v>
          </cell>
          <cell r="AI67"/>
          <cell r="AJ67"/>
          <cell r="AK67"/>
          <cell r="AL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</row>
        <row r="68">
          <cell r="B68"/>
          <cell r="C68" t="str">
            <v>Khoem Visay</v>
          </cell>
          <cell r="D68">
            <v>1.3</v>
          </cell>
          <cell r="E68">
            <v>0</v>
          </cell>
          <cell r="F68">
            <v>0</v>
          </cell>
          <cell r="G68"/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/>
          <cell r="N68"/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/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/>
          <cell r="AJ68">
            <v>0</v>
          </cell>
          <cell r="AK68"/>
          <cell r="AL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</row>
        <row r="69">
          <cell r="B69"/>
          <cell r="C69" t="str">
            <v>Color Mixer</v>
          </cell>
          <cell r="D69">
            <v>1.5</v>
          </cell>
          <cell r="E69">
            <v>0</v>
          </cell>
          <cell r="F69">
            <v>0</v>
          </cell>
          <cell r="G69"/>
          <cell r="H69">
            <v>2</v>
          </cell>
          <cell r="I69">
            <v>0</v>
          </cell>
          <cell r="J69">
            <v>2</v>
          </cell>
          <cell r="K69">
            <v>2</v>
          </cell>
          <cell r="L69">
            <v>0</v>
          </cell>
          <cell r="M69"/>
          <cell r="N69"/>
          <cell r="O69">
            <v>0</v>
          </cell>
          <cell r="P69">
            <v>2</v>
          </cell>
          <cell r="Q69">
            <v>2</v>
          </cell>
          <cell r="R69">
            <v>2</v>
          </cell>
          <cell r="S69">
            <v>2</v>
          </cell>
          <cell r="T69">
            <v>0</v>
          </cell>
          <cell r="U69"/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/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/>
          <cell r="AJ69">
            <v>14</v>
          </cell>
          <cell r="AK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</row>
        <row r="70">
          <cell r="B70"/>
          <cell r="C70"/>
          <cell r="D70">
            <v>2</v>
          </cell>
          <cell r="E70">
            <v>0</v>
          </cell>
          <cell r="F70">
            <v>0</v>
          </cell>
          <cell r="G70"/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/>
          <cell r="N70"/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/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/>
          <cell r="AJ70">
            <v>0</v>
          </cell>
          <cell r="AK70">
            <v>0</v>
          </cell>
          <cell r="AL70">
            <v>7</v>
          </cell>
          <cell r="AM70">
            <v>0</v>
          </cell>
          <cell r="AN70">
            <v>0</v>
          </cell>
          <cell r="AO70">
            <v>0</v>
          </cell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</row>
        <row r="71">
          <cell r="B71" t="str">
            <v>1124</v>
          </cell>
          <cell r="C71"/>
          <cell r="D71" t="str">
            <v>AM</v>
          </cell>
          <cell r="E71">
            <v>4</v>
          </cell>
          <cell r="F71">
            <v>4</v>
          </cell>
          <cell r="G71"/>
          <cell r="H71">
            <v>4</v>
          </cell>
          <cell r="I71">
            <v>4</v>
          </cell>
          <cell r="J71">
            <v>4</v>
          </cell>
          <cell r="K71">
            <v>4</v>
          </cell>
          <cell r="L71">
            <v>4</v>
          </cell>
          <cell r="M71" t="str">
            <v>4H</v>
          </cell>
          <cell r="N71"/>
          <cell r="O71">
            <v>4</v>
          </cell>
          <cell r="P71">
            <v>4</v>
          </cell>
          <cell r="Q71">
            <v>4</v>
          </cell>
          <cell r="R71">
            <v>4</v>
          </cell>
          <cell r="S71">
            <v>4</v>
          </cell>
          <cell r="T71">
            <v>4</v>
          </cell>
          <cell r="U71"/>
          <cell r="V71" t="str">
            <v>4N</v>
          </cell>
          <cell r="W71" t="str">
            <v>4N</v>
          </cell>
          <cell r="X71" t="str">
            <v>4N</v>
          </cell>
          <cell r="Y71" t="str">
            <v>4N</v>
          </cell>
          <cell r="Z71" t="str">
            <v>4N</v>
          </cell>
          <cell r="AA71" t="str">
            <v>4N</v>
          </cell>
          <cell r="AB71"/>
          <cell r="AC71" t="str">
            <v>4N</v>
          </cell>
          <cell r="AD71" t="str">
            <v>4N</v>
          </cell>
          <cell r="AE71" t="str">
            <v>4N</v>
          </cell>
          <cell r="AF71" t="str">
            <v>4N</v>
          </cell>
          <cell r="AG71" t="str">
            <v>4N</v>
          </cell>
          <cell r="AH71" t="str">
            <v>4N</v>
          </cell>
          <cell r="AI71"/>
          <cell r="AJ71">
            <v>25</v>
          </cell>
          <cell r="AK71"/>
          <cell r="AP71">
            <v>21</v>
          </cell>
          <cell r="AQ71">
            <v>26</v>
          </cell>
          <cell r="AR71">
            <v>12</v>
          </cell>
          <cell r="AS71">
            <v>8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26</v>
          </cell>
          <cell r="BA71">
            <v>44</v>
          </cell>
          <cell r="BB71">
            <v>18</v>
          </cell>
          <cell r="BC71">
            <v>24</v>
          </cell>
          <cell r="BD71">
            <v>0</v>
          </cell>
        </row>
        <row r="72">
          <cell r="B72"/>
          <cell r="C72" t="str">
            <v>ញិន ភ័ក្តត្រា</v>
          </cell>
          <cell r="D72" t="str">
            <v>PM</v>
          </cell>
          <cell r="E72">
            <v>4</v>
          </cell>
          <cell r="F72">
            <v>4</v>
          </cell>
          <cell r="G72"/>
          <cell r="H72">
            <v>4</v>
          </cell>
          <cell r="I72">
            <v>4</v>
          </cell>
          <cell r="J72">
            <v>4</v>
          </cell>
          <cell r="K72">
            <v>4</v>
          </cell>
          <cell r="L72">
            <v>4</v>
          </cell>
          <cell r="M72" t="str">
            <v>4H</v>
          </cell>
          <cell r="N72"/>
          <cell r="O72">
            <v>4</v>
          </cell>
          <cell r="P72">
            <v>4</v>
          </cell>
          <cell r="Q72">
            <v>4</v>
          </cell>
          <cell r="R72">
            <v>4</v>
          </cell>
          <cell r="S72">
            <v>4</v>
          </cell>
          <cell r="T72">
            <v>4</v>
          </cell>
          <cell r="U72"/>
          <cell r="V72" t="str">
            <v>4N</v>
          </cell>
          <cell r="W72" t="str">
            <v>4N</v>
          </cell>
          <cell r="X72" t="str">
            <v>4N</v>
          </cell>
          <cell r="Y72" t="str">
            <v>4N</v>
          </cell>
          <cell r="Z72" t="str">
            <v>4N</v>
          </cell>
          <cell r="AA72" t="str">
            <v>4N</v>
          </cell>
          <cell r="AB72"/>
          <cell r="AC72" t="str">
            <v>4N</v>
          </cell>
          <cell r="AD72" t="str">
            <v>4N</v>
          </cell>
          <cell r="AE72" t="str">
            <v>4N</v>
          </cell>
          <cell r="AF72" t="str">
            <v>4N</v>
          </cell>
          <cell r="AG72" t="str">
            <v>4N</v>
          </cell>
          <cell r="AH72" t="str">
            <v>4N</v>
          </cell>
          <cell r="AI72"/>
          <cell r="AJ72"/>
          <cell r="AK72"/>
          <cell r="AL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</row>
        <row r="73">
          <cell r="B73"/>
          <cell r="C73" t="str">
            <v>Nhin Pheaktra</v>
          </cell>
          <cell r="D73">
            <v>1.3</v>
          </cell>
          <cell r="E73">
            <v>0</v>
          </cell>
          <cell r="F73">
            <v>0</v>
          </cell>
          <cell r="G73"/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/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/>
          <cell r="V73">
            <v>4</v>
          </cell>
          <cell r="W73">
            <v>4</v>
          </cell>
          <cell r="X73">
            <v>4</v>
          </cell>
          <cell r="Y73">
            <v>4</v>
          </cell>
          <cell r="Z73">
            <v>4</v>
          </cell>
          <cell r="AA73">
            <v>2</v>
          </cell>
          <cell r="AB73"/>
          <cell r="AC73">
            <v>4</v>
          </cell>
          <cell r="AD73">
            <v>4</v>
          </cell>
          <cell r="AE73">
            <v>4</v>
          </cell>
          <cell r="AF73">
            <v>4</v>
          </cell>
          <cell r="AG73">
            <v>4</v>
          </cell>
          <cell r="AH73">
            <v>2</v>
          </cell>
          <cell r="AI73"/>
          <cell r="AJ73">
            <v>44</v>
          </cell>
          <cell r="AK73"/>
          <cell r="AL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</row>
        <row r="74">
          <cell r="B74"/>
          <cell r="C74" t="str">
            <v>Color Kitchen</v>
          </cell>
          <cell r="D74">
            <v>1.5</v>
          </cell>
          <cell r="E74">
            <v>2</v>
          </cell>
          <cell r="F74">
            <v>0</v>
          </cell>
          <cell r="G74"/>
          <cell r="H74">
            <v>2</v>
          </cell>
          <cell r="I74">
            <v>0</v>
          </cell>
          <cell r="J74">
            <v>2</v>
          </cell>
          <cell r="K74">
            <v>2</v>
          </cell>
          <cell r="L74">
            <v>0</v>
          </cell>
          <cell r="M74">
            <v>0</v>
          </cell>
          <cell r="N74"/>
          <cell r="O74">
            <v>2</v>
          </cell>
          <cell r="P74">
            <v>2</v>
          </cell>
          <cell r="Q74">
            <v>2</v>
          </cell>
          <cell r="R74">
            <v>2</v>
          </cell>
          <cell r="S74">
            <v>2</v>
          </cell>
          <cell r="T74">
            <v>0</v>
          </cell>
          <cell r="U74"/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/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/>
          <cell r="AJ74">
            <v>18</v>
          </cell>
          <cell r="AK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</row>
        <row r="75">
          <cell r="B75"/>
          <cell r="C75"/>
          <cell r="D75">
            <v>2</v>
          </cell>
          <cell r="E75">
            <v>0</v>
          </cell>
          <cell r="F75">
            <v>0</v>
          </cell>
          <cell r="G75"/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/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/>
          <cell r="AC75">
            <v>2</v>
          </cell>
          <cell r="AD75">
            <v>2</v>
          </cell>
          <cell r="AE75">
            <v>2</v>
          </cell>
          <cell r="AF75">
            <v>2</v>
          </cell>
          <cell r="AG75">
            <v>2</v>
          </cell>
          <cell r="AH75">
            <v>2</v>
          </cell>
          <cell r="AI75"/>
          <cell r="AJ75">
            <v>24</v>
          </cell>
          <cell r="AK75">
            <v>0</v>
          </cell>
          <cell r="AL75">
            <v>21</v>
          </cell>
          <cell r="AM75">
            <v>0</v>
          </cell>
          <cell r="AN75">
            <v>0</v>
          </cell>
          <cell r="AO75">
            <v>0</v>
          </cell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</row>
        <row r="76">
          <cell r="B76" t="str">
            <v>1218</v>
          </cell>
          <cell r="C76"/>
          <cell r="D76" t="str">
            <v>AM</v>
          </cell>
          <cell r="E76">
            <v>4</v>
          </cell>
          <cell r="F76" t="str">
            <v>AL</v>
          </cell>
          <cell r="G76"/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4</v>
          </cell>
          <cell r="M76"/>
          <cell r="N76"/>
          <cell r="O76">
            <v>4</v>
          </cell>
          <cell r="P76">
            <v>4</v>
          </cell>
          <cell r="Q76">
            <v>4</v>
          </cell>
          <cell r="R76">
            <v>4</v>
          </cell>
          <cell r="S76">
            <v>4</v>
          </cell>
          <cell r="T76">
            <v>4</v>
          </cell>
          <cell r="U76"/>
          <cell r="V76">
            <v>4</v>
          </cell>
          <cell r="W76">
            <v>4</v>
          </cell>
          <cell r="X76">
            <v>4</v>
          </cell>
          <cell r="Y76">
            <v>4</v>
          </cell>
          <cell r="Z76">
            <v>4</v>
          </cell>
          <cell r="AA76">
            <v>4</v>
          </cell>
          <cell r="AB76"/>
          <cell r="AC76">
            <v>4</v>
          </cell>
          <cell r="AD76">
            <v>4</v>
          </cell>
          <cell r="AE76">
            <v>4</v>
          </cell>
          <cell r="AF76">
            <v>4</v>
          </cell>
          <cell r="AG76">
            <v>4</v>
          </cell>
          <cell r="AH76">
            <v>4</v>
          </cell>
          <cell r="AI76"/>
          <cell r="AJ76">
            <v>24</v>
          </cell>
          <cell r="AK76"/>
          <cell r="AP76">
            <v>8</v>
          </cell>
          <cell r="AQ76">
            <v>25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1</v>
          </cell>
          <cell r="AX76">
            <v>0</v>
          </cell>
          <cell r="AY76">
            <v>0</v>
          </cell>
          <cell r="AZ76">
            <v>26</v>
          </cell>
          <cell r="BA76">
            <v>0</v>
          </cell>
          <cell r="BB76">
            <v>16</v>
          </cell>
          <cell r="BC76">
            <v>0</v>
          </cell>
          <cell r="BD76">
            <v>1</v>
          </cell>
        </row>
        <row r="77">
          <cell r="B77"/>
          <cell r="C77" t="str">
            <v>ឌិត សម្ភស្ស</v>
          </cell>
          <cell r="D77" t="str">
            <v>PM</v>
          </cell>
          <cell r="E77">
            <v>4</v>
          </cell>
          <cell r="F77" t="str">
            <v>AL</v>
          </cell>
          <cell r="G77"/>
          <cell r="H77">
            <v>4</v>
          </cell>
          <cell r="I77">
            <v>4</v>
          </cell>
          <cell r="J77">
            <v>4</v>
          </cell>
          <cell r="K77">
            <v>4</v>
          </cell>
          <cell r="L77">
            <v>4</v>
          </cell>
          <cell r="M77"/>
          <cell r="N77"/>
          <cell r="O77">
            <v>4</v>
          </cell>
          <cell r="P77">
            <v>4</v>
          </cell>
          <cell r="Q77">
            <v>4</v>
          </cell>
          <cell r="R77">
            <v>4</v>
          </cell>
          <cell r="S77">
            <v>4</v>
          </cell>
          <cell r="T77">
            <v>4</v>
          </cell>
          <cell r="U77"/>
          <cell r="V77">
            <v>4</v>
          </cell>
          <cell r="W77">
            <v>4</v>
          </cell>
          <cell r="X77">
            <v>4</v>
          </cell>
          <cell r="Y77">
            <v>4</v>
          </cell>
          <cell r="Z77">
            <v>4</v>
          </cell>
          <cell r="AA77">
            <v>4</v>
          </cell>
          <cell r="AB77"/>
          <cell r="AC77">
            <v>4</v>
          </cell>
          <cell r="AD77">
            <v>4</v>
          </cell>
          <cell r="AE77">
            <v>4</v>
          </cell>
          <cell r="AF77">
            <v>4</v>
          </cell>
          <cell r="AG77">
            <v>4</v>
          </cell>
          <cell r="AH77">
            <v>4</v>
          </cell>
          <cell r="AI77"/>
          <cell r="AJ77"/>
          <cell r="AK77"/>
          <cell r="AL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</row>
        <row r="78">
          <cell r="B78"/>
          <cell r="C78" t="str">
            <v>Dit Samphos</v>
          </cell>
          <cell r="D78">
            <v>1.3</v>
          </cell>
          <cell r="E78">
            <v>0</v>
          </cell>
          <cell r="F78">
            <v>0</v>
          </cell>
          <cell r="G78"/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/>
          <cell r="N78"/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/>
          <cell r="AL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</row>
        <row r="79">
          <cell r="B79"/>
          <cell r="C79" t="str">
            <v>Daily Report</v>
          </cell>
          <cell r="D79">
            <v>1.5</v>
          </cell>
          <cell r="E79">
            <v>0</v>
          </cell>
          <cell r="F79">
            <v>0</v>
          </cell>
          <cell r="G79"/>
          <cell r="H79">
            <v>2</v>
          </cell>
          <cell r="I79">
            <v>0</v>
          </cell>
          <cell r="J79">
            <v>2</v>
          </cell>
          <cell r="K79">
            <v>2</v>
          </cell>
          <cell r="L79">
            <v>0</v>
          </cell>
          <cell r="M79"/>
          <cell r="N79"/>
          <cell r="O79">
            <v>2</v>
          </cell>
          <cell r="P79">
            <v>2</v>
          </cell>
          <cell r="Q79">
            <v>2</v>
          </cell>
          <cell r="R79">
            <v>2</v>
          </cell>
          <cell r="S79">
            <v>2</v>
          </cell>
          <cell r="T79">
            <v>0</v>
          </cell>
          <cell r="U79"/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/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/>
          <cell r="AJ79">
            <v>16</v>
          </cell>
          <cell r="AK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</row>
        <row r="80">
          <cell r="B80"/>
          <cell r="C80"/>
          <cell r="D80">
            <v>2</v>
          </cell>
          <cell r="E80">
            <v>0</v>
          </cell>
          <cell r="F80">
            <v>0</v>
          </cell>
          <cell r="G80"/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/>
          <cell r="N80"/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8</v>
          </cell>
          <cell r="AM80">
            <v>0</v>
          </cell>
          <cell r="AN80">
            <v>0</v>
          </cell>
          <cell r="AO80">
            <v>0</v>
          </cell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</row>
        <row r="81">
          <cell r="B81" t="str">
            <v>1340</v>
          </cell>
          <cell r="C81"/>
          <cell r="D81" t="str">
            <v>AM</v>
          </cell>
          <cell r="E81">
            <v>4</v>
          </cell>
          <cell r="F81">
            <v>4</v>
          </cell>
          <cell r="G81"/>
          <cell r="H81">
            <v>4</v>
          </cell>
          <cell r="I81">
            <v>4</v>
          </cell>
          <cell r="J81">
            <v>4</v>
          </cell>
          <cell r="K81">
            <v>4</v>
          </cell>
          <cell r="L81">
            <v>4</v>
          </cell>
          <cell r="M81"/>
          <cell r="N81"/>
          <cell r="O81">
            <v>4</v>
          </cell>
          <cell r="P81">
            <v>4</v>
          </cell>
          <cell r="Q81">
            <v>4</v>
          </cell>
          <cell r="R81">
            <v>4</v>
          </cell>
          <cell r="S81">
            <v>4</v>
          </cell>
          <cell r="T81">
            <v>4</v>
          </cell>
          <cell r="U81"/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4</v>
          </cell>
          <cell r="AA81">
            <v>4</v>
          </cell>
          <cell r="AB81"/>
          <cell r="AC81">
            <v>4</v>
          </cell>
          <cell r="AD81">
            <v>4</v>
          </cell>
          <cell r="AE81">
            <v>4</v>
          </cell>
          <cell r="AF81">
            <v>4</v>
          </cell>
          <cell r="AG81">
            <v>4</v>
          </cell>
          <cell r="AH81">
            <v>4</v>
          </cell>
          <cell r="AI81"/>
          <cell r="AJ81">
            <v>25</v>
          </cell>
          <cell r="AK81"/>
          <cell r="AP81">
            <v>9</v>
          </cell>
          <cell r="AQ81">
            <v>26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26</v>
          </cell>
          <cell r="BA81">
            <v>0</v>
          </cell>
          <cell r="BB81">
            <v>18</v>
          </cell>
          <cell r="BC81">
            <v>0</v>
          </cell>
          <cell r="BD81">
            <v>0</v>
          </cell>
        </row>
        <row r="82">
          <cell r="B82"/>
          <cell r="C82" t="str">
            <v>តេង ហៀង</v>
          </cell>
          <cell r="D82" t="str">
            <v>PM</v>
          </cell>
          <cell r="E82">
            <v>4</v>
          </cell>
          <cell r="F82">
            <v>4</v>
          </cell>
          <cell r="G82"/>
          <cell r="H82">
            <v>4</v>
          </cell>
          <cell r="I82">
            <v>4</v>
          </cell>
          <cell r="J82">
            <v>4</v>
          </cell>
          <cell r="K82">
            <v>4</v>
          </cell>
          <cell r="L82">
            <v>4</v>
          </cell>
          <cell r="M82"/>
          <cell r="N82"/>
          <cell r="O82">
            <v>4</v>
          </cell>
          <cell r="P82">
            <v>4</v>
          </cell>
          <cell r="Q82">
            <v>4</v>
          </cell>
          <cell r="R82">
            <v>4</v>
          </cell>
          <cell r="S82">
            <v>4</v>
          </cell>
          <cell r="T82">
            <v>4</v>
          </cell>
          <cell r="U82"/>
          <cell r="V82">
            <v>4</v>
          </cell>
          <cell r="W82">
            <v>4</v>
          </cell>
          <cell r="X82">
            <v>4</v>
          </cell>
          <cell r="Y82">
            <v>4</v>
          </cell>
          <cell r="Z82">
            <v>4</v>
          </cell>
          <cell r="AA82">
            <v>4</v>
          </cell>
          <cell r="AB82"/>
          <cell r="AC82">
            <v>4</v>
          </cell>
          <cell r="AD82">
            <v>4</v>
          </cell>
          <cell r="AE82">
            <v>4</v>
          </cell>
          <cell r="AF82">
            <v>4</v>
          </cell>
          <cell r="AG82">
            <v>4</v>
          </cell>
          <cell r="AH82">
            <v>4</v>
          </cell>
          <cell r="AI82"/>
          <cell r="AJ82"/>
          <cell r="AK82"/>
          <cell r="AL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</row>
        <row r="83">
          <cell r="B83"/>
          <cell r="C83" t="str">
            <v>Teng Heang</v>
          </cell>
          <cell r="D83">
            <v>1.3</v>
          </cell>
          <cell r="E83">
            <v>0</v>
          </cell>
          <cell r="F83">
            <v>0</v>
          </cell>
          <cell r="G83"/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/>
          <cell r="N83"/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/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/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AK83"/>
          <cell r="AL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</row>
        <row r="84">
          <cell r="B84"/>
          <cell r="C84" t="str">
            <v>Color Mixer Lab Dip</v>
          </cell>
          <cell r="D84">
            <v>1.5</v>
          </cell>
          <cell r="E84">
            <v>0</v>
          </cell>
          <cell r="F84">
            <v>0</v>
          </cell>
          <cell r="G84"/>
          <cell r="H84">
            <v>0</v>
          </cell>
          <cell r="I84">
            <v>0</v>
          </cell>
          <cell r="J84">
            <v>0</v>
          </cell>
          <cell r="K84">
            <v>2</v>
          </cell>
          <cell r="L84">
            <v>0</v>
          </cell>
          <cell r="M84"/>
          <cell r="N84"/>
          <cell r="O84">
            <v>2</v>
          </cell>
          <cell r="P84">
            <v>2</v>
          </cell>
          <cell r="Q84">
            <v>2</v>
          </cell>
          <cell r="R84">
            <v>2</v>
          </cell>
          <cell r="S84">
            <v>2</v>
          </cell>
          <cell r="T84">
            <v>0</v>
          </cell>
          <cell r="U84"/>
          <cell r="V84">
            <v>0</v>
          </cell>
          <cell r="W84">
            <v>0</v>
          </cell>
          <cell r="X84">
            <v>2</v>
          </cell>
          <cell r="Y84">
            <v>2</v>
          </cell>
          <cell r="Z84">
            <v>2</v>
          </cell>
          <cell r="AA84">
            <v>0</v>
          </cell>
          <cell r="AB84"/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/>
          <cell r="AJ84">
            <v>18</v>
          </cell>
          <cell r="AK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</row>
        <row r="85">
          <cell r="B85"/>
          <cell r="C85"/>
          <cell r="D85">
            <v>2</v>
          </cell>
          <cell r="E85">
            <v>0</v>
          </cell>
          <cell r="F85">
            <v>0</v>
          </cell>
          <cell r="G85"/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/>
          <cell r="N85"/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/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/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AK85">
            <v>0</v>
          </cell>
          <cell r="AL85">
            <v>9</v>
          </cell>
          <cell r="AM85">
            <v>0</v>
          </cell>
          <cell r="AN85">
            <v>0</v>
          </cell>
          <cell r="AO85">
            <v>0</v>
          </cell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</row>
        <row r="86">
          <cell r="B86" t="str">
            <v>1352</v>
          </cell>
          <cell r="C86"/>
          <cell r="D86" t="str">
            <v>AM</v>
          </cell>
          <cell r="E86">
            <v>4</v>
          </cell>
          <cell r="F86">
            <v>4</v>
          </cell>
          <cell r="G86"/>
          <cell r="H86">
            <v>4</v>
          </cell>
          <cell r="I86">
            <v>4</v>
          </cell>
          <cell r="J86">
            <v>4</v>
          </cell>
          <cell r="K86">
            <v>4</v>
          </cell>
          <cell r="L86">
            <v>4</v>
          </cell>
          <cell r="M86"/>
          <cell r="N86"/>
          <cell r="O86">
            <v>4</v>
          </cell>
          <cell r="P86">
            <v>4</v>
          </cell>
          <cell r="Q86">
            <v>4</v>
          </cell>
          <cell r="R86">
            <v>4</v>
          </cell>
          <cell r="S86">
            <v>4</v>
          </cell>
          <cell r="T86">
            <v>4</v>
          </cell>
          <cell r="U86"/>
          <cell r="V86">
            <v>4</v>
          </cell>
          <cell r="W86">
            <v>4</v>
          </cell>
          <cell r="X86">
            <v>4</v>
          </cell>
          <cell r="Y86">
            <v>4</v>
          </cell>
          <cell r="Z86">
            <v>4</v>
          </cell>
          <cell r="AA86">
            <v>4</v>
          </cell>
          <cell r="AB86"/>
          <cell r="AC86">
            <v>4</v>
          </cell>
          <cell r="AD86">
            <v>4</v>
          </cell>
          <cell r="AE86">
            <v>4</v>
          </cell>
          <cell r="AF86">
            <v>4</v>
          </cell>
          <cell r="AG86">
            <v>4</v>
          </cell>
          <cell r="AH86">
            <v>4</v>
          </cell>
          <cell r="AI86"/>
          <cell r="AJ86">
            <v>25</v>
          </cell>
          <cell r="AK86"/>
          <cell r="AP86">
            <v>12</v>
          </cell>
          <cell r="AQ86">
            <v>26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26</v>
          </cell>
          <cell r="BA86">
            <v>0</v>
          </cell>
          <cell r="BB86">
            <v>24</v>
          </cell>
          <cell r="BC86">
            <v>0</v>
          </cell>
          <cell r="BD86">
            <v>0</v>
          </cell>
        </row>
        <row r="87">
          <cell r="B87"/>
          <cell r="C87" t="str">
            <v>ខៃ ស៊ីនឿន</v>
          </cell>
          <cell r="D87" t="str">
            <v>PM</v>
          </cell>
          <cell r="E87">
            <v>4</v>
          </cell>
          <cell r="F87">
            <v>4</v>
          </cell>
          <cell r="G87"/>
          <cell r="H87">
            <v>4</v>
          </cell>
          <cell r="I87">
            <v>4</v>
          </cell>
          <cell r="J87">
            <v>4</v>
          </cell>
          <cell r="K87">
            <v>4</v>
          </cell>
          <cell r="L87">
            <v>4</v>
          </cell>
          <cell r="M87"/>
          <cell r="N87"/>
          <cell r="O87">
            <v>4</v>
          </cell>
          <cell r="P87">
            <v>4</v>
          </cell>
          <cell r="Q87">
            <v>4</v>
          </cell>
          <cell r="R87">
            <v>4</v>
          </cell>
          <cell r="S87">
            <v>4</v>
          </cell>
          <cell r="T87">
            <v>4</v>
          </cell>
          <cell r="U87"/>
          <cell r="V87">
            <v>4</v>
          </cell>
          <cell r="W87">
            <v>4</v>
          </cell>
          <cell r="X87">
            <v>4</v>
          </cell>
          <cell r="Y87">
            <v>4</v>
          </cell>
          <cell r="Z87">
            <v>4</v>
          </cell>
          <cell r="AA87">
            <v>4</v>
          </cell>
          <cell r="AB87"/>
          <cell r="AC87">
            <v>4</v>
          </cell>
          <cell r="AD87">
            <v>4</v>
          </cell>
          <cell r="AE87">
            <v>4</v>
          </cell>
          <cell r="AF87">
            <v>4</v>
          </cell>
          <cell r="AG87">
            <v>4</v>
          </cell>
          <cell r="AH87">
            <v>4</v>
          </cell>
          <cell r="AI87"/>
          <cell r="AJ87"/>
          <cell r="AK87"/>
          <cell r="AL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</row>
        <row r="88">
          <cell r="B88"/>
          <cell r="C88" t="str">
            <v>Khai Sinoeurn</v>
          </cell>
          <cell r="D88">
            <v>1.3</v>
          </cell>
          <cell r="E88">
            <v>0</v>
          </cell>
          <cell r="F88">
            <v>0</v>
          </cell>
          <cell r="G88"/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/>
          <cell r="N88"/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/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AK88"/>
          <cell r="AL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</row>
        <row r="89">
          <cell r="B89"/>
          <cell r="C89" t="str">
            <v>Color Kitchen</v>
          </cell>
          <cell r="D89">
            <v>1.5</v>
          </cell>
          <cell r="E89">
            <v>0</v>
          </cell>
          <cell r="F89">
            <v>0</v>
          </cell>
          <cell r="G89"/>
          <cell r="H89">
            <v>2</v>
          </cell>
          <cell r="I89">
            <v>0</v>
          </cell>
          <cell r="J89">
            <v>2</v>
          </cell>
          <cell r="K89">
            <v>2</v>
          </cell>
          <cell r="L89">
            <v>0</v>
          </cell>
          <cell r="M89"/>
          <cell r="N89"/>
          <cell r="O89">
            <v>2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0</v>
          </cell>
          <cell r="U89"/>
          <cell r="V89">
            <v>2</v>
          </cell>
          <cell r="W89">
            <v>0</v>
          </cell>
          <cell r="X89">
            <v>2</v>
          </cell>
          <cell r="Y89">
            <v>2</v>
          </cell>
          <cell r="Z89">
            <v>2</v>
          </cell>
          <cell r="AA89">
            <v>0</v>
          </cell>
          <cell r="AB89"/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/>
          <cell r="AJ89">
            <v>24</v>
          </cell>
          <cell r="AK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</row>
        <row r="90">
          <cell r="B90"/>
          <cell r="C90"/>
          <cell r="D90">
            <v>2</v>
          </cell>
          <cell r="E90">
            <v>0</v>
          </cell>
          <cell r="F90">
            <v>0</v>
          </cell>
          <cell r="G90"/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/>
          <cell r="N90"/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/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AK90">
            <v>0</v>
          </cell>
          <cell r="AL90">
            <v>12</v>
          </cell>
          <cell r="AM90">
            <v>0</v>
          </cell>
          <cell r="AN90">
            <v>0</v>
          </cell>
          <cell r="AO90">
            <v>0</v>
          </cell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</row>
        <row r="91">
          <cell r="B91" t="str">
            <v>1398</v>
          </cell>
          <cell r="C91"/>
          <cell r="D91" t="str">
            <v>AM</v>
          </cell>
          <cell r="E91">
            <v>4</v>
          </cell>
          <cell r="F91">
            <v>4</v>
          </cell>
          <cell r="G91"/>
          <cell r="H91">
            <v>4</v>
          </cell>
          <cell r="I91">
            <v>4</v>
          </cell>
          <cell r="J91">
            <v>4</v>
          </cell>
          <cell r="K91">
            <v>4</v>
          </cell>
          <cell r="L91">
            <v>4</v>
          </cell>
          <cell r="M91"/>
          <cell r="N91"/>
          <cell r="O91">
            <v>4</v>
          </cell>
          <cell r="P91">
            <v>4</v>
          </cell>
          <cell r="Q91">
            <v>4</v>
          </cell>
          <cell r="R91">
            <v>4</v>
          </cell>
          <cell r="S91">
            <v>4</v>
          </cell>
          <cell r="T91">
            <v>4</v>
          </cell>
          <cell r="U91"/>
          <cell r="V91">
            <v>4</v>
          </cell>
          <cell r="W91">
            <v>4</v>
          </cell>
          <cell r="X91">
            <v>4</v>
          </cell>
          <cell r="Y91">
            <v>4</v>
          </cell>
          <cell r="Z91">
            <v>4</v>
          </cell>
          <cell r="AA91">
            <v>4</v>
          </cell>
          <cell r="AB91"/>
          <cell r="AC91">
            <v>4</v>
          </cell>
          <cell r="AD91">
            <v>4</v>
          </cell>
          <cell r="AE91">
            <v>4</v>
          </cell>
          <cell r="AF91">
            <v>4</v>
          </cell>
          <cell r="AG91">
            <v>4</v>
          </cell>
          <cell r="AH91">
            <v>4</v>
          </cell>
          <cell r="AI91"/>
          <cell r="AJ91">
            <v>24.5</v>
          </cell>
          <cell r="AK91"/>
          <cell r="AP91">
            <v>12</v>
          </cell>
          <cell r="AQ91">
            <v>25.5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0.5</v>
          </cell>
          <cell r="AX91">
            <v>0</v>
          </cell>
          <cell r="AY91">
            <v>0</v>
          </cell>
          <cell r="AZ91">
            <v>26</v>
          </cell>
          <cell r="BA91">
            <v>0</v>
          </cell>
          <cell r="BB91">
            <v>24</v>
          </cell>
          <cell r="BC91">
            <v>0</v>
          </cell>
          <cell r="BD91">
            <v>0.5</v>
          </cell>
        </row>
        <row r="92">
          <cell r="B92"/>
          <cell r="C92" t="str">
            <v>ជួន ថាំ</v>
          </cell>
          <cell r="D92" t="str">
            <v>PM</v>
          </cell>
          <cell r="E92">
            <v>4</v>
          </cell>
          <cell r="F92" t="str">
            <v>AL</v>
          </cell>
          <cell r="G92"/>
          <cell r="H92">
            <v>4</v>
          </cell>
          <cell r="I92">
            <v>4</v>
          </cell>
          <cell r="J92">
            <v>4</v>
          </cell>
          <cell r="K92">
            <v>4</v>
          </cell>
          <cell r="L92">
            <v>4</v>
          </cell>
          <cell r="M92"/>
          <cell r="N92"/>
          <cell r="O92">
            <v>4</v>
          </cell>
          <cell r="P92">
            <v>4</v>
          </cell>
          <cell r="Q92">
            <v>4</v>
          </cell>
          <cell r="R92">
            <v>4</v>
          </cell>
          <cell r="S92">
            <v>4</v>
          </cell>
          <cell r="T92">
            <v>4</v>
          </cell>
          <cell r="U92"/>
          <cell r="V92">
            <v>4</v>
          </cell>
          <cell r="W92">
            <v>4</v>
          </cell>
          <cell r="X92">
            <v>4</v>
          </cell>
          <cell r="Y92">
            <v>4</v>
          </cell>
          <cell r="Z92">
            <v>4</v>
          </cell>
          <cell r="AA92">
            <v>4</v>
          </cell>
          <cell r="AB92"/>
          <cell r="AC92">
            <v>4</v>
          </cell>
          <cell r="AD92">
            <v>4</v>
          </cell>
          <cell r="AE92">
            <v>4</v>
          </cell>
          <cell r="AF92">
            <v>4</v>
          </cell>
          <cell r="AG92">
            <v>4</v>
          </cell>
          <cell r="AH92">
            <v>4</v>
          </cell>
          <cell r="AI92"/>
          <cell r="AJ92"/>
          <cell r="AK92"/>
          <cell r="AL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</row>
        <row r="93">
          <cell r="B93"/>
          <cell r="C93" t="str">
            <v>Choun Tham</v>
          </cell>
          <cell r="D93">
            <v>1.3</v>
          </cell>
          <cell r="E93">
            <v>0</v>
          </cell>
          <cell r="F93">
            <v>0</v>
          </cell>
          <cell r="G93"/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/>
          <cell r="N93"/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/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AK93"/>
          <cell r="AL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</row>
        <row r="94">
          <cell r="B94"/>
          <cell r="C94" t="str">
            <v>Color Kitchen</v>
          </cell>
          <cell r="D94">
            <v>1.5</v>
          </cell>
          <cell r="E94">
            <v>0</v>
          </cell>
          <cell r="F94">
            <v>0</v>
          </cell>
          <cell r="G94"/>
          <cell r="H94">
            <v>2</v>
          </cell>
          <cell r="I94">
            <v>0</v>
          </cell>
          <cell r="J94">
            <v>2</v>
          </cell>
          <cell r="K94">
            <v>2</v>
          </cell>
          <cell r="L94">
            <v>0</v>
          </cell>
          <cell r="M94"/>
          <cell r="N94"/>
          <cell r="O94">
            <v>2</v>
          </cell>
          <cell r="P94">
            <v>2</v>
          </cell>
          <cell r="Q94">
            <v>2</v>
          </cell>
          <cell r="R94">
            <v>2</v>
          </cell>
          <cell r="S94">
            <v>2</v>
          </cell>
          <cell r="T94">
            <v>0</v>
          </cell>
          <cell r="U94"/>
          <cell r="V94">
            <v>2</v>
          </cell>
          <cell r="W94">
            <v>2</v>
          </cell>
          <cell r="X94">
            <v>0</v>
          </cell>
          <cell r="Y94">
            <v>2</v>
          </cell>
          <cell r="Z94">
            <v>2</v>
          </cell>
          <cell r="AA94">
            <v>0</v>
          </cell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/>
          <cell r="AJ94">
            <v>24</v>
          </cell>
          <cell r="AK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</row>
        <row r="95">
          <cell r="B95"/>
          <cell r="C95"/>
          <cell r="D95">
            <v>2</v>
          </cell>
          <cell r="E95">
            <v>0</v>
          </cell>
          <cell r="F95">
            <v>0</v>
          </cell>
          <cell r="G95"/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/>
          <cell r="N95"/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/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AK95">
            <v>0</v>
          </cell>
          <cell r="AL95">
            <v>12</v>
          </cell>
          <cell r="AM95">
            <v>0</v>
          </cell>
          <cell r="AN95">
            <v>0</v>
          </cell>
          <cell r="AO95">
            <v>0</v>
          </cell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</row>
        <row r="96">
          <cell r="B96" t="str">
            <v>1409</v>
          </cell>
          <cell r="C96"/>
          <cell r="D96" t="str">
            <v>AM</v>
          </cell>
          <cell r="E96">
            <v>4</v>
          </cell>
          <cell r="F96">
            <v>4</v>
          </cell>
          <cell r="G96"/>
          <cell r="H96">
            <v>4</v>
          </cell>
          <cell r="I96">
            <v>4</v>
          </cell>
          <cell r="J96">
            <v>4</v>
          </cell>
          <cell r="K96">
            <v>4</v>
          </cell>
          <cell r="L96">
            <v>4</v>
          </cell>
          <cell r="M96"/>
          <cell r="N96"/>
          <cell r="O96">
            <v>4</v>
          </cell>
          <cell r="P96">
            <v>4</v>
          </cell>
          <cell r="Q96">
            <v>4</v>
          </cell>
          <cell r="R96">
            <v>4</v>
          </cell>
          <cell r="S96">
            <v>4</v>
          </cell>
          <cell r="T96">
            <v>4</v>
          </cell>
          <cell r="U96"/>
          <cell r="V96">
            <v>4</v>
          </cell>
          <cell r="W96">
            <v>4</v>
          </cell>
          <cell r="X96">
            <v>4</v>
          </cell>
          <cell r="Y96">
            <v>4</v>
          </cell>
          <cell r="Z96">
            <v>4</v>
          </cell>
          <cell r="AA96">
            <v>4</v>
          </cell>
          <cell r="AB96"/>
          <cell r="AC96">
            <v>4</v>
          </cell>
          <cell r="AD96">
            <v>4</v>
          </cell>
          <cell r="AE96" t="str">
            <v>AL</v>
          </cell>
          <cell r="AF96">
            <v>4</v>
          </cell>
          <cell r="AG96">
            <v>4</v>
          </cell>
          <cell r="AH96">
            <v>4</v>
          </cell>
          <cell r="AI96"/>
          <cell r="AJ96">
            <v>24</v>
          </cell>
          <cell r="AK96"/>
          <cell r="AP96">
            <v>7</v>
          </cell>
          <cell r="AQ96">
            <v>25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1</v>
          </cell>
          <cell r="AX96">
            <v>0</v>
          </cell>
          <cell r="AY96">
            <v>0</v>
          </cell>
          <cell r="AZ96">
            <v>26</v>
          </cell>
          <cell r="BA96">
            <v>0</v>
          </cell>
          <cell r="BB96">
            <v>14</v>
          </cell>
          <cell r="BC96">
            <v>0</v>
          </cell>
          <cell r="BD96">
            <v>1</v>
          </cell>
        </row>
        <row r="97">
          <cell r="B97"/>
          <cell r="C97" t="str">
            <v xml:space="preserve">ផល ភូម </v>
          </cell>
          <cell r="D97" t="str">
            <v>PM</v>
          </cell>
          <cell r="E97">
            <v>4</v>
          </cell>
          <cell r="F97">
            <v>4</v>
          </cell>
          <cell r="G97"/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/>
          <cell r="N97"/>
          <cell r="O97">
            <v>4</v>
          </cell>
          <cell r="P97">
            <v>4</v>
          </cell>
          <cell r="Q97">
            <v>4</v>
          </cell>
          <cell r="R97">
            <v>4</v>
          </cell>
          <cell r="S97">
            <v>4</v>
          </cell>
          <cell r="T97">
            <v>4</v>
          </cell>
          <cell r="U97"/>
          <cell r="V97">
            <v>4</v>
          </cell>
          <cell r="W97">
            <v>4</v>
          </cell>
          <cell r="X97">
            <v>4</v>
          </cell>
          <cell r="Y97">
            <v>4</v>
          </cell>
          <cell r="Z97">
            <v>4</v>
          </cell>
          <cell r="AA97">
            <v>4</v>
          </cell>
          <cell r="AB97"/>
          <cell r="AC97">
            <v>4</v>
          </cell>
          <cell r="AD97">
            <v>4</v>
          </cell>
          <cell r="AE97" t="str">
            <v>AL</v>
          </cell>
          <cell r="AF97">
            <v>4</v>
          </cell>
          <cell r="AG97">
            <v>4</v>
          </cell>
          <cell r="AH97">
            <v>4</v>
          </cell>
          <cell r="AI97"/>
          <cell r="AJ97"/>
          <cell r="AK97"/>
          <cell r="AL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</row>
        <row r="98">
          <cell r="B98"/>
          <cell r="C98" t="str">
            <v>Phal Phoum</v>
          </cell>
          <cell r="D98">
            <v>1.3</v>
          </cell>
          <cell r="E98">
            <v>0</v>
          </cell>
          <cell r="F98">
            <v>0</v>
          </cell>
          <cell r="G98"/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/>
          <cell r="N98"/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/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AK98"/>
          <cell r="AL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</row>
        <row r="99">
          <cell r="B99"/>
          <cell r="C99" t="str">
            <v>Color Kitchen</v>
          </cell>
          <cell r="D99">
            <v>1.5</v>
          </cell>
          <cell r="E99">
            <v>0</v>
          </cell>
          <cell r="F99">
            <v>0</v>
          </cell>
          <cell r="G99"/>
          <cell r="H99">
            <v>0</v>
          </cell>
          <cell r="I99">
            <v>0</v>
          </cell>
          <cell r="J99">
            <v>2</v>
          </cell>
          <cell r="K99">
            <v>0</v>
          </cell>
          <cell r="L99">
            <v>0</v>
          </cell>
          <cell r="M99"/>
          <cell r="N99"/>
          <cell r="O99">
            <v>2</v>
          </cell>
          <cell r="P99">
            <v>2</v>
          </cell>
          <cell r="Q99">
            <v>2</v>
          </cell>
          <cell r="R99">
            <v>2</v>
          </cell>
          <cell r="S99">
            <v>2</v>
          </cell>
          <cell r="T99">
            <v>0</v>
          </cell>
          <cell r="U99"/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0</v>
          </cell>
          <cell r="AA99">
            <v>0</v>
          </cell>
          <cell r="AB99"/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/>
          <cell r="AJ99">
            <v>14</v>
          </cell>
          <cell r="AK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</row>
        <row r="100">
          <cell r="B100"/>
          <cell r="C100"/>
          <cell r="D100">
            <v>2</v>
          </cell>
          <cell r="E100">
            <v>0</v>
          </cell>
          <cell r="F100">
            <v>0</v>
          </cell>
          <cell r="G100"/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/>
          <cell r="N100"/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/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AK100">
            <v>0</v>
          </cell>
          <cell r="AL100">
            <v>7</v>
          </cell>
          <cell r="AM100">
            <v>0</v>
          </cell>
          <cell r="AN100">
            <v>0</v>
          </cell>
          <cell r="AO100">
            <v>0</v>
          </cell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</row>
      </sheetData>
      <sheetData sheetId="2"/>
      <sheetData sheetId="3">
        <row r="8">
          <cell r="B8" t="str">
            <v>0246</v>
          </cell>
          <cell r="C8" t="str">
            <v>Chhin Vanak</v>
          </cell>
          <cell r="D8" t="str">
            <v>M</v>
          </cell>
          <cell r="E8">
            <v>43769</v>
          </cell>
          <cell r="F8" t="str">
            <v>Color Kitchen Leader</v>
          </cell>
          <cell r="G8" t="str">
            <v>01-July-2023</v>
          </cell>
          <cell r="H8">
            <v>50</v>
          </cell>
          <cell r="I8">
            <v>350</v>
          </cell>
          <cell r="J8">
            <v>232</v>
          </cell>
          <cell r="K8">
            <v>10</v>
          </cell>
          <cell r="L8">
            <v>10</v>
          </cell>
          <cell r="M8">
            <v>602</v>
          </cell>
          <cell r="N8">
            <v>30</v>
          </cell>
          <cell r="O8">
            <v>4.9833887043189369E-2</v>
          </cell>
          <cell r="P8">
            <v>360</v>
          </cell>
          <cell r="Q8">
            <v>252</v>
          </cell>
        </row>
        <row r="9">
          <cell r="B9" t="str">
            <v>0776</v>
          </cell>
          <cell r="C9" t="str">
            <v>Sat Srey Ang</v>
          </cell>
          <cell r="D9" t="str">
            <v>M</v>
          </cell>
          <cell r="E9">
            <v>44559</v>
          </cell>
          <cell r="F9" t="str">
            <v>Colorist &amp; inspector</v>
          </cell>
          <cell r="G9" t="str">
            <v>-</v>
          </cell>
          <cell r="H9" t="str">
            <v>-</v>
          </cell>
          <cell r="I9">
            <v>256</v>
          </cell>
          <cell r="J9">
            <v>50</v>
          </cell>
          <cell r="K9">
            <v>10</v>
          </cell>
          <cell r="L9">
            <v>10</v>
          </cell>
          <cell r="M9">
            <v>326</v>
          </cell>
          <cell r="N9">
            <v>30</v>
          </cell>
          <cell r="O9">
            <v>9.202453987730061E-2</v>
          </cell>
          <cell r="P9">
            <v>260</v>
          </cell>
          <cell r="Q9">
            <v>76</v>
          </cell>
        </row>
        <row r="10">
          <cell r="B10" t="str">
            <v>0412</v>
          </cell>
          <cell r="C10" t="str">
            <v>Nguon Phalla</v>
          </cell>
          <cell r="D10" t="str">
            <v>M</v>
          </cell>
          <cell r="E10">
            <v>44124</v>
          </cell>
          <cell r="F10" t="str">
            <v>Color mixer &amp; Lap-dip</v>
          </cell>
          <cell r="G10" t="str">
            <v>-</v>
          </cell>
          <cell r="H10" t="str">
            <v>-</v>
          </cell>
          <cell r="I10">
            <v>208</v>
          </cell>
          <cell r="J10">
            <v>45</v>
          </cell>
          <cell r="K10">
            <v>10</v>
          </cell>
          <cell r="L10">
            <v>10</v>
          </cell>
          <cell r="M10">
            <v>273</v>
          </cell>
          <cell r="N10">
            <v>14</v>
          </cell>
          <cell r="O10">
            <v>5.128205128205128E-2</v>
          </cell>
          <cell r="P10">
            <v>212</v>
          </cell>
          <cell r="Q10">
            <v>55</v>
          </cell>
        </row>
        <row r="11">
          <cell r="B11" t="str">
            <v>0903</v>
          </cell>
          <cell r="C11" t="str">
            <v>Men Phearin</v>
          </cell>
          <cell r="D11" t="str">
            <v>M</v>
          </cell>
          <cell r="E11">
            <v>44643</v>
          </cell>
          <cell r="F11" t="str">
            <v>Color mixer helper</v>
          </cell>
          <cell r="G11" t="str">
            <v>-</v>
          </cell>
          <cell r="H11" t="str">
            <v>-</v>
          </cell>
          <cell r="I11">
            <v>208</v>
          </cell>
          <cell r="J11">
            <v>13</v>
          </cell>
          <cell r="K11">
            <v>10</v>
          </cell>
          <cell r="L11">
            <v>10</v>
          </cell>
          <cell r="M11">
            <v>241</v>
          </cell>
          <cell r="N11">
            <v>4</v>
          </cell>
          <cell r="O11">
            <v>1.6597510373443983E-2</v>
          </cell>
          <cell r="P11">
            <v>212</v>
          </cell>
          <cell r="Q11">
            <v>13</v>
          </cell>
        </row>
        <row r="12">
          <cell r="B12" t="str">
            <v>0989</v>
          </cell>
          <cell r="C12" t="str">
            <v>Doem Chhorn</v>
          </cell>
          <cell r="D12" t="str">
            <v>M</v>
          </cell>
          <cell r="E12">
            <v>44783</v>
          </cell>
          <cell r="F12" t="str">
            <v>Color mixer helper</v>
          </cell>
          <cell r="G12" t="str">
            <v>-</v>
          </cell>
          <cell r="H12" t="str">
            <v>-</v>
          </cell>
          <cell r="I12">
            <v>208</v>
          </cell>
          <cell r="J12">
            <v>13</v>
          </cell>
          <cell r="K12">
            <v>10</v>
          </cell>
          <cell r="L12">
            <v>10</v>
          </cell>
          <cell r="M12">
            <v>241</v>
          </cell>
          <cell r="N12">
            <v>4</v>
          </cell>
          <cell r="O12">
            <v>1.6597510373443983E-2</v>
          </cell>
          <cell r="P12">
            <v>212</v>
          </cell>
          <cell r="Q12">
            <v>13</v>
          </cell>
        </row>
        <row r="13">
          <cell r="B13" t="str">
            <v>1003</v>
          </cell>
          <cell r="C13" t="str">
            <v>Suy Srey Noch</v>
          </cell>
          <cell r="D13" t="str">
            <v>F</v>
          </cell>
          <cell r="E13">
            <v>44805</v>
          </cell>
          <cell r="F13" t="str">
            <v>Colorist inspector clerk</v>
          </cell>
          <cell r="G13" t="str">
            <v>-</v>
          </cell>
          <cell r="H13" t="str">
            <v>-</v>
          </cell>
          <cell r="I13">
            <v>208</v>
          </cell>
          <cell r="J13">
            <v>45</v>
          </cell>
          <cell r="K13">
            <v>10</v>
          </cell>
          <cell r="L13">
            <v>10</v>
          </cell>
          <cell r="M13">
            <v>273</v>
          </cell>
          <cell r="N13">
            <v>14</v>
          </cell>
          <cell r="O13">
            <v>5.128205128205128E-2</v>
          </cell>
          <cell r="P13">
            <v>212</v>
          </cell>
          <cell r="Q13">
            <v>55</v>
          </cell>
        </row>
        <row r="14">
          <cell r="B14" t="str">
            <v>1073</v>
          </cell>
          <cell r="C14" t="str">
            <v>Ny Vannak</v>
          </cell>
          <cell r="D14" t="str">
            <v>M</v>
          </cell>
          <cell r="E14">
            <v>44880</v>
          </cell>
          <cell r="F14" t="str">
            <v>Color mixer helper</v>
          </cell>
          <cell r="G14" t="str">
            <v>-</v>
          </cell>
          <cell r="H14" t="str">
            <v>-</v>
          </cell>
          <cell r="I14">
            <v>208</v>
          </cell>
          <cell r="J14">
            <v>13</v>
          </cell>
          <cell r="K14">
            <v>10</v>
          </cell>
          <cell r="L14">
            <v>10</v>
          </cell>
          <cell r="M14">
            <v>241</v>
          </cell>
          <cell r="N14">
            <v>4</v>
          </cell>
          <cell r="O14">
            <v>1.6597510373443983E-2</v>
          </cell>
          <cell r="P14">
            <v>212</v>
          </cell>
          <cell r="Q14">
            <v>13</v>
          </cell>
        </row>
        <row r="15">
          <cell r="B15" t="str">
            <v>1084</v>
          </cell>
          <cell r="C15" t="str">
            <v>Nao Chamnan</v>
          </cell>
          <cell r="D15" t="str">
            <v>M</v>
          </cell>
          <cell r="E15">
            <v>44880</v>
          </cell>
          <cell r="F15" t="str">
            <v>Color mixer helper</v>
          </cell>
          <cell r="G15" t="str">
            <v>-</v>
          </cell>
          <cell r="H15" t="str">
            <v>-</v>
          </cell>
          <cell r="I15">
            <v>208</v>
          </cell>
          <cell r="J15">
            <v>13</v>
          </cell>
          <cell r="K15">
            <v>10</v>
          </cell>
          <cell r="L15">
            <v>10</v>
          </cell>
          <cell r="M15">
            <v>241</v>
          </cell>
          <cell r="N15">
            <v>4</v>
          </cell>
          <cell r="O15">
            <v>1.6597510373443983E-2</v>
          </cell>
          <cell r="P15">
            <v>212</v>
          </cell>
          <cell r="Q15">
            <v>13</v>
          </cell>
        </row>
        <row r="16">
          <cell r="B16" t="str">
            <v>1117</v>
          </cell>
          <cell r="C16" t="str">
            <v>Yorn Khan</v>
          </cell>
          <cell r="D16" t="str">
            <v>M</v>
          </cell>
          <cell r="E16">
            <v>44939</v>
          </cell>
          <cell r="F16" t="str">
            <v>Color mixer helper</v>
          </cell>
          <cell r="G16" t="str">
            <v>-</v>
          </cell>
          <cell r="H16" t="str">
            <v>-</v>
          </cell>
          <cell r="I16">
            <v>208</v>
          </cell>
          <cell r="J16">
            <v>10</v>
          </cell>
          <cell r="K16">
            <v>10</v>
          </cell>
          <cell r="L16">
            <v>10</v>
          </cell>
          <cell r="M16">
            <v>238</v>
          </cell>
          <cell r="N16">
            <v>4</v>
          </cell>
          <cell r="O16">
            <v>1.680672268907563E-2</v>
          </cell>
          <cell r="P16">
            <v>212</v>
          </cell>
          <cell r="Q16">
            <v>10</v>
          </cell>
        </row>
        <row r="17">
          <cell r="B17" t="str">
            <v>1118</v>
          </cell>
          <cell r="C17" t="str">
            <v>Peou Samnang</v>
          </cell>
          <cell r="D17" t="str">
            <v>M</v>
          </cell>
          <cell r="E17">
            <v>44939</v>
          </cell>
          <cell r="F17" t="str">
            <v>Color mixer helper</v>
          </cell>
          <cell r="G17" t="str">
            <v>-</v>
          </cell>
          <cell r="H17" t="str">
            <v>-</v>
          </cell>
          <cell r="I17">
            <v>208</v>
          </cell>
          <cell r="J17">
            <v>10</v>
          </cell>
          <cell r="K17">
            <v>10</v>
          </cell>
          <cell r="L17">
            <v>10</v>
          </cell>
          <cell r="M17">
            <v>238</v>
          </cell>
          <cell r="N17">
            <v>4</v>
          </cell>
          <cell r="O17">
            <v>1.680672268907563E-2</v>
          </cell>
          <cell r="P17">
            <v>212</v>
          </cell>
          <cell r="Q17">
            <v>10</v>
          </cell>
        </row>
        <row r="18">
          <cell r="B18" t="str">
            <v>1119</v>
          </cell>
          <cell r="C18" t="str">
            <v>Khoem Visay</v>
          </cell>
          <cell r="D18" t="str">
            <v>M</v>
          </cell>
          <cell r="E18">
            <v>44939</v>
          </cell>
          <cell r="F18" t="str">
            <v>Color mixer helper</v>
          </cell>
          <cell r="G18" t="str">
            <v>-</v>
          </cell>
          <cell r="H18" t="str">
            <v>-</v>
          </cell>
          <cell r="I18">
            <v>208</v>
          </cell>
          <cell r="J18">
            <v>10</v>
          </cell>
          <cell r="K18">
            <v>10</v>
          </cell>
          <cell r="L18">
            <v>10</v>
          </cell>
          <cell r="M18">
            <v>238</v>
          </cell>
          <cell r="N18">
            <v>4</v>
          </cell>
          <cell r="O18">
            <v>1.680672268907563E-2</v>
          </cell>
          <cell r="P18">
            <v>212</v>
          </cell>
          <cell r="Q18">
            <v>10</v>
          </cell>
        </row>
        <row r="19">
          <cell r="B19" t="str">
            <v>1124</v>
          </cell>
          <cell r="C19" t="str">
            <v>Nhin Pheaktra</v>
          </cell>
          <cell r="D19" t="str">
            <v>M</v>
          </cell>
          <cell r="E19">
            <v>44944</v>
          </cell>
          <cell r="F19" t="str">
            <v>Color mixer helper</v>
          </cell>
          <cell r="G19" t="str">
            <v>-</v>
          </cell>
          <cell r="H19" t="str">
            <v>-</v>
          </cell>
          <cell r="I19">
            <v>208</v>
          </cell>
          <cell r="J19">
            <v>18</v>
          </cell>
          <cell r="K19">
            <v>10</v>
          </cell>
          <cell r="L19">
            <v>10</v>
          </cell>
          <cell r="M19">
            <v>246</v>
          </cell>
          <cell r="N19">
            <v>4</v>
          </cell>
          <cell r="O19">
            <v>1.6260162601626018E-2</v>
          </cell>
          <cell r="P19">
            <v>212</v>
          </cell>
          <cell r="Q19">
            <v>18</v>
          </cell>
        </row>
        <row r="20">
          <cell r="B20" t="str">
            <v>1218</v>
          </cell>
          <cell r="C20" t="str">
            <v>Dit Samphos</v>
          </cell>
          <cell r="D20" t="str">
            <v>M</v>
          </cell>
          <cell r="E20">
            <v>45048</v>
          </cell>
          <cell r="F20" t="str">
            <v>Inventory &amp; ERP Key In</v>
          </cell>
          <cell r="G20" t="str">
            <v>-</v>
          </cell>
          <cell r="H20" t="str">
            <v>-</v>
          </cell>
          <cell r="I20">
            <v>270</v>
          </cell>
          <cell r="J20">
            <v>180</v>
          </cell>
          <cell r="K20">
            <v>10</v>
          </cell>
          <cell r="L20">
            <v>10</v>
          </cell>
          <cell r="M20">
            <v>470</v>
          </cell>
          <cell r="N20">
            <v>4</v>
          </cell>
          <cell r="O20">
            <v>8.5106382978723406E-3</v>
          </cell>
          <cell r="P20">
            <v>274</v>
          </cell>
          <cell r="Q20">
            <v>180</v>
          </cell>
        </row>
        <row r="21">
          <cell r="B21" t="str">
            <v>1340</v>
          </cell>
          <cell r="C21" t="str">
            <v>Teng Heang</v>
          </cell>
          <cell r="D21" t="str">
            <v>M</v>
          </cell>
          <cell r="E21">
            <v>45187</v>
          </cell>
          <cell r="F21" t="str">
            <v>Color mixer &amp; Lap-dip</v>
          </cell>
          <cell r="G21" t="str">
            <v>-</v>
          </cell>
          <cell r="H21" t="str">
            <v>-</v>
          </cell>
          <cell r="I21">
            <v>208</v>
          </cell>
          <cell r="J21">
            <v>30</v>
          </cell>
          <cell r="K21">
            <v>10</v>
          </cell>
          <cell r="L21">
            <v>10</v>
          </cell>
          <cell r="M21">
            <v>258</v>
          </cell>
          <cell r="N21">
            <v>4</v>
          </cell>
          <cell r="O21">
            <v>1.5503875968992248E-2</v>
          </cell>
          <cell r="P21">
            <v>212</v>
          </cell>
          <cell r="Q21">
            <v>30</v>
          </cell>
        </row>
        <row r="22">
          <cell r="B22" t="str">
            <v>1352</v>
          </cell>
          <cell r="C22" t="str">
            <v>Khai Sinoeurn</v>
          </cell>
          <cell r="D22" t="str">
            <v>M</v>
          </cell>
          <cell r="E22">
            <v>45201</v>
          </cell>
          <cell r="F22" t="str">
            <v>Color helper</v>
          </cell>
          <cell r="G22" t="str">
            <v>-</v>
          </cell>
          <cell r="H22" t="str">
            <v>-</v>
          </cell>
          <cell r="I22">
            <v>208</v>
          </cell>
          <cell r="J22">
            <v>0</v>
          </cell>
          <cell r="K22">
            <v>10</v>
          </cell>
          <cell r="L22">
            <v>10</v>
          </cell>
          <cell r="M22">
            <v>228</v>
          </cell>
          <cell r="N22">
            <v>4</v>
          </cell>
          <cell r="O22">
            <v>1.7543859649122806E-2</v>
          </cell>
          <cell r="P22">
            <v>212</v>
          </cell>
          <cell r="Q22">
            <v>0</v>
          </cell>
        </row>
        <row r="23">
          <cell r="B23" t="str">
            <v>1398</v>
          </cell>
          <cell r="C23" t="str">
            <v>Choun Tham</v>
          </cell>
          <cell r="D23" t="str">
            <v>M</v>
          </cell>
          <cell r="E23">
            <v>45222</v>
          </cell>
          <cell r="F23" t="str">
            <v>Color helper</v>
          </cell>
          <cell r="G23" t="str">
            <v>-</v>
          </cell>
          <cell r="H23" t="str">
            <v>-</v>
          </cell>
          <cell r="I23">
            <v>208</v>
          </cell>
          <cell r="J23">
            <v>0</v>
          </cell>
          <cell r="K23">
            <v>10</v>
          </cell>
          <cell r="L23">
            <v>10</v>
          </cell>
          <cell r="M23">
            <v>228</v>
          </cell>
          <cell r="N23">
            <v>4</v>
          </cell>
          <cell r="O23">
            <v>1.7543859649122806E-2</v>
          </cell>
          <cell r="P23">
            <v>212</v>
          </cell>
          <cell r="Q23">
            <v>0</v>
          </cell>
        </row>
        <row r="24">
          <cell r="B24" t="str">
            <v>1409</v>
          </cell>
          <cell r="C24" t="str">
            <v>Phal Phoum</v>
          </cell>
          <cell r="D24" t="str">
            <v>M</v>
          </cell>
          <cell r="E24">
            <v>45224</v>
          </cell>
          <cell r="F24" t="str">
            <v>Color mixer helper</v>
          </cell>
          <cell r="G24" t="str">
            <v>-</v>
          </cell>
          <cell r="H24" t="str">
            <v>-</v>
          </cell>
          <cell r="I24">
            <v>208</v>
          </cell>
          <cell r="J24">
            <v>25</v>
          </cell>
          <cell r="K24">
            <v>10</v>
          </cell>
          <cell r="L24">
            <v>10</v>
          </cell>
          <cell r="M24">
            <v>253</v>
          </cell>
          <cell r="N24">
            <v>4</v>
          </cell>
          <cell r="O24">
            <v>1.5810276679841896E-2</v>
          </cell>
          <cell r="P24">
            <v>212</v>
          </cell>
          <cell r="Q24">
            <v>25</v>
          </cell>
        </row>
      </sheetData>
      <sheetData sheetId="4"/>
      <sheetData sheetId="5">
        <row r="10">
          <cell r="B10" t="str">
            <v>0246</v>
          </cell>
          <cell r="C10" t="str">
            <v>ឈិន វណ្ណៈ</v>
          </cell>
          <cell r="D10" t="str">
            <v>Chhin Vanak</v>
          </cell>
          <cell r="E10" t="str">
            <v>M</v>
          </cell>
          <cell r="F10" t="str">
            <v>Team Leader</v>
          </cell>
          <cell r="G10">
            <v>43795</v>
          </cell>
          <cell r="H10">
            <v>1130.3399999999999</v>
          </cell>
          <cell r="I10">
            <v>558.51</v>
          </cell>
          <cell r="J10">
            <v>565.65</v>
          </cell>
          <cell r="K10">
            <v>599.44000000000005</v>
          </cell>
          <cell r="L10">
            <v>650.20000000000005</v>
          </cell>
          <cell r="M10">
            <v>722.01</v>
          </cell>
          <cell r="N10">
            <v>672.58</v>
          </cell>
          <cell r="O10">
            <v>683.47</v>
          </cell>
          <cell r="P10">
            <v>772.99</v>
          </cell>
          <cell r="Q10">
            <v>1212.93</v>
          </cell>
          <cell r="R10">
            <v>722.38</v>
          </cell>
          <cell r="S10">
            <v>722.38</v>
          </cell>
          <cell r="T10">
            <v>9012.8799999999992</v>
          </cell>
          <cell r="U10">
            <v>751.07333333333327</v>
          </cell>
          <cell r="V10">
            <v>0</v>
          </cell>
          <cell r="W10">
            <v>0</v>
          </cell>
        </row>
        <row r="11">
          <cell r="B11" t="str">
            <v>0412</v>
          </cell>
          <cell r="C11" t="str">
            <v>ងួន ផល្លា</v>
          </cell>
          <cell r="D11" t="str">
            <v>Nguon Phalla</v>
          </cell>
          <cell r="E11" t="str">
            <v>M</v>
          </cell>
          <cell r="F11" t="str">
            <v xml:space="preserve">Color Kitchen </v>
          </cell>
          <cell r="G11">
            <v>44124</v>
          </cell>
          <cell r="H11">
            <v>561.45000000000005</v>
          </cell>
          <cell r="I11">
            <v>295.04000000000002</v>
          </cell>
          <cell r="J11">
            <v>307.5</v>
          </cell>
          <cell r="K11">
            <v>325</v>
          </cell>
          <cell r="L11">
            <v>314</v>
          </cell>
          <cell r="M11">
            <v>338.77</v>
          </cell>
          <cell r="N11">
            <v>339</v>
          </cell>
          <cell r="O11">
            <v>340.48</v>
          </cell>
          <cell r="P11">
            <v>371.38</v>
          </cell>
          <cell r="Q11">
            <v>610.96</v>
          </cell>
          <cell r="R11">
            <v>362.15</v>
          </cell>
          <cell r="S11">
            <v>362.15</v>
          </cell>
          <cell r="T11">
            <v>4527.88</v>
          </cell>
          <cell r="U11">
            <v>377.32333333333332</v>
          </cell>
          <cell r="V11">
            <v>0</v>
          </cell>
          <cell r="W11">
            <v>0</v>
          </cell>
        </row>
        <row r="12">
          <cell r="B12" t="str">
            <v>0776</v>
          </cell>
          <cell r="C12" t="str">
            <v>សាត ស្រីអាង</v>
          </cell>
          <cell r="D12" t="str">
            <v>Sat Sreyang</v>
          </cell>
          <cell r="E12" t="str">
            <v>F</v>
          </cell>
          <cell r="F12" t="str">
            <v>Color Approval</v>
          </cell>
          <cell r="G12">
            <v>44559</v>
          </cell>
          <cell r="H12">
            <v>704.69</v>
          </cell>
          <cell r="I12">
            <v>325.42</v>
          </cell>
          <cell r="J12">
            <v>342.92</v>
          </cell>
          <cell r="K12">
            <v>364</v>
          </cell>
          <cell r="L12">
            <v>360.5</v>
          </cell>
          <cell r="M12">
            <v>398.08</v>
          </cell>
          <cell r="N12">
            <v>342.92</v>
          </cell>
          <cell r="O12">
            <v>316.19</v>
          </cell>
          <cell r="P12">
            <v>321.92</v>
          </cell>
          <cell r="Q12">
            <v>621.36</v>
          </cell>
          <cell r="R12">
            <v>409.25</v>
          </cell>
          <cell r="S12">
            <v>405.75</v>
          </cell>
          <cell r="T12">
            <v>4913</v>
          </cell>
          <cell r="U12">
            <v>409.41666666666669</v>
          </cell>
          <cell r="V12">
            <v>0</v>
          </cell>
          <cell r="W12">
            <v>0</v>
          </cell>
        </row>
        <row r="13">
          <cell r="B13" t="str">
            <v>0903</v>
          </cell>
          <cell r="C13" t="str">
            <v>ម៉ែន ភារិន</v>
          </cell>
          <cell r="D13" t="str">
            <v>Men Phearin</v>
          </cell>
          <cell r="E13" t="str">
            <v>M</v>
          </cell>
          <cell r="F13" t="str">
            <v>Color Kitchen</v>
          </cell>
          <cell r="G13" t="str">
            <v>23-Mar-2022</v>
          </cell>
          <cell r="H13">
            <v>661.39</v>
          </cell>
          <cell r="I13">
            <v>231.31</v>
          </cell>
          <cell r="J13">
            <v>230.06</v>
          </cell>
          <cell r="K13">
            <v>264</v>
          </cell>
          <cell r="L13">
            <v>250.5</v>
          </cell>
          <cell r="M13">
            <v>271.67</v>
          </cell>
          <cell r="N13">
            <v>264</v>
          </cell>
          <cell r="O13">
            <v>303.17</v>
          </cell>
          <cell r="P13">
            <v>327.44</v>
          </cell>
          <cell r="Q13">
            <v>450.89</v>
          </cell>
          <cell r="R13">
            <v>291.83</v>
          </cell>
          <cell r="S13">
            <v>309.5</v>
          </cell>
          <cell r="T13">
            <v>3855.76</v>
          </cell>
          <cell r="U13">
            <v>321.31333333333333</v>
          </cell>
          <cell r="V13">
            <v>0</v>
          </cell>
          <cell r="W13">
            <v>0</v>
          </cell>
        </row>
        <row r="14">
          <cell r="B14" t="str">
            <v>0989</v>
          </cell>
          <cell r="C14" t="str">
            <v>ឌឹម​ ឈាន់</v>
          </cell>
          <cell r="D14" t="str">
            <v>Doem Chhorn</v>
          </cell>
          <cell r="E14" t="str">
            <v>M</v>
          </cell>
          <cell r="F14" t="str">
            <v>Color Kitchen</v>
          </cell>
          <cell r="G14">
            <v>44783</v>
          </cell>
          <cell r="H14">
            <v>401.05</v>
          </cell>
          <cell r="I14">
            <v>241.5</v>
          </cell>
          <cell r="J14">
            <v>227.5</v>
          </cell>
          <cell r="K14">
            <v>237.62</v>
          </cell>
          <cell r="L14">
            <v>248.5</v>
          </cell>
          <cell r="M14">
            <v>498.4</v>
          </cell>
          <cell r="N14">
            <v>310.33999999999997</v>
          </cell>
          <cell r="O14">
            <v>362.69</v>
          </cell>
          <cell r="P14">
            <v>417.99</v>
          </cell>
          <cell r="Q14">
            <v>472.81</v>
          </cell>
          <cell r="R14">
            <v>382.31</v>
          </cell>
          <cell r="S14">
            <v>394.9</v>
          </cell>
          <cell r="T14">
            <v>4195.6099999999997</v>
          </cell>
          <cell r="U14">
            <v>349.63416666666666</v>
          </cell>
          <cell r="V14">
            <v>0</v>
          </cell>
          <cell r="W14">
            <v>0</v>
          </cell>
        </row>
        <row r="15">
          <cell r="B15" t="str">
            <v>1003</v>
          </cell>
          <cell r="C15" t="str">
            <v>ស៊ុយ ស្រីណុច</v>
          </cell>
          <cell r="D15" t="str">
            <v>Suy Srey Noch</v>
          </cell>
          <cell r="E15" t="str">
            <v>F</v>
          </cell>
          <cell r="F15" t="str">
            <v>Color Kitchen Clerk</v>
          </cell>
          <cell r="G15">
            <v>44805</v>
          </cell>
          <cell r="H15">
            <v>427.82</v>
          </cell>
          <cell r="I15">
            <v>266.17</v>
          </cell>
          <cell r="J15">
            <v>289.77</v>
          </cell>
          <cell r="K15">
            <v>308</v>
          </cell>
          <cell r="L15">
            <v>301.77</v>
          </cell>
          <cell r="M15">
            <v>335</v>
          </cell>
          <cell r="N15">
            <v>501.48</v>
          </cell>
          <cell r="O15">
            <v>263</v>
          </cell>
          <cell r="P15">
            <v>289</v>
          </cell>
          <cell r="Q15">
            <v>345.76</v>
          </cell>
          <cell r="R15">
            <v>331.11</v>
          </cell>
          <cell r="S15">
            <v>335.75</v>
          </cell>
          <cell r="T15">
            <v>3994.6300000000006</v>
          </cell>
          <cell r="U15">
            <v>332.88583333333338</v>
          </cell>
          <cell r="V15">
            <v>0</v>
          </cell>
          <cell r="W15">
            <v>0</v>
          </cell>
        </row>
        <row r="16">
          <cell r="B16" t="str">
            <v>1073</v>
          </cell>
          <cell r="C16" t="str">
            <v>នី វណ្ណៈ</v>
          </cell>
          <cell r="D16" t="str">
            <v>Ny Vannak</v>
          </cell>
          <cell r="E16" t="str">
            <v>M</v>
          </cell>
          <cell r="F16" t="str">
            <v>Color Kitchen</v>
          </cell>
          <cell r="G16">
            <v>44880</v>
          </cell>
          <cell r="H16">
            <v>359.66</v>
          </cell>
          <cell r="I16">
            <v>240.47</v>
          </cell>
          <cell r="J16">
            <v>276</v>
          </cell>
          <cell r="K16">
            <v>226.5</v>
          </cell>
          <cell r="L16">
            <v>284</v>
          </cell>
          <cell r="M16">
            <v>300.5</v>
          </cell>
          <cell r="N16">
            <v>279.5</v>
          </cell>
          <cell r="O16">
            <v>276.5</v>
          </cell>
          <cell r="P16">
            <v>331.5</v>
          </cell>
          <cell r="Q16">
            <v>493.67</v>
          </cell>
          <cell r="R16">
            <v>296.81</v>
          </cell>
          <cell r="S16">
            <v>300.37</v>
          </cell>
          <cell r="T16">
            <v>3665.48</v>
          </cell>
          <cell r="U16">
            <v>305.45666666666665</v>
          </cell>
          <cell r="V16">
            <v>0</v>
          </cell>
          <cell r="W16">
            <v>0</v>
          </cell>
        </row>
        <row r="17">
          <cell r="B17" t="str">
            <v>1084</v>
          </cell>
          <cell r="C17" t="str">
            <v>នៅ ចំណាន</v>
          </cell>
          <cell r="D17" t="str">
            <v>Nao Chamnan</v>
          </cell>
          <cell r="E17" t="str">
            <v>M</v>
          </cell>
          <cell r="F17" t="str">
            <v>Color Kitchen</v>
          </cell>
          <cell r="G17">
            <v>44880</v>
          </cell>
          <cell r="H17">
            <v>390.98</v>
          </cell>
          <cell r="I17">
            <v>219.19</v>
          </cell>
          <cell r="J17">
            <v>219</v>
          </cell>
          <cell r="K17">
            <v>297</v>
          </cell>
          <cell r="L17">
            <v>279</v>
          </cell>
          <cell r="M17">
            <v>312.75</v>
          </cell>
          <cell r="N17">
            <v>302.5</v>
          </cell>
          <cell r="O17">
            <v>315.5</v>
          </cell>
          <cell r="P17">
            <v>359</v>
          </cell>
          <cell r="Q17">
            <v>520.47</v>
          </cell>
          <cell r="R17">
            <v>321.70999999999998</v>
          </cell>
          <cell r="S17">
            <v>325.39999999999998</v>
          </cell>
          <cell r="T17">
            <v>3862.5000000000005</v>
          </cell>
          <cell r="U17">
            <v>321.87500000000006</v>
          </cell>
          <cell r="V17">
            <v>0</v>
          </cell>
          <cell r="W17">
            <v>0</v>
          </cell>
        </row>
        <row r="18">
          <cell r="B18" t="str">
            <v>1117</v>
          </cell>
          <cell r="C18" t="str">
            <v>យ៉ន ខាន់</v>
          </cell>
          <cell r="D18" t="str">
            <v>Yorn Khan</v>
          </cell>
          <cell r="E18" t="str">
            <v>M</v>
          </cell>
          <cell r="F18" t="str">
            <v>Color Mixer</v>
          </cell>
          <cell r="G18">
            <v>44939</v>
          </cell>
          <cell r="H18">
            <v>340.33</v>
          </cell>
          <cell r="I18">
            <v>243.97</v>
          </cell>
          <cell r="J18">
            <v>276.5</v>
          </cell>
          <cell r="K18">
            <v>241.5</v>
          </cell>
          <cell r="L18">
            <v>243.97</v>
          </cell>
          <cell r="M18">
            <v>304.5</v>
          </cell>
          <cell r="N18">
            <v>264.62</v>
          </cell>
          <cell r="O18">
            <v>310.14999999999998</v>
          </cell>
          <cell r="P18">
            <v>370</v>
          </cell>
          <cell r="Q18">
            <v>508.63</v>
          </cell>
          <cell r="R18">
            <v>323.86</v>
          </cell>
          <cell r="S18">
            <v>323.25</v>
          </cell>
          <cell r="T18">
            <v>3751.28</v>
          </cell>
          <cell r="U18">
            <v>312.60666666666668</v>
          </cell>
          <cell r="V18">
            <v>2</v>
          </cell>
          <cell r="W18">
            <v>24.046666666666667</v>
          </cell>
        </row>
        <row r="19">
          <cell r="B19" t="str">
            <v>1118</v>
          </cell>
          <cell r="C19" t="str">
            <v>ពៅ សំណាង</v>
          </cell>
          <cell r="D19" t="str">
            <v>Peou Samnang</v>
          </cell>
          <cell r="E19" t="str">
            <v>M</v>
          </cell>
          <cell r="F19" t="str">
            <v>Color Mixer Lab Dip</v>
          </cell>
          <cell r="G19">
            <v>44939</v>
          </cell>
          <cell r="H19">
            <v>335.17</v>
          </cell>
          <cell r="I19">
            <v>256.23</v>
          </cell>
          <cell r="J19">
            <v>276.5</v>
          </cell>
          <cell r="K19">
            <v>250.58</v>
          </cell>
          <cell r="L19">
            <v>290.62</v>
          </cell>
          <cell r="M19">
            <v>308</v>
          </cell>
          <cell r="N19">
            <v>294</v>
          </cell>
          <cell r="O19">
            <v>218.62</v>
          </cell>
          <cell r="P19">
            <v>373.5</v>
          </cell>
          <cell r="Q19">
            <v>587.12</v>
          </cell>
          <cell r="R19">
            <v>390.51</v>
          </cell>
          <cell r="S19">
            <v>408.73</v>
          </cell>
          <cell r="T19">
            <v>3989.5799999999995</v>
          </cell>
          <cell r="U19">
            <v>332.46499999999997</v>
          </cell>
          <cell r="V19">
            <v>0</v>
          </cell>
          <cell r="W19">
            <v>0</v>
          </cell>
        </row>
        <row r="20">
          <cell r="B20" t="str">
            <v>1119</v>
          </cell>
          <cell r="C20" t="str">
            <v>ខឹម វិស័យ</v>
          </cell>
          <cell r="D20" t="str">
            <v>Khoem Visay</v>
          </cell>
          <cell r="E20" t="str">
            <v>M</v>
          </cell>
          <cell r="F20" t="str">
            <v>Color Mixer</v>
          </cell>
          <cell r="G20">
            <v>44939</v>
          </cell>
          <cell r="H20">
            <v>320.24</v>
          </cell>
          <cell r="I20">
            <v>232.57</v>
          </cell>
          <cell r="J20">
            <v>245</v>
          </cell>
          <cell r="K20">
            <v>249.92</v>
          </cell>
          <cell r="L20">
            <v>268.12</v>
          </cell>
          <cell r="M20">
            <v>287</v>
          </cell>
          <cell r="N20">
            <v>252.04</v>
          </cell>
          <cell r="O20">
            <v>302.20999999999998</v>
          </cell>
          <cell r="P20">
            <v>366.5</v>
          </cell>
          <cell r="Q20">
            <v>485.7</v>
          </cell>
          <cell r="R20">
            <v>296.81</v>
          </cell>
          <cell r="S20">
            <v>316.13</v>
          </cell>
          <cell r="T20">
            <v>3622.24</v>
          </cell>
          <cell r="U20">
            <v>301.8533333333333</v>
          </cell>
          <cell r="V20">
            <v>0</v>
          </cell>
          <cell r="W20">
            <v>0</v>
          </cell>
        </row>
        <row r="21">
          <cell r="B21" t="str">
            <v>1124</v>
          </cell>
          <cell r="C21" t="str">
            <v>ញិន ភ័ក្តត្រា</v>
          </cell>
          <cell r="D21" t="str">
            <v>Nhin Pheaktra</v>
          </cell>
          <cell r="E21" t="str">
            <v>M</v>
          </cell>
          <cell r="F21" t="str">
            <v>Color Kitchen</v>
          </cell>
          <cell r="G21">
            <v>44944</v>
          </cell>
          <cell r="H21">
            <v>340.83</v>
          </cell>
          <cell r="I21">
            <v>273.62</v>
          </cell>
          <cell r="J21">
            <v>261.62</v>
          </cell>
          <cell r="K21">
            <v>131.75</v>
          </cell>
          <cell r="L21">
            <v>282.81</v>
          </cell>
          <cell r="M21">
            <v>427.25</v>
          </cell>
          <cell r="N21">
            <v>305.5</v>
          </cell>
          <cell r="O21">
            <v>304.12</v>
          </cell>
          <cell r="P21">
            <v>348.31</v>
          </cell>
          <cell r="Q21">
            <v>490.32</v>
          </cell>
          <cell r="R21">
            <v>317.26</v>
          </cell>
          <cell r="S21">
            <v>322.08999999999997</v>
          </cell>
          <cell r="T21">
            <v>3805.4800000000005</v>
          </cell>
          <cell r="U21">
            <v>317.12333333333339</v>
          </cell>
          <cell r="V21">
            <v>0</v>
          </cell>
          <cell r="W21">
            <v>0</v>
          </cell>
        </row>
        <row r="22">
          <cell r="B22" t="str">
            <v>1218</v>
          </cell>
          <cell r="C22" t="str">
            <v>ឌិត សម្ភស្ស</v>
          </cell>
          <cell r="D22" t="str">
            <v>Dit Samphos</v>
          </cell>
          <cell r="E22" t="str">
            <v>M</v>
          </cell>
          <cell r="F22" t="str">
            <v>Make Color Report</v>
          </cell>
          <cell r="G22">
            <v>45048</v>
          </cell>
          <cell r="H22">
            <v>0</v>
          </cell>
          <cell r="I22">
            <v>0</v>
          </cell>
          <cell r="J22">
            <v>470</v>
          </cell>
          <cell r="K22">
            <v>470</v>
          </cell>
          <cell r="L22">
            <v>470</v>
          </cell>
          <cell r="M22">
            <v>470</v>
          </cell>
          <cell r="N22">
            <v>491.97</v>
          </cell>
          <cell r="O22">
            <v>435.38</v>
          </cell>
          <cell r="P22">
            <v>551.49</v>
          </cell>
          <cell r="Q22">
            <v>687.54</v>
          </cell>
          <cell r="R22">
            <v>506.87</v>
          </cell>
          <cell r="S22">
            <v>514.07000000000005</v>
          </cell>
          <cell r="T22">
            <v>5067.32</v>
          </cell>
          <cell r="U22">
            <v>506.73199999999997</v>
          </cell>
          <cell r="V22">
            <v>1</v>
          </cell>
          <cell r="W22">
            <v>19.489692307692305</v>
          </cell>
        </row>
        <row r="23">
          <cell r="B23" t="str">
            <v>1340</v>
          </cell>
          <cell r="C23" t="str">
            <v>តេង ហៀង</v>
          </cell>
          <cell r="D23" t="str">
            <v>Teng Heang</v>
          </cell>
          <cell r="E23" t="str">
            <v>M</v>
          </cell>
          <cell r="F23" t="str">
            <v>Color Mixer Lab Dip</v>
          </cell>
          <cell r="G23">
            <v>45187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136.96</v>
          </cell>
          <cell r="O23">
            <v>301.19</v>
          </cell>
          <cell r="P23">
            <v>343</v>
          </cell>
          <cell r="Q23">
            <v>363.91</v>
          </cell>
          <cell r="R23">
            <v>304.70999999999998</v>
          </cell>
          <cell r="S23">
            <v>315.37</v>
          </cell>
          <cell r="T23">
            <v>1765.1399999999999</v>
          </cell>
          <cell r="U23">
            <v>353.02799999999996</v>
          </cell>
          <cell r="V23">
            <v>0</v>
          </cell>
          <cell r="W23">
            <v>0</v>
          </cell>
        </row>
        <row r="24">
          <cell r="B24" t="str">
            <v>1352</v>
          </cell>
          <cell r="C24" t="str">
            <v>ខៃ ស៊ីនឿន</v>
          </cell>
          <cell r="D24" t="str">
            <v>Khai Sinoeurn</v>
          </cell>
          <cell r="E24" t="str">
            <v>M</v>
          </cell>
          <cell r="F24" t="str">
            <v>Color Kitchen</v>
          </cell>
          <cell r="G24">
            <v>45201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258.35000000000002</v>
          </cell>
          <cell r="P24">
            <v>355.73</v>
          </cell>
          <cell r="Q24">
            <v>348.74</v>
          </cell>
          <cell r="R24">
            <v>284.77</v>
          </cell>
          <cell r="S24">
            <v>289.83</v>
          </cell>
          <cell r="T24">
            <v>1537.42</v>
          </cell>
          <cell r="U24">
            <v>307.48400000000004</v>
          </cell>
          <cell r="V24">
            <v>0</v>
          </cell>
          <cell r="W24">
            <v>0</v>
          </cell>
        </row>
        <row r="25">
          <cell r="B25" t="str">
            <v>1398</v>
          </cell>
          <cell r="C25" t="str">
            <v>ជួន ថាំ</v>
          </cell>
          <cell r="D25" t="str">
            <v>Choun Tham</v>
          </cell>
          <cell r="E25" t="str">
            <v>M</v>
          </cell>
          <cell r="F25" t="str">
            <v>Color Kitchen</v>
          </cell>
          <cell r="G25">
            <v>45222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82.42</v>
          </cell>
          <cell r="P25">
            <v>279.31</v>
          </cell>
          <cell r="Q25">
            <v>318.81</v>
          </cell>
          <cell r="R25">
            <v>278.25</v>
          </cell>
          <cell r="S25">
            <v>259.73</v>
          </cell>
          <cell r="T25">
            <v>1218.52</v>
          </cell>
          <cell r="U25">
            <v>304.63</v>
          </cell>
          <cell r="V25">
            <v>0.5</v>
          </cell>
          <cell r="W25">
            <v>5.8582692307692303</v>
          </cell>
        </row>
        <row r="26">
          <cell r="B26" t="str">
            <v>1409</v>
          </cell>
          <cell r="C26" t="str">
            <v xml:space="preserve">ផល ភូម </v>
          </cell>
          <cell r="D26" t="str">
            <v>Phal Phoum</v>
          </cell>
          <cell r="E26" t="str">
            <v>M</v>
          </cell>
          <cell r="F26" t="str">
            <v>Color Kitchen</v>
          </cell>
          <cell r="G26">
            <v>45224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61.08</v>
          </cell>
          <cell r="P26">
            <v>345</v>
          </cell>
          <cell r="Q26">
            <v>336.44</v>
          </cell>
          <cell r="R26">
            <v>285.45999999999998</v>
          </cell>
          <cell r="S26">
            <v>312.22000000000003</v>
          </cell>
          <cell r="T26">
            <v>1340.2</v>
          </cell>
          <cell r="U26">
            <v>335.05</v>
          </cell>
          <cell r="V26">
            <v>1</v>
          </cell>
          <cell r="W26">
            <v>12.886538461538462</v>
          </cell>
        </row>
      </sheetData>
      <sheetData sheetId="6">
        <row r="10">
          <cell r="B10" t="str">
            <v>0246</v>
          </cell>
          <cell r="C10" t="str">
            <v>ឈិន វណ្ណៈ</v>
          </cell>
          <cell r="D10" t="str">
            <v>Chhin Vanak</v>
          </cell>
          <cell r="E10" t="str">
            <v>M</v>
          </cell>
          <cell r="F10" t="str">
            <v>Team Leader</v>
          </cell>
          <cell r="G10">
            <v>43795</v>
          </cell>
          <cell r="H10">
            <v>650.20000000000005</v>
          </cell>
          <cell r="I10">
            <v>722.01</v>
          </cell>
          <cell r="J10">
            <v>672.58</v>
          </cell>
          <cell r="K10">
            <v>683.47</v>
          </cell>
          <cell r="L10">
            <v>772.99</v>
          </cell>
          <cell r="M10">
            <v>544.08705128205111</v>
          </cell>
          <cell r="N10">
            <v>4045.3370512820511</v>
          </cell>
          <cell r="O10">
            <v>674.22284188034189</v>
          </cell>
          <cell r="P10"/>
          <cell r="Q10">
            <v>0</v>
          </cell>
          <cell r="R10">
            <v>0</v>
          </cell>
          <cell r="S10">
            <v>0</v>
          </cell>
        </row>
        <row r="11">
          <cell r="B11" t="str">
            <v>0412</v>
          </cell>
          <cell r="C11" t="str">
            <v>ងួន ផល្លា</v>
          </cell>
          <cell r="D11" t="str">
            <v>Nguon Phalla</v>
          </cell>
          <cell r="E11" t="str">
            <v>M</v>
          </cell>
          <cell r="F11" t="str">
            <v xml:space="preserve">Color Kitchen </v>
          </cell>
          <cell r="G11">
            <v>44124</v>
          </cell>
          <cell r="H11">
            <v>314</v>
          </cell>
          <cell r="I11">
            <v>338.77</v>
          </cell>
          <cell r="J11">
            <v>339</v>
          </cell>
          <cell r="K11">
            <v>340.48</v>
          </cell>
          <cell r="L11">
            <v>371.38</v>
          </cell>
          <cell r="M11">
            <v>280.58810897435899</v>
          </cell>
          <cell r="N11">
            <v>1984.218108974359</v>
          </cell>
          <cell r="O11">
            <v>330.70301816239316</v>
          </cell>
          <cell r="P11"/>
          <cell r="Q11">
            <v>0</v>
          </cell>
          <cell r="R11">
            <v>0</v>
          </cell>
          <cell r="S11">
            <v>0</v>
          </cell>
        </row>
        <row r="12">
          <cell r="B12" t="str">
            <v>0776</v>
          </cell>
          <cell r="C12" t="str">
            <v>សាត ស្រីអាង</v>
          </cell>
          <cell r="D12" t="str">
            <v>Sat Sreyang</v>
          </cell>
          <cell r="E12" t="str">
            <v>F</v>
          </cell>
          <cell r="F12" t="str">
            <v>Color Approval</v>
          </cell>
          <cell r="G12">
            <v>44559</v>
          </cell>
          <cell r="H12">
            <v>360.5</v>
          </cell>
          <cell r="I12">
            <v>398.08</v>
          </cell>
          <cell r="J12">
            <v>342.92</v>
          </cell>
          <cell r="K12">
            <v>316.19</v>
          </cell>
          <cell r="L12">
            <v>321.92</v>
          </cell>
          <cell r="M12">
            <v>275.86134615384623</v>
          </cell>
          <cell r="N12">
            <v>2015.4713461538463</v>
          </cell>
          <cell r="O12">
            <v>335.91189102564107</v>
          </cell>
          <cell r="P12"/>
          <cell r="Q12">
            <v>0</v>
          </cell>
          <cell r="R12">
            <v>0</v>
          </cell>
          <cell r="S12">
            <v>0</v>
          </cell>
        </row>
        <row r="13">
          <cell r="B13" t="str">
            <v>0903</v>
          </cell>
          <cell r="C13" t="str">
            <v>ម៉ែន ភារិន</v>
          </cell>
          <cell r="D13" t="str">
            <v>Men Phearin</v>
          </cell>
          <cell r="E13" t="str">
            <v>M</v>
          </cell>
          <cell r="F13" t="str">
            <v>Color Kitchen</v>
          </cell>
          <cell r="G13" t="str">
            <v>23-Mar-2022</v>
          </cell>
          <cell r="H13">
            <v>250.5</v>
          </cell>
          <cell r="I13">
            <v>271.67</v>
          </cell>
          <cell r="J13">
            <v>264</v>
          </cell>
          <cell r="K13">
            <v>303.17</v>
          </cell>
          <cell r="L13">
            <v>327.44</v>
          </cell>
          <cell r="M13">
            <v>227.19442307692304</v>
          </cell>
          <cell r="N13">
            <v>1643.9744230769234</v>
          </cell>
          <cell r="O13">
            <v>273.99573717948721</v>
          </cell>
          <cell r="P13"/>
          <cell r="Q13">
            <v>0</v>
          </cell>
          <cell r="R13">
            <v>0</v>
          </cell>
          <cell r="S13">
            <v>0</v>
          </cell>
        </row>
        <row r="14">
          <cell r="B14" t="str">
            <v>0989</v>
          </cell>
          <cell r="C14" t="str">
            <v>ឌឹម​ ឈាន់</v>
          </cell>
          <cell r="D14" t="str">
            <v>Doem Chhorn</v>
          </cell>
          <cell r="E14" t="str">
            <v>M</v>
          </cell>
          <cell r="F14" t="str">
            <v>Color Kitchen</v>
          </cell>
          <cell r="G14">
            <v>44783</v>
          </cell>
          <cell r="H14">
            <v>248.5</v>
          </cell>
          <cell r="I14">
            <v>498.4</v>
          </cell>
          <cell r="J14">
            <v>310.33999999999997</v>
          </cell>
          <cell r="K14">
            <v>362.69</v>
          </cell>
          <cell r="L14">
            <v>417.99</v>
          </cell>
          <cell r="M14">
            <v>310.73653846153849</v>
          </cell>
          <cell r="N14">
            <v>2148.6565384615387</v>
          </cell>
          <cell r="O14">
            <v>358.10942307692312</v>
          </cell>
          <cell r="P14"/>
          <cell r="Q14">
            <v>0</v>
          </cell>
          <cell r="R14">
            <v>0</v>
          </cell>
          <cell r="S14">
            <v>0</v>
          </cell>
        </row>
        <row r="15">
          <cell r="B15" t="str">
            <v>1003</v>
          </cell>
          <cell r="C15" t="str">
            <v>ស៊ុយ ស្រីណុច</v>
          </cell>
          <cell r="D15" t="str">
            <v>Suy Srey Noch</v>
          </cell>
          <cell r="E15" t="str">
            <v>F</v>
          </cell>
          <cell r="F15" t="str">
            <v>Color Kitchen Clerk</v>
          </cell>
          <cell r="G15">
            <v>44805</v>
          </cell>
          <cell r="H15">
            <v>301.77</v>
          </cell>
          <cell r="I15">
            <v>335</v>
          </cell>
          <cell r="J15">
            <v>501.48</v>
          </cell>
          <cell r="K15">
            <v>263</v>
          </cell>
          <cell r="L15">
            <v>289</v>
          </cell>
          <cell r="M15">
            <v>209.14384615384617</v>
          </cell>
          <cell r="N15">
            <v>1899.3938461538462</v>
          </cell>
          <cell r="O15">
            <v>316.56564102564101</v>
          </cell>
          <cell r="P15"/>
          <cell r="Q15">
            <v>0</v>
          </cell>
          <cell r="R15">
            <v>0</v>
          </cell>
          <cell r="S15">
            <v>0</v>
          </cell>
        </row>
        <row r="16">
          <cell r="B16" t="str">
            <v>1073</v>
          </cell>
          <cell r="C16" t="str">
            <v>នី វណ្ណៈ</v>
          </cell>
          <cell r="D16" t="str">
            <v>Ny Vannak</v>
          </cell>
          <cell r="E16" t="str">
            <v>M</v>
          </cell>
          <cell r="F16" t="str">
            <v>Color Kitchen</v>
          </cell>
          <cell r="G16">
            <v>44880</v>
          </cell>
          <cell r="H16">
            <v>284</v>
          </cell>
          <cell r="I16">
            <v>300.5</v>
          </cell>
          <cell r="J16">
            <v>279.5</v>
          </cell>
          <cell r="K16">
            <v>276.5</v>
          </cell>
          <cell r="L16">
            <v>331.5</v>
          </cell>
          <cell r="M16">
            <v>224.73326923076925</v>
          </cell>
          <cell r="N16">
            <v>1696.7332692307693</v>
          </cell>
          <cell r="O16">
            <v>282.78887820512824</v>
          </cell>
          <cell r="P16"/>
          <cell r="Q16">
            <v>0</v>
          </cell>
          <cell r="R16">
            <v>0</v>
          </cell>
          <cell r="S16">
            <v>0</v>
          </cell>
        </row>
        <row r="17">
          <cell r="B17" t="str">
            <v>1084</v>
          </cell>
          <cell r="C17" t="str">
            <v>នៅ ចំណាន</v>
          </cell>
          <cell r="D17" t="str">
            <v>Nao Chamnan</v>
          </cell>
          <cell r="E17" t="str">
            <v>M</v>
          </cell>
          <cell r="F17" t="str">
            <v>Color Kitchen</v>
          </cell>
          <cell r="G17">
            <v>44880</v>
          </cell>
          <cell r="H17">
            <v>279</v>
          </cell>
          <cell r="I17">
            <v>312.75</v>
          </cell>
          <cell r="J17">
            <v>302.5</v>
          </cell>
          <cell r="K17">
            <v>315.5</v>
          </cell>
          <cell r="L17">
            <v>359</v>
          </cell>
          <cell r="M17">
            <v>240.08096153846154</v>
          </cell>
          <cell r="N17">
            <v>1808.8309615384615</v>
          </cell>
          <cell r="O17">
            <v>301.47182692307689</v>
          </cell>
          <cell r="P17"/>
          <cell r="Q17">
            <v>0</v>
          </cell>
          <cell r="R17">
            <v>0</v>
          </cell>
          <cell r="S17">
            <v>0</v>
          </cell>
        </row>
        <row r="18">
          <cell r="B18" t="str">
            <v>1117</v>
          </cell>
          <cell r="C18" t="str">
            <v>យ៉ន ខាន់</v>
          </cell>
          <cell r="D18" t="str">
            <v>Yorn Khan</v>
          </cell>
          <cell r="E18" t="str">
            <v>M</v>
          </cell>
          <cell r="F18" t="str">
            <v>Color Mixer</v>
          </cell>
          <cell r="G18">
            <v>44939</v>
          </cell>
          <cell r="H18">
            <v>243.97</v>
          </cell>
          <cell r="I18">
            <v>304.5</v>
          </cell>
          <cell r="J18">
            <v>264.62</v>
          </cell>
          <cell r="K18">
            <v>310.14999999999998</v>
          </cell>
          <cell r="L18">
            <v>370</v>
          </cell>
          <cell r="M18">
            <v>262.20999999999998</v>
          </cell>
          <cell r="N18">
            <v>1755.45</v>
          </cell>
          <cell r="O18">
            <v>292.57499999999999</v>
          </cell>
          <cell r="P18"/>
          <cell r="Q18">
            <v>0</v>
          </cell>
          <cell r="R18">
            <v>0</v>
          </cell>
          <cell r="S18">
            <v>0</v>
          </cell>
        </row>
        <row r="19">
          <cell r="B19" t="str">
            <v>1118</v>
          </cell>
          <cell r="C19" t="str">
            <v>ពៅ សំណាង</v>
          </cell>
          <cell r="D19" t="str">
            <v>Peou Samnang</v>
          </cell>
          <cell r="E19" t="str">
            <v>M</v>
          </cell>
          <cell r="F19" t="str">
            <v>Color Mixer Lab Dip</v>
          </cell>
          <cell r="G19">
            <v>44939</v>
          </cell>
          <cell r="H19">
            <v>290.62</v>
          </cell>
          <cell r="I19">
            <v>308</v>
          </cell>
          <cell r="J19">
            <v>294</v>
          </cell>
          <cell r="K19">
            <v>218.62</v>
          </cell>
          <cell r="L19">
            <v>373.5</v>
          </cell>
          <cell r="M19">
            <v>337</v>
          </cell>
          <cell r="N19">
            <v>1821.74</v>
          </cell>
          <cell r="O19">
            <v>303.62333333333333</v>
          </cell>
          <cell r="P19"/>
          <cell r="Q19">
            <v>0</v>
          </cell>
          <cell r="R19">
            <v>0</v>
          </cell>
          <cell r="S19">
            <v>0</v>
          </cell>
        </row>
        <row r="20">
          <cell r="B20" t="str">
            <v>1119</v>
          </cell>
          <cell r="C20" t="str">
            <v>ខឹម វិស័យ</v>
          </cell>
          <cell r="D20" t="str">
            <v>Khoem Visay</v>
          </cell>
          <cell r="E20" t="str">
            <v>M</v>
          </cell>
          <cell r="F20" t="str">
            <v>Color Mixer</v>
          </cell>
          <cell r="G20">
            <v>44939</v>
          </cell>
          <cell r="H20">
            <v>268.12</v>
          </cell>
          <cell r="I20">
            <v>287</v>
          </cell>
          <cell r="J20">
            <v>252.04</v>
          </cell>
          <cell r="K20">
            <v>302.20999999999998</v>
          </cell>
          <cell r="L20">
            <v>366.5</v>
          </cell>
          <cell r="M20">
            <v>246.21000000000004</v>
          </cell>
          <cell r="N20">
            <v>1722.08</v>
          </cell>
          <cell r="O20">
            <v>287.01333333333332</v>
          </cell>
          <cell r="P20"/>
          <cell r="Q20">
            <v>0</v>
          </cell>
          <cell r="R20">
            <v>0</v>
          </cell>
          <cell r="S20">
            <v>0</v>
          </cell>
        </row>
        <row r="21">
          <cell r="B21" t="str">
            <v>1124</v>
          </cell>
          <cell r="C21" t="str">
            <v>ញិន ភ័ក្តត្រា</v>
          </cell>
          <cell r="D21" t="str">
            <v>Nhin Pheaktra</v>
          </cell>
          <cell r="E21" t="str">
            <v>M</v>
          </cell>
          <cell r="F21" t="str">
            <v>Color Kitchen</v>
          </cell>
          <cell r="G21">
            <v>44944</v>
          </cell>
          <cell r="H21">
            <v>282.81</v>
          </cell>
          <cell r="I21">
            <v>427.25</v>
          </cell>
          <cell r="J21">
            <v>305.5</v>
          </cell>
          <cell r="K21">
            <v>304.12</v>
          </cell>
          <cell r="L21">
            <v>348.31</v>
          </cell>
          <cell r="M21">
            <v>235.81</v>
          </cell>
          <cell r="N21">
            <v>1903.7999999999997</v>
          </cell>
          <cell r="O21">
            <v>317.29999999999995</v>
          </cell>
          <cell r="P21"/>
          <cell r="Q21">
            <v>0</v>
          </cell>
          <cell r="R21">
            <v>0</v>
          </cell>
          <cell r="S21">
            <v>0</v>
          </cell>
        </row>
        <row r="22">
          <cell r="B22" t="str">
            <v>1218</v>
          </cell>
          <cell r="C22" t="str">
            <v>ឌិត សម្ភស្ស</v>
          </cell>
          <cell r="D22" t="str">
            <v>Dit Samphos</v>
          </cell>
          <cell r="E22" t="str">
            <v>M</v>
          </cell>
          <cell r="F22" t="str">
            <v>Make Color Report</v>
          </cell>
          <cell r="G22">
            <v>45048</v>
          </cell>
          <cell r="H22">
            <v>470</v>
          </cell>
          <cell r="I22">
            <v>470</v>
          </cell>
          <cell r="J22">
            <v>491.97</v>
          </cell>
          <cell r="K22">
            <v>435.38</v>
          </cell>
          <cell r="L22">
            <v>551.49</v>
          </cell>
          <cell r="M22">
            <v>469.20999999999992</v>
          </cell>
          <cell r="N22">
            <v>2888.05</v>
          </cell>
          <cell r="O22">
            <v>481.3416666666667</v>
          </cell>
          <cell r="P22"/>
          <cell r="Q22">
            <v>0</v>
          </cell>
          <cell r="R22">
            <v>0</v>
          </cell>
          <cell r="S22">
            <v>0</v>
          </cell>
        </row>
        <row r="23">
          <cell r="B23" t="str">
            <v>1340</v>
          </cell>
          <cell r="C23" t="str">
            <v>តេង ហៀង</v>
          </cell>
          <cell r="D23" t="str">
            <v>Teng Heang</v>
          </cell>
          <cell r="E23" t="str">
            <v>M</v>
          </cell>
          <cell r="F23" t="str">
            <v>Color Mixer Lab Dip</v>
          </cell>
          <cell r="G23">
            <v>45187</v>
          </cell>
          <cell r="H23">
            <v>0</v>
          </cell>
          <cell r="I23">
            <v>0</v>
          </cell>
          <cell r="J23">
            <v>0</v>
          </cell>
          <cell r="K23">
            <v>301.19</v>
          </cell>
          <cell r="L23">
            <v>343</v>
          </cell>
          <cell r="M23">
            <v>265.94</v>
          </cell>
          <cell r="N23">
            <v>910.13000000000011</v>
          </cell>
          <cell r="O23">
            <v>151.68833333333336</v>
          </cell>
          <cell r="P23"/>
          <cell r="Q23">
            <v>0</v>
          </cell>
          <cell r="R23">
            <v>0</v>
          </cell>
          <cell r="S23">
            <v>0</v>
          </cell>
        </row>
        <row r="24">
          <cell r="B24" t="str">
            <v>1352</v>
          </cell>
          <cell r="C24" t="str">
            <v>ខៃ ស៊ីនឿន</v>
          </cell>
          <cell r="D24" t="str">
            <v>Khai Sinoeurn</v>
          </cell>
          <cell r="E24" t="str">
            <v>M</v>
          </cell>
          <cell r="F24" t="str">
            <v>Color Kitchen</v>
          </cell>
          <cell r="G24">
            <v>45201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355.73</v>
          </cell>
          <cell r="M24">
            <v>268.31</v>
          </cell>
          <cell r="N24">
            <v>624.04</v>
          </cell>
          <cell r="O24">
            <v>104.00666666666666</v>
          </cell>
          <cell r="P24"/>
          <cell r="Q24">
            <v>0</v>
          </cell>
          <cell r="R24">
            <v>0</v>
          </cell>
          <cell r="S24">
            <v>0</v>
          </cell>
        </row>
        <row r="25">
          <cell r="B25" t="str">
            <v>1398</v>
          </cell>
          <cell r="C25" t="str">
            <v>ជួន ថាំ</v>
          </cell>
          <cell r="D25" t="str">
            <v>Choun Tham</v>
          </cell>
          <cell r="E25" t="str">
            <v>M</v>
          </cell>
          <cell r="F25" t="str">
            <v>Color Kitchen</v>
          </cell>
          <cell r="G25">
            <v>45222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279.31</v>
          </cell>
          <cell r="M25">
            <v>253.66000000000003</v>
          </cell>
          <cell r="N25">
            <v>532.97</v>
          </cell>
          <cell r="O25">
            <v>88.828333333333333</v>
          </cell>
          <cell r="P25"/>
          <cell r="Q25">
            <v>0</v>
          </cell>
          <cell r="R25">
            <v>0</v>
          </cell>
          <cell r="S25">
            <v>0</v>
          </cell>
        </row>
        <row r="26">
          <cell r="B26" t="str">
            <v>1409</v>
          </cell>
          <cell r="C26" t="str">
            <v xml:space="preserve">ផល ភូម </v>
          </cell>
          <cell r="D26" t="str">
            <v>Phal Phoum</v>
          </cell>
          <cell r="E26" t="str">
            <v>M</v>
          </cell>
          <cell r="F26" t="str">
            <v>Color Kitchen</v>
          </cell>
          <cell r="G26">
            <v>45224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345</v>
          </cell>
          <cell r="M26">
            <v>277.48</v>
          </cell>
          <cell r="N26">
            <v>622.48</v>
          </cell>
          <cell r="O26">
            <v>103.74666666666667</v>
          </cell>
          <cell r="P26"/>
          <cell r="Q26">
            <v>0</v>
          </cell>
          <cell r="R26">
            <v>0</v>
          </cell>
          <cell r="S26">
            <v>0</v>
          </cell>
        </row>
      </sheetData>
      <sheetData sheetId="7"/>
      <sheetData sheetId="8">
        <row r="9">
          <cell r="B9" t="str">
            <v>0246</v>
          </cell>
          <cell r="C9" t="str">
            <v>ឈិន វណ្ណៈ</v>
          </cell>
          <cell r="D9" t="str">
            <v>Chhin Vanak</v>
          </cell>
          <cell r="E9" t="str">
            <v>M</v>
          </cell>
          <cell r="F9" t="str">
            <v>Team Leader</v>
          </cell>
          <cell r="G9" t="str">
            <v>Color Kitchen</v>
          </cell>
          <cell r="H9">
            <v>43769</v>
          </cell>
          <cell r="I9">
            <v>360</v>
          </cell>
          <cell r="J9">
            <v>13</v>
          </cell>
          <cell r="K9">
            <v>180</v>
          </cell>
          <cell r="L9">
            <v>180</v>
          </cell>
        </row>
        <row r="10">
          <cell r="B10" t="str">
            <v>0776</v>
          </cell>
          <cell r="C10" t="str">
            <v>សាត ស្រីអាង</v>
          </cell>
          <cell r="D10" t="str">
            <v>Sat Srey Ang</v>
          </cell>
          <cell r="E10" t="str">
            <v>M</v>
          </cell>
          <cell r="F10" t="str">
            <v>Color Approval</v>
          </cell>
          <cell r="G10" t="str">
            <v>Color Kitchen</v>
          </cell>
          <cell r="H10">
            <v>44559</v>
          </cell>
          <cell r="I10">
            <v>260</v>
          </cell>
          <cell r="J10">
            <v>13</v>
          </cell>
          <cell r="K10">
            <v>130</v>
          </cell>
          <cell r="L10">
            <v>130</v>
          </cell>
        </row>
        <row r="11">
          <cell r="B11" t="str">
            <v>0412</v>
          </cell>
          <cell r="C11" t="str">
            <v>ងួន ផល្លា</v>
          </cell>
          <cell r="D11" t="str">
            <v>Nguon Phalla</v>
          </cell>
          <cell r="E11" t="str">
            <v>M</v>
          </cell>
          <cell r="F11" t="str">
            <v>Color mixer</v>
          </cell>
          <cell r="G11" t="str">
            <v>Color Kitchen</v>
          </cell>
          <cell r="H11">
            <v>44124</v>
          </cell>
          <cell r="I11">
            <v>212</v>
          </cell>
          <cell r="J11">
            <v>13</v>
          </cell>
          <cell r="K11">
            <v>106</v>
          </cell>
          <cell r="L11">
            <v>106</v>
          </cell>
        </row>
        <row r="12">
          <cell r="B12" t="str">
            <v>0903</v>
          </cell>
          <cell r="C12" t="str">
            <v>ម៉ែន ភារិន</v>
          </cell>
          <cell r="D12" t="str">
            <v>Men Phearin</v>
          </cell>
          <cell r="E12" t="str">
            <v>M</v>
          </cell>
          <cell r="F12" t="str">
            <v>Helper</v>
          </cell>
          <cell r="G12" t="str">
            <v>Color Kitchen</v>
          </cell>
          <cell r="H12">
            <v>44643</v>
          </cell>
          <cell r="I12">
            <v>212</v>
          </cell>
          <cell r="J12">
            <v>13</v>
          </cell>
          <cell r="K12">
            <v>106</v>
          </cell>
          <cell r="L12">
            <v>106</v>
          </cell>
        </row>
        <row r="13">
          <cell r="B13" t="str">
            <v>0989</v>
          </cell>
          <cell r="C13" t="str">
            <v>ឌឹម​ ឈាន់</v>
          </cell>
          <cell r="D13" t="str">
            <v>Doem Chhorn</v>
          </cell>
          <cell r="E13" t="str">
            <v>M</v>
          </cell>
          <cell r="F13" t="str">
            <v xml:space="preserve">Color Kitchen </v>
          </cell>
          <cell r="G13" t="str">
            <v>Color Kitchen</v>
          </cell>
          <cell r="H13">
            <v>44783</v>
          </cell>
          <cell r="I13">
            <v>212</v>
          </cell>
          <cell r="J13">
            <v>13</v>
          </cell>
          <cell r="K13">
            <v>106</v>
          </cell>
          <cell r="L13">
            <v>106</v>
          </cell>
        </row>
        <row r="14">
          <cell r="B14" t="str">
            <v>1003</v>
          </cell>
          <cell r="C14" t="str">
            <v>ស៊ុយ ស្រីណុច</v>
          </cell>
          <cell r="D14" t="str">
            <v>Suy Srey Noch</v>
          </cell>
          <cell r="E14" t="str">
            <v>F</v>
          </cell>
          <cell r="F14" t="str">
            <v>Clerk</v>
          </cell>
          <cell r="G14" t="str">
            <v>Color Kitchen</v>
          </cell>
          <cell r="H14">
            <v>44805</v>
          </cell>
          <cell r="I14">
            <v>212</v>
          </cell>
          <cell r="J14">
            <v>13</v>
          </cell>
          <cell r="K14">
            <v>106</v>
          </cell>
          <cell r="L14">
            <v>106</v>
          </cell>
        </row>
        <row r="15">
          <cell r="B15" t="str">
            <v>1073</v>
          </cell>
          <cell r="C15" t="str">
            <v>នី វណ្ណៈ</v>
          </cell>
          <cell r="D15" t="str">
            <v>Ny Vannak</v>
          </cell>
          <cell r="E15" t="str">
            <v>M</v>
          </cell>
          <cell r="F15" t="str">
            <v xml:space="preserve">Color Kitchen </v>
          </cell>
          <cell r="G15" t="str">
            <v>Color Kitchen</v>
          </cell>
          <cell r="H15">
            <v>44880</v>
          </cell>
          <cell r="I15">
            <v>212</v>
          </cell>
          <cell r="J15">
            <v>13</v>
          </cell>
          <cell r="K15">
            <v>106</v>
          </cell>
          <cell r="L15">
            <v>106</v>
          </cell>
        </row>
        <row r="16">
          <cell r="B16" t="str">
            <v>1084</v>
          </cell>
          <cell r="C16" t="str">
            <v>នៅ ចំណាន</v>
          </cell>
          <cell r="D16" t="str">
            <v>Nao Chamnan</v>
          </cell>
          <cell r="E16" t="str">
            <v>M</v>
          </cell>
          <cell r="F16" t="str">
            <v xml:space="preserve">Color Kitchen </v>
          </cell>
          <cell r="G16" t="str">
            <v>Color Kitchen</v>
          </cell>
          <cell r="H16">
            <v>44880</v>
          </cell>
          <cell r="I16">
            <v>212</v>
          </cell>
          <cell r="J16">
            <v>13</v>
          </cell>
          <cell r="K16">
            <v>106</v>
          </cell>
          <cell r="L16">
            <v>106</v>
          </cell>
        </row>
        <row r="17">
          <cell r="B17" t="str">
            <v>1117</v>
          </cell>
          <cell r="C17" t="str">
            <v>យ៉ន ខាន់</v>
          </cell>
          <cell r="D17" t="str">
            <v>Yorn Khan</v>
          </cell>
          <cell r="E17" t="str">
            <v>M</v>
          </cell>
          <cell r="F17" t="str">
            <v xml:space="preserve">Color Kitchen </v>
          </cell>
          <cell r="G17" t="str">
            <v>Color Kitchen</v>
          </cell>
          <cell r="H17">
            <v>44939</v>
          </cell>
          <cell r="I17">
            <v>212</v>
          </cell>
          <cell r="J17">
            <v>13</v>
          </cell>
          <cell r="K17">
            <v>106</v>
          </cell>
          <cell r="L17">
            <v>106</v>
          </cell>
        </row>
        <row r="18">
          <cell r="B18" t="str">
            <v>1118</v>
          </cell>
          <cell r="C18" t="str">
            <v>ពៅ សំណាង</v>
          </cell>
          <cell r="D18" t="str">
            <v>Peou Samnang</v>
          </cell>
          <cell r="E18" t="str">
            <v>M</v>
          </cell>
          <cell r="F18" t="str">
            <v>Color Mixer Lab Dip</v>
          </cell>
          <cell r="G18" t="str">
            <v>Color Kitchen</v>
          </cell>
          <cell r="H18">
            <v>44939</v>
          </cell>
          <cell r="I18">
            <v>212</v>
          </cell>
          <cell r="J18">
            <v>13</v>
          </cell>
          <cell r="K18">
            <v>106</v>
          </cell>
          <cell r="L18">
            <v>106</v>
          </cell>
        </row>
        <row r="19">
          <cell r="B19" t="str">
            <v>1119</v>
          </cell>
          <cell r="C19" t="str">
            <v>ខឹម វិស័យ</v>
          </cell>
          <cell r="D19" t="str">
            <v>Khoem Visay</v>
          </cell>
          <cell r="E19" t="str">
            <v>M</v>
          </cell>
          <cell r="F19" t="str">
            <v>Color Mixer</v>
          </cell>
          <cell r="G19" t="str">
            <v>Color Kitchen</v>
          </cell>
          <cell r="H19">
            <v>44939</v>
          </cell>
          <cell r="I19">
            <v>212</v>
          </cell>
          <cell r="J19">
            <v>12</v>
          </cell>
          <cell r="K19">
            <v>106</v>
          </cell>
          <cell r="L19">
            <v>106</v>
          </cell>
        </row>
        <row r="20">
          <cell r="B20" t="str">
            <v>1124</v>
          </cell>
          <cell r="C20" t="str">
            <v>ញិន ភ័ក្តត្រា</v>
          </cell>
          <cell r="D20" t="str">
            <v>Nhin Pheaktra</v>
          </cell>
          <cell r="E20" t="str">
            <v>M</v>
          </cell>
          <cell r="F20" t="str">
            <v xml:space="preserve">Color Kitchen
</v>
          </cell>
          <cell r="G20" t="str">
            <v>Color Kitchen</v>
          </cell>
          <cell r="H20">
            <v>44944</v>
          </cell>
          <cell r="I20">
            <v>212</v>
          </cell>
          <cell r="J20">
            <v>13</v>
          </cell>
          <cell r="K20">
            <v>106</v>
          </cell>
          <cell r="L20">
            <v>106</v>
          </cell>
        </row>
        <row r="21">
          <cell r="B21" t="str">
            <v>1218</v>
          </cell>
          <cell r="C21" t="str">
            <v>ឌិត សម្ភស្ស</v>
          </cell>
          <cell r="D21" t="str">
            <v>Dit Samphos</v>
          </cell>
          <cell r="E21" t="str">
            <v>M</v>
          </cell>
          <cell r="F21" t="str">
            <v>Inventory</v>
          </cell>
          <cell r="G21" t="str">
            <v>Color Kitchen</v>
          </cell>
          <cell r="H21">
            <v>45048</v>
          </cell>
          <cell r="I21">
            <v>274</v>
          </cell>
          <cell r="J21">
            <v>12</v>
          </cell>
          <cell r="K21">
            <v>137</v>
          </cell>
          <cell r="L21">
            <v>137</v>
          </cell>
        </row>
        <row r="22">
          <cell r="B22" t="str">
            <v>1340</v>
          </cell>
          <cell r="C22" t="str">
            <v>តេង ហៀង</v>
          </cell>
          <cell r="D22" t="str">
            <v>Teng Heang</v>
          </cell>
          <cell r="E22" t="str">
            <v>M</v>
          </cell>
          <cell r="F22" t="str">
            <v>Color Mixer Lab Dip</v>
          </cell>
          <cell r="G22" t="str">
            <v>Color Kitchen</v>
          </cell>
          <cell r="H22">
            <v>45187</v>
          </cell>
          <cell r="I22">
            <v>212</v>
          </cell>
          <cell r="J22">
            <v>13</v>
          </cell>
          <cell r="K22">
            <v>106</v>
          </cell>
          <cell r="L22">
            <v>106</v>
          </cell>
        </row>
        <row r="23">
          <cell r="B23" t="str">
            <v>1352</v>
          </cell>
          <cell r="C23" t="str">
            <v>ខៃ ស៊ីនឿន</v>
          </cell>
          <cell r="D23" t="str">
            <v>Khai Sinoeurn</v>
          </cell>
          <cell r="E23" t="str">
            <v>M</v>
          </cell>
          <cell r="F23" t="str">
            <v>Color Kitchen</v>
          </cell>
          <cell r="G23" t="str">
            <v>Color Kitchen</v>
          </cell>
          <cell r="H23">
            <v>45201</v>
          </cell>
          <cell r="I23">
            <v>212</v>
          </cell>
          <cell r="J23">
            <v>13</v>
          </cell>
          <cell r="K23">
            <v>106</v>
          </cell>
          <cell r="L23">
            <v>106</v>
          </cell>
        </row>
        <row r="24">
          <cell r="B24" t="str">
            <v>1398</v>
          </cell>
          <cell r="C24" t="str">
            <v>ជួន ថាំ</v>
          </cell>
          <cell r="D24" t="str">
            <v>Choun Tham</v>
          </cell>
          <cell r="E24" t="str">
            <v>M</v>
          </cell>
          <cell r="F24" t="str">
            <v>Color Kitchen</v>
          </cell>
          <cell r="G24" t="str">
            <v>Color Kitchen</v>
          </cell>
          <cell r="H24">
            <v>45222</v>
          </cell>
          <cell r="I24">
            <v>212</v>
          </cell>
          <cell r="J24">
            <v>12.5</v>
          </cell>
          <cell r="K24">
            <v>106</v>
          </cell>
          <cell r="L24">
            <v>106</v>
          </cell>
        </row>
        <row r="25">
          <cell r="B25" t="str">
            <v>1409</v>
          </cell>
          <cell r="C25" t="str">
            <v xml:space="preserve">ផល ភូម </v>
          </cell>
          <cell r="D25" t="str">
            <v>Phal Phoum</v>
          </cell>
          <cell r="E25" t="str">
            <v>M</v>
          </cell>
          <cell r="F25" t="str">
            <v>Color Kitchen</v>
          </cell>
          <cell r="G25" t="str">
            <v>Color Kitchen</v>
          </cell>
          <cell r="H25">
            <v>45224</v>
          </cell>
          <cell r="I25">
            <v>212</v>
          </cell>
          <cell r="J25">
            <v>13</v>
          </cell>
          <cell r="K25">
            <v>106</v>
          </cell>
          <cell r="L25">
            <v>106</v>
          </cell>
        </row>
        <row r="26">
          <cell r="B26"/>
          <cell r="C26"/>
          <cell r="D26"/>
          <cell r="E26"/>
          <cell r="F26"/>
          <cell r="G26"/>
          <cell r="H26"/>
          <cell r="I26">
            <v>3862</v>
          </cell>
          <cell r="J26"/>
          <cell r="K26">
            <v>1931</v>
          </cell>
          <cell r="L26">
            <v>1931</v>
          </cell>
        </row>
      </sheetData>
      <sheetData sheetId="9">
        <row r="9">
          <cell r="B9" t="str">
            <v>0246</v>
          </cell>
          <cell r="C9" t="str">
            <v>ឈិន វណ្ណៈ</v>
          </cell>
          <cell r="D9" t="str">
            <v>Chhin Vanak</v>
          </cell>
          <cell r="E9" t="str">
            <v>M</v>
          </cell>
          <cell r="F9" t="str">
            <v xml:space="preserve">Color Kitchen </v>
          </cell>
          <cell r="G9">
            <v>43795</v>
          </cell>
          <cell r="H9">
            <v>532</v>
          </cell>
          <cell r="I9">
            <v>532</v>
          </cell>
          <cell r="J9">
            <v>532</v>
          </cell>
          <cell r="K9">
            <v>532</v>
          </cell>
          <cell r="L9">
            <v>582</v>
          </cell>
          <cell r="M9">
            <v>582</v>
          </cell>
          <cell r="N9">
            <v>582</v>
          </cell>
          <cell r="O9">
            <v>582</v>
          </cell>
          <cell r="P9">
            <v>582</v>
          </cell>
          <cell r="Q9">
            <v>582</v>
          </cell>
          <cell r="R9">
            <v>612</v>
          </cell>
          <cell r="S9">
            <v>612</v>
          </cell>
          <cell r="T9">
            <v>0</v>
          </cell>
          <cell r="U9">
            <v>6844</v>
          </cell>
          <cell r="V9">
            <v>570.33333333333337</v>
          </cell>
          <cell r="W9">
            <v>26</v>
          </cell>
          <cell r="X9">
            <v>570.33333333333337</v>
          </cell>
        </row>
        <row r="10">
          <cell r="B10" t="str">
            <v>0412</v>
          </cell>
          <cell r="C10" t="str">
            <v>ងួន ផល្លា</v>
          </cell>
          <cell r="D10" t="str">
            <v>Nguon Phalla</v>
          </cell>
          <cell r="E10" t="str">
            <v>M</v>
          </cell>
          <cell r="F10" t="str">
            <v xml:space="preserve">Color Kitchen </v>
          </cell>
          <cell r="G10">
            <v>44124</v>
          </cell>
          <cell r="H10">
            <v>253</v>
          </cell>
          <cell r="I10">
            <v>253</v>
          </cell>
          <cell r="J10">
            <v>253</v>
          </cell>
          <cell r="K10">
            <v>253</v>
          </cell>
          <cell r="L10">
            <v>253</v>
          </cell>
          <cell r="M10">
            <v>253</v>
          </cell>
          <cell r="N10">
            <v>253</v>
          </cell>
          <cell r="O10">
            <v>248.13461538461536</v>
          </cell>
          <cell r="P10">
            <v>243.26923076923075</v>
          </cell>
          <cell r="Q10">
            <v>252.99999999999997</v>
          </cell>
          <cell r="R10">
            <v>267</v>
          </cell>
          <cell r="S10">
            <v>267</v>
          </cell>
          <cell r="T10">
            <v>0</v>
          </cell>
          <cell r="U10">
            <v>3049.4038461538462</v>
          </cell>
          <cell r="V10">
            <v>254.11698717948718</v>
          </cell>
          <cell r="W10">
            <v>26</v>
          </cell>
          <cell r="X10">
            <v>254.11698717948718</v>
          </cell>
        </row>
        <row r="11">
          <cell r="B11" t="str">
            <v>0776</v>
          </cell>
          <cell r="C11" t="str">
            <v>សាត ស្រីអាង</v>
          </cell>
          <cell r="D11" t="str">
            <v>Sat Sreyang</v>
          </cell>
          <cell r="E11" t="str">
            <v>F</v>
          </cell>
          <cell r="F11" t="str">
            <v xml:space="preserve">Color Kitchen </v>
          </cell>
          <cell r="G11">
            <v>44559</v>
          </cell>
          <cell r="H11">
            <v>306</v>
          </cell>
          <cell r="I11">
            <v>306</v>
          </cell>
          <cell r="J11">
            <v>306</v>
          </cell>
          <cell r="K11">
            <v>306</v>
          </cell>
          <cell r="L11">
            <v>306</v>
          </cell>
          <cell r="M11">
            <v>306</v>
          </cell>
          <cell r="N11">
            <v>306</v>
          </cell>
          <cell r="O11">
            <v>306</v>
          </cell>
          <cell r="P11">
            <v>300.11538461538464</v>
          </cell>
          <cell r="Q11">
            <v>306</v>
          </cell>
          <cell r="R11">
            <v>336</v>
          </cell>
          <cell r="S11">
            <v>336</v>
          </cell>
          <cell r="T11">
            <v>0</v>
          </cell>
          <cell r="U11">
            <v>3726.1153846153848</v>
          </cell>
          <cell r="V11">
            <v>310.50961538461542</v>
          </cell>
          <cell r="W11">
            <v>26</v>
          </cell>
          <cell r="X11">
            <v>310.50961538461542</v>
          </cell>
        </row>
        <row r="12">
          <cell r="B12" t="str">
            <v>0903</v>
          </cell>
          <cell r="C12" t="str">
            <v>ម៉ែន ភារិន</v>
          </cell>
          <cell r="D12" t="str">
            <v>Men Phearin</v>
          </cell>
          <cell r="E12" t="str">
            <v>M</v>
          </cell>
          <cell r="F12" t="str">
            <v xml:space="preserve">Color Kitchen </v>
          </cell>
          <cell r="G12">
            <v>44643</v>
          </cell>
          <cell r="H12">
            <v>212.5</v>
          </cell>
          <cell r="I12">
            <v>216.75</v>
          </cell>
          <cell r="J12">
            <v>216.75</v>
          </cell>
          <cell r="K12">
            <v>221</v>
          </cell>
          <cell r="L12">
            <v>221</v>
          </cell>
          <cell r="M12">
            <v>208.25</v>
          </cell>
          <cell r="N12">
            <v>221</v>
          </cell>
          <cell r="O12">
            <v>246.17307692307691</v>
          </cell>
          <cell r="P12">
            <v>236.51923076923075</v>
          </cell>
          <cell r="Q12">
            <v>241.34615384615384</v>
          </cell>
          <cell r="R12">
            <v>240.28846153846155</v>
          </cell>
          <cell r="S12">
            <v>245.19230769230771</v>
          </cell>
          <cell r="T12">
            <v>0</v>
          </cell>
          <cell r="U12">
            <v>2726.7692307692305</v>
          </cell>
          <cell r="V12">
            <v>227.2307692307692</v>
          </cell>
          <cell r="W12">
            <v>26</v>
          </cell>
          <cell r="X12">
            <v>227.23076923076923</v>
          </cell>
        </row>
        <row r="13">
          <cell r="B13" t="str">
            <v>0989</v>
          </cell>
          <cell r="C13" t="str">
            <v>ឌឹម​ ឈាន់</v>
          </cell>
          <cell r="D13" t="str">
            <v>Doem Chhorn</v>
          </cell>
          <cell r="E13" t="str">
            <v>M</v>
          </cell>
          <cell r="F13" t="str">
            <v xml:space="preserve">Color Kitchen </v>
          </cell>
          <cell r="G13">
            <v>44783</v>
          </cell>
          <cell r="H13">
            <v>221</v>
          </cell>
          <cell r="I13">
            <v>221</v>
          </cell>
          <cell r="J13">
            <v>221</v>
          </cell>
          <cell r="K13">
            <v>212.5</v>
          </cell>
          <cell r="L13">
            <v>221</v>
          </cell>
          <cell r="M13">
            <v>221</v>
          </cell>
          <cell r="N13">
            <v>221</v>
          </cell>
          <cell r="O13">
            <v>221</v>
          </cell>
          <cell r="P13">
            <v>221</v>
          </cell>
          <cell r="Q13">
            <v>221</v>
          </cell>
          <cell r="R13">
            <v>216.34615384615384</v>
          </cell>
          <cell r="S13">
            <v>225</v>
          </cell>
          <cell r="T13">
            <v>0</v>
          </cell>
          <cell r="U13">
            <v>2642.8461538461538</v>
          </cell>
          <cell r="V13">
            <v>220.23717948717947</v>
          </cell>
          <cell r="W13">
            <v>26</v>
          </cell>
          <cell r="X13">
            <v>220.23717948717947</v>
          </cell>
        </row>
        <row r="14">
          <cell r="B14" t="str">
            <v>1003</v>
          </cell>
          <cell r="C14" t="str">
            <v>ស៊ុយ ស្រីណុច</v>
          </cell>
          <cell r="D14" t="str">
            <v>Suy Srey Noch</v>
          </cell>
          <cell r="E14" t="str">
            <v>F</v>
          </cell>
          <cell r="F14" t="str">
            <v xml:space="preserve">Color Kitchen </v>
          </cell>
          <cell r="G14">
            <v>44805</v>
          </cell>
          <cell r="H14">
            <v>253</v>
          </cell>
          <cell r="I14">
            <v>253</v>
          </cell>
          <cell r="J14">
            <v>253</v>
          </cell>
          <cell r="K14">
            <v>253</v>
          </cell>
          <cell r="L14">
            <v>253</v>
          </cell>
          <cell r="M14">
            <v>253</v>
          </cell>
          <cell r="N14">
            <v>253</v>
          </cell>
          <cell r="O14">
            <v>253</v>
          </cell>
          <cell r="P14">
            <v>253</v>
          </cell>
          <cell r="Q14">
            <v>252.99999999999997</v>
          </cell>
          <cell r="R14">
            <v>267</v>
          </cell>
          <cell r="S14">
            <v>267</v>
          </cell>
          <cell r="T14">
            <v>0</v>
          </cell>
          <cell r="U14">
            <v>3064</v>
          </cell>
          <cell r="V14">
            <v>255.33333333333334</v>
          </cell>
          <cell r="W14">
            <v>26</v>
          </cell>
          <cell r="X14">
            <v>255.33333333333334</v>
          </cell>
        </row>
        <row r="15">
          <cell r="B15" t="str">
            <v>1073</v>
          </cell>
          <cell r="C15" t="str">
            <v>នី វណ្ណៈ</v>
          </cell>
          <cell r="D15" t="str">
            <v>Ny Vannak</v>
          </cell>
          <cell r="E15" t="str">
            <v>M</v>
          </cell>
          <cell r="F15" t="str">
            <v xml:space="preserve">Color Kitchen </v>
          </cell>
          <cell r="G15">
            <v>44880</v>
          </cell>
          <cell r="H15">
            <v>218</v>
          </cell>
          <cell r="I15">
            <v>209.61538461538461</v>
          </cell>
          <cell r="J15">
            <v>221</v>
          </cell>
          <cell r="K15">
            <v>221</v>
          </cell>
          <cell r="L15">
            <v>221</v>
          </cell>
          <cell r="M15">
            <v>221</v>
          </cell>
          <cell r="N15">
            <v>221</v>
          </cell>
          <cell r="O15">
            <v>221</v>
          </cell>
          <cell r="P15">
            <v>221</v>
          </cell>
          <cell r="Q15">
            <v>221</v>
          </cell>
          <cell r="R15">
            <v>225</v>
          </cell>
          <cell r="S15">
            <v>225</v>
          </cell>
          <cell r="T15">
            <v>0</v>
          </cell>
          <cell r="U15">
            <v>2645.6153846153848</v>
          </cell>
          <cell r="V15">
            <v>220.46794871794873</v>
          </cell>
          <cell r="W15">
            <v>26</v>
          </cell>
          <cell r="X15">
            <v>220.46794871794873</v>
          </cell>
        </row>
        <row r="16">
          <cell r="B16" t="str">
            <v>1084</v>
          </cell>
          <cell r="C16" t="str">
            <v>នៅ ចំណាន</v>
          </cell>
          <cell r="D16" t="str">
            <v>Nao Chamnan</v>
          </cell>
          <cell r="E16" t="str">
            <v>M</v>
          </cell>
          <cell r="F16" t="str">
            <v xml:space="preserve">Color Kitchen </v>
          </cell>
          <cell r="G16">
            <v>44880</v>
          </cell>
          <cell r="H16">
            <v>218</v>
          </cell>
          <cell r="I16">
            <v>218</v>
          </cell>
          <cell r="J16">
            <v>221</v>
          </cell>
          <cell r="K16">
            <v>221</v>
          </cell>
          <cell r="L16">
            <v>221</v>
          </cell>
          <cell r="M16">
            <v>221</v>
          </cell>
          <cell r="N16">
            <v>221</v>
          </cell>
          <cell r="O16">
            <v>221</v>
          </cell>
          <cell r="P16">
            <v>221</v>
          </cell>
          <cell r="Q16">
            <v>221</v>
          </cell>
          <cell r="R16">
            <v>225</v>
          </cell>
          <cell r="S16">
            <v>225</v>
          </cell>
          <cell r="T16">
            <v>0</v>
          </cell>
          <cell r="U16">
            <v>2654</v>
          </cell>
          <cell r="V16">
            <v>221.16666666666666</v>
          </cell>
          <cell r="W16">
            <v>26</v>
          </cell>
          <cell r="X16">
            <v>221.16666666666663</v>
          </cell>
        </row>
        <row r="17">
          <cell r="B17" t="str">
            <v>1117</v>
          </cell>
          <cell r="C17" t="str">
            <v>យ៉ន ខាន់</v>
          </cell>
          <cell r="D17" t="str">
            <v>Yorn Khan</v>
          </cell>
          <cell r="E17" t="str">
            <v>M</v>
          </cell>
          <cell r="F17" t="str">
            <v xml:space="preserve">Color Kitchen </v>
          </cell>
          <cell r="G17">
            <v>44939</v>
          </cell>
          <cell r="H17">
            <v>218</v>
          </cell>
          <cell r="I17">
            <v>209.61538461538461</v>
          </cell>
          <cell r="J17">
            <v>218</v>
          </cell>
          <cell r="K17">
            <v>218</v>
          </cell>
          <cell r="L17">
            <v>209.61538461538461</v>
          </cell>
          <cell r="M17">
            <v>218</v>
          </cell>
          <cell r="N17">
            <v>209.61538461538461</v>
          </cell>
          <cell r="O17">
            <v>241.34615384615384</v>
          </cell>
          <cell r="P17">
            <v>251</v>
          </cell>
          <cell r="Q17">
            <v>251</v>
          </cell>
          <cell r="R17">
            <v>255.00000000000003</v>
          </cell>
          <cell r="S17">
            <v>255.00000000000003</v>
          </cell>
          <cell r="T17">
            <v>0</v>
          </cell>
          <cell r="U17">
            <v>2754.1923076923076</v>
          </cell>
          <cell r="V17">
            <v>229.51602564102564</v>
          </cell>
          <cell r="W17">
            <v>26</v>
          </cell>
          <cell r="X17">
            <v>229.51602564102564</v>
          </cell>
        </row>
        <row r="18">
          <cell r="B18" t="str">
            <v>1118</v>
          </cell>
          <cell r="C18" t="str">
            <v>ពៅ សំណាង</v>
          </cell>
          <cell r="D18" t="str">
            <v>Peou Samnang</v>
          </cell>
          <cell r="E18" t="str">
            <v>M</v>
          </cell>
          <cell r="F18" t="str">
            <v xml:space="preserve">Color Kitchen </v>
          </cell>
          <cell r="G18">
            <v>44939</v>
          </cell>
          <cell r="H18">
            <v>218</v>
          </cell>
          <cell r="I18">
            <v>218</v>
          </cell>
          <cell r="J18">
            <v>218</v>
          </cell>
          <cell r="K18">
            <v>201.23076923076923</v>
          </cell>
          <cell r="L18">
            <v>218</v>
          </cell>
          <cell r="M18">
            <v>218</v>
          </cell>
          <cell r="N18">
            <v>218</v>
          </cell>
          <cell r="O18">
            <v>251</v>
          </cell>
          <cell r="P18">
            <v>251</v>
          </cell>
          <cell r="Q18">
            <v>251</v>
          </cell>
          <cell r="R18">
            <v>240.28846153846155</v>
          </cell>
          <cell r="S18">
            <v>255.00000000000003</v>
          </cell>
          <cell r="T18">
            <v>0</v>
          </cell>
          <cell r="U18">
            <v>2757.5192307692309</v>
          </cell>
          <cell r="V18">
            <v>229.79326923076925</v>
          </cell>
          <cell r="W18">
            <v>26</v>
          </cell>
          <cell r="X18">
            <v>229.79326923076925</v>
          </cell>
        </row>
        <row r="19">
          <cell r="B19" t="str">
            <v>1119</v>
          </cell>
          <cell r="C19" t="str">
            <v>ខឹម វិស័យ</v>
          </cell>
          <cell r="D19" t="str">
            <v>Khoem Visay</v>
          </cell>
          <cell r="E19" t="str">
            <v>M</v>
          </cell>
          <cell r="F19" t="str">
            <v xml:space="preserve">Color Kitchen </v>
          </cell>
          <cell r="G19">
            <v>44939</v>
          </cell>
          <cell r="H19">
            <v>213.80769230769232</v>
          </cell>
          <cell r="I19">
            <v>205.42307692307693</v>
          </cell>
          <cell r="J19">
            <v>218</v>
          </cell>
          <cell r="K19">
            <v>218</v>
          </cell>
          <cell r="L19">
            <v>218</v>
          </cell>
          <cell r="M19">
            <v>218</v>
          </cell>
          <cell r="N19">
            <v>218</v>
          </cell>
          <cell r="O19">
            <v>251</v>
          </cell>
          <cell r="P19">
            <v>251</v>
          </cell>
          <cell r="Q19">
            <v>251</v>
          </cell>
          <cell r="R19">
            <v>245.19230769230771</v>
          </cell>
          <cell r="S19">
            <v>255.00000000000003</v>
          </cell>
          <cell r="T19">
            <v>0</v>
          </cell>
          <cell r="U19">
            <v>2762.4230769230771</v>
          </cell>
          <cell r="V19">
            <v>230.20192307692309</v>
          </cell>
          <cell r="W19">
            <v>26</v>
          </cell>
          <cell r="X19">
            <v>230.20192307692307</v>
          </cell>
        </row>
        <row r="20">
          <cell r="B20" t="str">
            <v>1124</v>
          </cell>
          <cell r="C20" t="str">
            <v>ញិន ភ័ក្តត្រា</v>
          </cell>
          <cell r="D20" t="str">
            <v>Nhin Pheaktra</v>
          </cell>
          <cell r="E20" t="str">
            <v>M</v>
          </cell>
          <cell r="F20" t="str">
            <v xml:space="preserve">Color Kitchen </v>
          </cell>
          <cell r="G20">
            <v>44944</v>
          </cell>
          <cell r="H20">
            <v>226</v>
          </cell>
          <cell r="I20">
            <v>226</v>
          </cell>
          <cell r="J20">
            <v>226</v>
          </cell>
          <cell r="K20">
            <v>226</v>
          </cell>
          <cell r="L20">
            <v>226</v>
          </cell>
          <cell r="M20">
            <v>226</v>
          </cell>
          <cell r="N20">
            <v>226</v>
          </cell>
          <cell r="O20">
            <v>226</v>
          </cell>
          <cell r="P20">
            <v>226</v>
          </cell>
          <cell r="Q20">
            <v>225.99999999999997</v>
          </cell>
          <cell r="R20">
            <v>225.57692307692309</v>
          </cell>
          <cell r="S20">
            <v>225.57692307692309</v>
          </cell>
          <cell r="T20">
            <v>0</v>
          </cell>
          <cell r="U20">
            <v>2711.1538461538457</v>
          </cell>
          <cell r="V20">
            <v>225.92948717948715</v>
          </cell>
          <cell r="W20">
            <v>26</v>
          </cell>
          <cell r="X20">
            <v>225.92948717948715</v>
          </cell>
        </row>
        <row r="21">
          <cell r="B21" t="str">
            <v>1218</v>
          </cell>
          <cell r="C21" t="str">
            <v>ឌិត សម្ភស្ស</v>
          </cell>
          <cell r="D21" t="str">
            <v>Dit Samphos</v>
          </cell>
          <cell r="E21" t="str">
            <v>M</v>
          </cell>
          <cell r="F21" t="str">
            <v xml:space="preserve">Color Kitchen </v>
          </cell>
          <cell r="G21">
            <v>45048</v>
          </cell>
          <cell r="H21">
            <v>0</v>
          </cell>
          <cell r="I21">
            <v>0</v>
          </cell>
          <cell r="J21">
            <v>450</v>
          </cell>
          <cell r="K21">
            <v>450</v>
          </cell>
          <cell r="L21">
            <v>450</v>
          </cell>
          <cell r="M21">
            <v>450</v>
          </cell>
          <cell r="N21">
            <v>450</v>
          </cell>
          <cell r="O21">
            <v>450</v>
          </cell>
          <cell r="P21">
            <v>450</v>
          </cell>
          <cell r="Q21">
            <v>450</v>
          </cell>
          <cell r="R21">
            <v>453.99999999999994</v>
          </cell>
          <cell r="S21">
            <v>453.99999999999994</v>
          </cell>
          <cell r="T21">
            <v>0</v>
          </cell>
          <cell r="U21">
            <v>4508</v>
          </cell>
          <cell r="V21">
            <v>375.66666666666669</v>
          </cell>
          <cell r="W21">
            <v>26</v>
          </cell>
          <cell r="X21">
            <v>375.66666666666669</v>
          </cell>
        </row>
        <row r="22">
          <cell r="B22" t="str">
            <v>1340</v>
          </cell>
          <cell r="C22" t="str">
            <v>តេង ហៀង</v>
          </cell>
          <cell r="D22" t="str">
            <v>Teng Heang</v>
          </cell>
          <cell r="E22" t="str">
            <v>M</v>
          </cell>
          <cell r="F22" t="str">
            <v xml:space="preserve">Color Kitchen </v>
          </cell>
          <cell r="G22">
            <v>45187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238</v>
          </cell>
          <cell r="P22">
            <v>238</v>
          </cell>
          <cell r="Q22">
            <v>238</v>
          </cell>
          <cell r="R22">
            <v>242.00000000000003</v>
          </cell>
          <cell r="S22">
            <v>242.00000000000003</v>
          </cell>
          <cell r="T22">
            <v>0</v>
          </cell>
          <cell r="U22">
            <v>1198</v>
          </cell>
          <cell r="V22">
            <v>99.833333333333329</v>
          </cell>
          <cell r="W22">
            <v>26</v>
          </cell>
          <cell r="X22">
            <v>99.833333333333329</v>
          </cell>
        </row>
        <row r="23">
          <cell r="B23" t="str">
            <v>1352</v>
          </cell>
          <cell r="C23" t="str">
            <v>ខៃ ស៊ីនឿន</v>
          </cell>
          <cell r="D23" t="str">
            <v>Khai Sinoeurn</v>
          </cell>
          <cell r="E23" t="str">
            <v>M</v>
          </cell>
          <cell r="F23" t="str">
            <v xml:space="preserve">Color Kitchen </v>
          </cell>
          <cell r="G23">
            <v>45201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198</v>
          </cell>
          <cell r="P23">
            <v>208</v>
          </cell>
          <cell r="Q23">
            <v>200</v>
          </cell>
          <cell r="R23">
            <v>212</v>
          </cell>
          <cell r="S23">
            <v>222</v>
          </cell>
          <cell r="T23">
            <v>0</v>
          </cell>
          <cell r="U23">
            <v>1040</v>
          </cell>
          <cell r="V23">
            <v>86.666666666666671</v>
          </cell>
          <cell r="W23">
            <v>26</v>
          </cell>
          <cell r="X23">
            <v>86.666666666666671</v>
          </cell>
        </row>
        <row r="24">
          <cell r="B24" t="str">
            <v>1398</v>
          </cell>
          <cell r="C24" t="str">
            <v>ជួន ថាំ</v>
          </cell>
          <cell r="D24" t="str">
            <v>Choun Tham</v>
          </cell>
          <cell r="E24" t="str">
            <v>M</v>
          </cell>
          <cell r="F24" t="str">
            <v xml:space="preserve">Color Kitchen </v>
          </cell>
          <cell r="G24">
            <v>45222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198</v>
          </cell>
          <cell r="Q24">
            <v>204</v>
          </cell>
          <cell r="R24">
            <v>212</v>
          </cell>
          <cell r="S24">
            <v>204.92307692307691</v>
          </cell>
          <cell r="T24">
            <v>0</v>
          </cell>
          <cell r="U24">
            <v>818.92307692307691</v>
          </cell>
          <cell r="V24">
            <v>68.243589743589737</v>
          </cell>
          <cell r="W24">
            <v>26</v>
          </cell>
          <cell r="X24">
            <v>68.243589743589737</v>
          </cell>
        </row>
        <row r="25">
          <cell r="B25" t="str">
            <v>1409</v>
          </cell>
          <cell r="C25" t="str">
            <v xml:space="preserve">ផល ភូម </v>
          </cell>
          <cell r="D25" t="str">
            <v>Phal Phoum</v>
          </cell>
          <cell r="E25" t="str">
            <v>M</v>
          </cell>
          <cell r="F25" t="str">
            <v xml:space="preserve">Color Kitchen </v>
          </cell>
          <cell r="G25">
            <v>45224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233</v>
          </cell>
          <cell r="Q25">
            <v>233</v>
          </cell>
          <cell r="R25">
            <v>237</v>
          </cell>
          <cell r="S25">
            <v>237</v>
          </cell>
          <cell r="T25">
            <v>0</v>
          </cell>
          <cell r="U25">
            <v>940</v>
          </cell>
          <cell r="V25">
            <v>78.333333333333329</v>
          </cell>
          <cell r="W25">
            <v>26</v>
          </cell>
          <cell r="X25">
            <v>78.333333333333329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ster List"/>
      <sheetName val="Attendance"/>
      <sheetName val="Payroll 100%"/>
      <sheetName val="Salary Rank"/>
      <sheetName val="Payslip"/>
      <sheetName val="Annual leave"/>
      <sheetName val="Seniority"/>
      <sheetName val="Allow lunch"/>
      <sheetName val="PAYROLL 50%"/>
      <sheetName val="13 Month"/>
      <sheetName val="Day-care"/>
      <sheetName val="AL"/>
    </sheetNames>
    <sheetDataSet>
      <sheetData sheetId="0"/>
      <sheetData sheetId="1">
        <row r="16">
          <cell r="B16" t="str">
            <v>0108</v>
          </cell>
          <cell r="C16"/>
          <cell r="D16" t="str">
            <v>AM</v>
          </cell>
          <cell r="E16">
            <v>4</v>
          </cell>
          <cell r="F16">
            <v>4</v>
          </cell>
          <cell r="G16"/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/>
          <cell r="N16"/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/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B16"/>
          <cell r="AC16">
            <v>4</v>
          </cell>
          <cell r="AD16">
            <v>4</v>
          </cell>
          <cell r="AE16">
            <v>4</v>
          </cell>
          <cell r="AF16">
            <v>4</v>
          </cell>
          <cell r="AG16">
            <v>4</v>
          </cell>
          <cell r="AH16">
            <v>4</v>
          </cell>
          <cell r="AI16"/>
          <cell r="AJ16">
            <v>25</v>
          </cell>
          <cell r="AK16"/>
          <cell r="AP16">
            <v>5</v>
          </cell>
          <cell r="AQ16">
            <v>26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26</v>
          </cell>
          <cell r="BA16">
            <v>0</v>
          </cell>
          <cell r="BB16">
            <v>10</v>
          </cell>
          <cell r="BC16">
            <v>0</v>
          </cell>
          <cell r="BD16">
            <v>0</v>
          </cell>
        </row>
        <row r="17">
          <cell r="B17"/>
          <cell r="C17" t="str">
            <v>ជិន ស៊ីនាង</v>
          </cell>
          <cell r="D17" t="str">
            <v>PM</v>
          </cell>
          <cell r="E17">
            <v>4</v>
          </cell>
          <cell r="F17">
            <v>4</v>
          </cell>
          <cell r="G17"/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/>
          <cell r="N17"/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4</v>
          </cell>
          <cell r="U17"/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/>
          <cell r="AC17">
            <v>4</v>
          </cell>
          <cell r="AD17">
            <v>4</v>
          </cell>
          <cell r="AE17">
            <v>4</v>
          </cell>
          <cell r="AF17">
            <v>4</v>
          </cell>
          <cell r="AG17">
            <v>4</v>
          </cell>
          <cell r="AH17">
            <v>4</v>
          </cell>
          <cell r="AI17"/>
          <cell r="AJ17"/>
          <cell r="AK17"/>
          <cell r="AL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</row>
        <row r="18">
          <cell r="B18"/>
          <cell r="C18" t="str">
            <v>Chin Sineang</v>
          </cell>
          <cell r="D18">
            <v>1.3</v>
          </cell>
          <cell r="E18">
            <v>0</v>
          </cell>
          <cell r="F18">
            <v>0</v>
          </cell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AK18"/>
          <cell r="AL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</row>
        <row r="19">
          <cell r="B19"/>
          <cell r="C19" t="str">
            <v>Oven Leader</v>
          </cell>
          <cell r="D19">
            <v>1.5</v>
          </cell>
          <cell r="E19">
            <v>0</v>
          </cell>
          <cell r="F19">
            <v>0</v>
          </cell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/>
          <cell r="N19"/>
          <cell r="O19">
            <v>0</v>
          </cell>
          <cell r="P19">
            <v>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/>
          <cell r="V19">
            <v>2</v>
          </cell>
          <cell r="W19">
            <v>0</v>
          </cell>
          <cell r="X19">
            <v>2</v>
          </cell>
          <cell r="Y19">
            <v>2</v>
          </cell>
          <cell r="Z19">
            <v>2</v>
          </cell>
          <cell r="AA19">
            <v>0</v>
          </cell>
          <cell r="AB19"/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/>
          <cell r="AJ19">
            <v>10</v>
          </cell>
          <cell r="AK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</row>
        <row r="20">
          <cell r="B20"/>
          <cell r="C20"/>
          <cell r="D20">
            <v>2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AK20">
            <v>0</v>
          </cell>
          <cell r="AL20">
            <v>5</v>
          </cell>
          <cell r="AM20">
            <v>0</v>
          </cell>
          <cell r="AN20">
            <v>0</v>
          </cell>
          <cell r="AO20">
            <v>0</v>
          </cell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</row>
        <row r="21">
          <cell r="B21" t="str">
            <v>0244</v>
          </cell>
          <cell r="C21"/>
          <cell r="D21" t="str">
            <v>AM</v>
          </cell>
          <cell r="E21" t="str">
            <v>4N</v>
          </cell>
          <cell r="F21" t="str">
            <v>4N</v>
          </cell>
          <cell r="G21"/>
          <cell r="H21" t="str">
            <v>4N</v>
          </cell>
          <cell r="I21" t="str">
            <v>4N</v>
          </cell>
          <cell r="J21" t="str">
            <v>4N</v>
          </cell>
          <cell r="K21" t="str">
            <v>4N</v>
          </cell>
          <cell r="L21" t="str">
            <v>4N</v>
          </cell>
          <cell r="M21"/>
          <cell r="N21"/>
          <cell r="O21" t="str">
            <v>4N</v>
          </cell>
          <cell r="P21" t="str">
            <v>4N</v>
          </cell>
          <cell r="Q21" t="str">
            <v>4N</v>
          </cell>
          <cell r="R21" t="str">
            <v>4N</v>
          </cell>
          <cell r="S21" t="str">
            <v>4N</v>
          </cell>
          <cell r="T21" t="str">
            <v>4N</v>
          </cell>
          <cell r="U21"/>
          <cell r="V21" t="str">
            <v>4N</v>
          </cell>
          <cell r="W21" t="str">
            <v>4N</v>
          </cell>
          <cell r="X21" t="str">
            <v>4N</v>
          </cell>
          <cell r="Y21" t="str">
            <v>4N</v>
          </cell>
          <cell r="Z21" t="str">
            <v>4N</v>
          </cell>
          <cell r="AA21" t="str">
            <v>4N</v>
          </cell>
          <cell r="AB21"/>
          <cell r="AC21" t="str">
            <v>4N</v>
          </cell>
          <cell r="AD21" t="str">
            <v>4N</v>
          </cell>
          <cell r="AE21" t="str">
            <v>4N</v>
          </cell>
          <cell r="AF21" t="str">
            <v>4N</v>
          </cell>
          <cell r="AG21" t="str">
            <v>4N</v>
          </cell>
          <cell r="AH21" t="str">
            <v>4N</v>
          </cell>
          <cell r="AI21"/>
          <cell r="AJ21">
            <v>25</v>
          </cell>
          <cell r="AK21"/>
          <cell r="AP21">
            <v>16</v>
          </cell>
          <cell r="AQ21">
            <v>26</v>
          </cell>
          <cell r="AR21">
            <v>25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26</v>
          </cell>
          <cell r="BA21">
            <v>80</v>
          </cell>
          <cell r="BB21">
            <v>0</v>
          </cell>
          <cell r="BC21">
            <v>32</v>
          </cell>
          <cell r="BD21">
            <v>0</v>
          </cell>
        </row>
        <row r="22">
          <cell r="B22"/>
          <cell r="C22" t="str">
            <v>លី ធីដា</v>
          </cell>
          <cell r="D22" t="str">
            <v>PM</v>
          </cell>
          <cell r="E22" t="str">
            <v>4N</v>
          </cell>
          <cell r="F22" t="str">
            <v>4N</v>
          </cell>
          <cell r="G22"/>
          <cell r="H22" t="str">
            <v>4N</v>
          </cell>
          <cell r="I22" t="str">
            <v>4N</v>
          </cell>
          <cell r="J22" t="str">
            <v>4N</v>
          </cell>
          <cell r="K22" t="str">
            <v>4N</v>
          </cell>
          <cell r="L22" t="str">
            <v>4N</v>
          </cell>
          <cell r="M22"/>
          <cell r="N22"/>
          <cell r="O22" t="str">
            <v>4N</v>
          </cell>
          <cell r="P22" t="str">
            <v>4N</v>
          </cell>
          <cell r="Q22" t="str">
            <v>4N</v>
          </cell>
          <cell r="R22" t="str">
            <v>4N</v>
          </cell>
          <cell r="S22" t="str">
            <v>4N</v>
          </cell>
          <cell r="T22" t="str">
            <v>4N</v>
          </cell>
          <cell r="U22"/>
          <cell r="V22" t="str">
            <v>4N</v>
          </cell>
          <cell r="W22" t="str">
            <v>4N</v>
          </cell>
          <cell r="X22" t="str">
            <v>4N</v>
          </cell>
          <cell r="Y22" t="str">
            <v>4N</v>
          </cell>
          <cell r="Z22" t="str">
            <v>4N</v>
          </cell>
          <cell r="AA22" t="str">
            <v>4N</v>
          </cell>
          <cell r="AB22"/>
          <cell r="AC22" t="str">
            <v>4N</v>
          </cell>
          <cell r="AD22" t="str">
            <v>4N</v>
          </cell>
          <cell r="AE22" t="str">
            <v>4N</v>
          </cell>
          <cell r="AF22" t="str">
            <v>4N</v>
          </cell>
          <cell r="AG22" t="str">
            <v>4N</v>
          </cell>
          <cell r="AH22" t="str">
            <v>4N</v>
          </cell>
          <cell r="AI22"/>
          <cell r="AJ22"/>
          <cell r="AK22"/>
          <cell r="AL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</row>
        <row r="23">
          <cell r="B23"/>
          <cell r="C23" t="str">
            <v>Ly Thida</v>
          </cell>
          <cell r="D23">
            <v>1.3</v>
          </cell>
          <cell r="E23">
            <v>4</v>
          </cell>
          <cell r="F23">
            <v>2</v>
          </cell>
          <cell r="G23"/>
          <cell r="H23">
            <v>4</v>
          </cell>
          <cell r="I23">
            <v>2</v>
          </cell>
          <cell r="J23">
            <v>4</v>
          </cell>
          <cell r="K23">
            <v>4</v>
          </cell>
          <cell r="L23">
            <v>2</v>
          </cell>
          <cell r="M23"/>
          <cell r="N23"/>
          <cell r="O23">
            <v>4</v>
          </cell>
          <cell r="P23">
            <v>4</v>
          </cell>
          <cell r="Q23">
            <v>4</v>
          </cell>
          <cell r="R23">
            <v>4</v>
          </cell>
          <cell r="S23">
            <v>4</v>
          </cell>
          <cell r="T23">
            <v>2</v>
          </cell>
          <cell r="U23"/>
          <cell r="V23">
            <v>4</v>
          </cell>
          <cell r="W23">
            <v>4</v>
          </cell>
          <cell r="X23">
            <v>4</v>
          </cell>
          <cell r="Y23">
            <v>4</v>
          </cell>
          <cell r="Z23">
            <v>4</v>
          </cell>
          <cell r="AA23">
            <v>2</v>
          </cell>
          <cell r="AB23"/>
          <cell r="AC23">
            <v>4</v>
          </cell>
          <cell r="AD23">
            <v>2</v>
          </cell>
          <cell r="AE23">
            <v>2</v>
          </cell>
          <cell r="AF23">
            <v>2</v>
          </cell>
          <cell r="AG23">
            <v>2</v>
          </cell>
          <cell r="AH23">
            <v>2</v>
          </cell>
          <cell r="AI23"/>
          <cell r="AJ23">
            <v>80</v>
          </cell>
          <cell r="AK23"/>
          <cell r="AL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</row>
        <row r="24">
          <cell r="B24"/>
          <cell r="C24" t="str">
            <v>Oven</v>
          </cell>
          <cell r="D24">
            <v>1.5</v>
          </cell>
          <cell r="E24">
            <v>0</v>
          </cell>
          <cell r="F24">
            <v>0</v>
          </cell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/>
          <cell r="N24"/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/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AK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</row>
        <row r="25">
          <cell r="B25"/>
          <cell r="C25"/>
          <cell r="D25">
            <v>2</v>
          </cell>
          <cell r="E25">
            <v>2</v>
          </cell>
          <cell r="F25">
            <v>0</v>
          </cell>
          <cell r="G25"/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0</v>
          </cell>
          <cell r="M25"/>
          <cell r="N25"/>
          <cell r="O25">
            <v>2</v>
          </cell>
          <cell r="P25">
            <v>2</v>
          </cell>
          <cell r="Q25">
            <v>2</v>
          </cell>
          <cell r="R25">
            <v>2</v>
          </cell>
          <cell r="S25">
            <v>2</v>
          </cell>
          <cell r="T25">
            <v>0</v>
          </cell>
          <cell r="U25"/>
          <cell r="V25">
            <v>2</v>
          </cell>
          <cell r="W25">
            <v>2</v>
          </cell>
          <cell r="X25">
            <v>2</v>
          </cell>
          <cell r="Y25">
            <v>2</v>
          </cell>
          <cell r="Z25">
            <v>2</v>
          </cell>
          <cell r="AA25">
            <v>0</v>
          </cell>
          <cell r="AB25"/>
          <cell r="AC25">
            <v>2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  <cell r="AJ25">
            <v>32</v>
          </cell>
          <cell r="AK25">
            <v>0</v>
          </cell>
          <cell r="AL25">
            <v>16</v>
          </cell>
          <cell r="AM25">
            <v>0</v>
          </cell>
          <cell r="AN25">
            <v>0</v>
          </cell>
          <cell r="AO25">
            <v>0</v>
          </cell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</row>
        <row r="26">
          <cell r="B26" t="str">
            <v>0428</v>
          </cell>
          <cell r="C26"/>
          <cell r="D26" t="str">
            <v>AM</v>
          </cell>
          <cell r="E26">
            <v>4</v>
          </cell>
          <cell r="F26" t="str">
            <v>AL</v>
          </cell>
          <cell r="G26"/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/>
          <cell r="N26"/>
          <cell r="O26">
            <v>4</v>
          </cell>
          <cell r="P26">
            <v>4</v>
          </cell>
          <cell r="Q26">
            <v>4</v>
          </cell>
          <cell r="R26">
            <v>4</v>
          </cell>
          <cell r="S26">
            <v>4</v>
          </cell>
          <cell r="T26">
            <v>4</v>
          </cell>
          <cell r="U26"/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4</v>
          </cell>
          <cell r="AB26"/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/>
          <cell r="AJ26">
            <v>24</v>
          </cell>
          <cell r="AK26"/>
          <cell r="AP26">
            <v>11</v>
          </cell>
          <cell r="AQ26">
            <v>25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</v>
          </cell>
          <cell r="AX26">
            <v>0</v>
          </cell>
          <cell r="AY26">
            <v>0</v>
          </cell>
          <cell r="AZ26">
            <v>26</v>
          </cell>
          <cell r="BA26">
            <v>0</v>
          </cell>
          <cell r="BB26">
            <v>22</v>
          </cell>
          <cell r="BC26">
            <v>0</v>
          </cell>
          <cell r="BD26">
            <v>1</v>
          </cell>
        </row>
        <row r="27">
          <cell r="B27"/>
          <cell r="C27" t="str">
            <v>អៀប សាមុត</v>
          </cell>
          <cell r="D27" t="str">
            <v>PM</v>
          </cell>
          <cell r="E27" t="str">
            <v>AL</v>
          </cell>
          <cell r="F27">
            <v>4</v>
          </cell>
          <cell r="G27"/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/>
          <cell r="N27"/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4</v>
          </cell>
          <cell r="U27"/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4</v>
          </cell>
          <cell r="AB27"/>
          <cell r="AC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H27">
            <v>4</v>
          </cell>
          <cell r="AI27"/>
          <cell r="AJ27"/>
          <cell r="AK27"/>
          <cell r="AL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</row>
        <row r="28">
          <cell r="B28"/>
          <cell r="C28" t="str">
            <v>Em Samuth</v>
          </cell>
          <cell r="D28">
            <v>1.3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/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/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AK28"/>
          <cell r="AL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</row>
        <row r="29">
          <cell r="B29"/>
          <cell r="C29" t="str">
            <v>Oven</v>
          </cell>
          <cell r="D29">
            <v>1.5</v>
          </cell>
          <cell r="E29">
            <v>0</v>
          </cell>
          <cell r="F29">
            <v>0</v>
          </cell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/>
          <cell r="N29"/>
          <cell r="O29">
            <v>0</v>
          </cell>
          <cell r="P29">
            <v>2</v>
          </cell>
          <cell r="Q29">
            <v>2</v>
          </cell>
          <cell r="R29">
            <v>0</v>
          </cell>
          <cell r="S29">
            <v>2</v>
          </cell>
          <cell r="T29">
            <v>2</v>
          </cell>
          <cell r="U29"/>
          <cell r="V29">
            <v>2</v>
          </cell>
          <cell r="W29">
            <v>2</v>
          </cell>
          <cell r="X29">
            <v>0</v>
          </cell>
          <cell r="Y29">
            <v>2</v>
          </cell>
          <cell r="Z29">
            <v>2</v>
          </cell>
          <cell r="AA29">
            <v>0</v>
          </cell>
          <cell r="AB29"/>
          <cell r="AC29">
            <v>0</v>
          </cell>
          <cell r="AD29">
            <v>2</v>
          </cell>
          <cell r="AE29">
            <v>2</v>
          </cell>
          <cell r="AF29">
            <v>2</v>
          </cell>
          <cell r="AG29">
            <v>0</v>
          </cell>
          <cell r="AH29">
            <v>0</v>
          </cell>
          <cell r="AI29"/>
          <cell r="AJ29">
            <v>22</v>
          </cell>
          <cell r="AK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</row>
        <row r="30">
          <cell r="B30"/>
          <cell r="C30"/>
          <cell r="D30">
            <v>2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/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AK30">
            <v>0</v>
          </cell>
          <cell r="AL30">
            <v>11</v>
          </cell>
          <cell r="AM30">
            <v>0</v>
          </cell>
          <cell r="AN30">
            <v>0</v>
          </cell>
          <cell r="AO30">
            <v>0</v>
          </cell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</row>
        <row r="31">
          <cell r="B31" t="str">
            <v>0466</v>
          </cell>
          <cell r="C31"/>
          <cell r="D31" t="str">
            <v>AM</v>
          </cell>
          <cell r="E31">
            <v>4</v>
          </cell>
          <cell r="F31">
            <v>4</v>
          </cell>
          <cell r="G31"/>
          <cell r="H31">
            <v>4</v>
          </cell>
          <cell r="I31">
            <v>4</v>
          </cell>
          <cell r="J31">
            <v>4</v>
          </cell>
          <cell r="K31">
            <v>4</v>
          </cell>
          <cell r="L31">
            <v>4</v>
          </cell>
          <cell r="M31"/>
          <cell r="N31"/>
          <cell r="O31">
            <v>4</v>
          </cell>
          <cell r="P31">
            <v>4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  <cell r="U31"/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4</v>
          </cell>
          <cell r="AB31"/>
          <cell r="AC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H31">
            <v>4</v>
          </cell>
          <cell r="AI31"/>
          <cell r="AJ31">
            <v>25</v>
          </cell>
          <cell r="AK31"/>
          <cell r="AP31">
            <v>14</v>
          </cell>
          <cell r="AQ31">
            <v>26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26</v>
          </cell>
          <cell r="BA31">
            <v>0</v>
          </cell>
          <cell r="BB31">
            <v>28</v>
          </cell>
          <cell r="BC31">
            <v>0</v>
          </cell>
          <cell r="BD31">
            <v>0</v>
          </cell>
        </row>
        <row r="32">
          <cell r="B32"/>
          <cell r="C32" t="str">
            <v>ជិន ស៊ីនួន</v>
          </cell>
          <cell r="D32" t="str">
            <v>PM</v>
          </cell>
          <cell r="E32">
            <v>4</v>
          </cell>
          <cell r="F32">
            <v>4</v>
          </cell>
          <cell r="G32"/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/>
          <cell r="N32"/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4</v>
          </cell>
          <cell r="T32">
            <v>4</v>
          </cell>
          <cell r="U32"/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4</v>
          </cell>
          <cell r="AA32">
            <v>4</v>
          </cell>
          <cell r="AB32"/>
          <cell r="AC32">
            <v>4</v>
          </cell>
          <cell r="AD32">
            <v>4</v>
          </cell>
          <cell r="AE32">
            <v>4</v>
          </cell>
          <cell r="AF32">
            <v>4</v>
          </cell>
          <cell r="AG32">
            <v>4</v>
          </cell>
          <cell r="AH32">
            <v>4</v>
          </cell>
          <cell r="AI32"/>
          <cell r="AJ32"/>
          <cell r="AK32"/>
          <cell r="AL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</row>
        <row r="33">
          <cell r="B33"/>
          <cell r="C33" t="str">
            <v>Chin Shinuon</v>
          </cell>
          <cell r="D33">
            <v>1.3</v>
          </cell>
          <cell r="E33">
            <v>0</v>
          </cell>
          <cell r="F33">
            <v>0</v>
          </cell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/>
          <cell r="N33"/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AK33"/>
          <cell r="AL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</row>
        <row r="34">
          <cell r="B34"/>
          <cell r="C34" t="str">
            <v>Oven</v>
          </cell>
          <cell r="D34">
            <v>1.5</v>
          </cell>
          <cell r="E34">
            <v>0</v>
          </cell>
          <cell r="F34">
            <v>0</v>
          </cell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/>
          <cell r="N34"/>
          <cell r="O34">
            <v>0</v>
          </cell>
          <cell r="P34">
            <v>2</v>
          </cell>
          <cell r="Q34">
            <v>2</v>
          </cell>
          <cell r="R34">
            <v>0</v>
          </cell>
          <cell r="S34">
            <v>2</v>
          </cell>
          <cell r="T34">
            <v>2</v>
          </cell>
          <cell r="U34"/>
          <cell r="V34">
            <v>2</v>
          </cell>
          <cell r="W34">
            <v>2</v>
          </cell>
          <cell r="X34">
            <v>2</v>
          </cell>
          <cell r="Y34">
            <v>2</v>
          </cell>
          <cell r="Z34">
            <v>2</v>
          </cell>
          <cell r="AA34">
            <v>0</v>
          </cell>
          <cell r="AB34"/>
          <cell r="AC34">
            <v>2</v>
          </cell>
          <cell r="AD34">
            <v>2</v>
          </cell>
          <cell r="AE34">
            <v>2</v>
          </cell>
          <cell r="AF34">
            <v>2</v>
          </cell>
          <cell r="AG34">
            <v>2</v>
          </cell>
          <cell r="AH34">
            <v>0</v>
          </cell>
          <cell r="AI34"/>
          <cell r="AJ34">
            <v>28</v>
          </cell>
          <cell r="AK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</row>
        <row r="35">
          <cell r="B35"/>
          <cell r="C35"/>
          <cell r="D35">
            <v>2</v>
          </cell>
          <cell r="E35">
            <v>0</v>
          </cell>
          <cell r="F35">
            <v>0</v>
          </cell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/>
          <cell r="N35"/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/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AK35">
            <v>0</v>
          </cell>
          <cell r="AL35">
            <v>14</v>
          </cell>
          <cell r="AM35">
            <v>0</v>
          </cell>
          <cell r="AN35">
            <v>0</v>
          </cell>
          <cell r="AO35">
            <v>0</v>
          </cell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</row>
        <row r="36">
          <cell r="B36" t="str">
            <v>0621</v>
          </cell>
          <cell r="C36"/>
          <cell r="D36" t="str">
            <v>AM</v>
          </cell>
          <cell r="E36" t="str">
            <v>4N</v>
          </cell>
          <cell r="F36" t="str">
            <v>4N</v>
          </cell>
          <cell r="G36"/>
          <cell r="H36" t="str">
            <v>4N</v>
          </cell>
          <cell r="I36" t="str">
            <v>4N</v>
          </cell>
          <cell r="J36" t="str">
            <v>4N</v>
          </cell>
          <cell r="K36" t="str">
            <v>4N</v>
          </cell>
          <cell r="L36" t="str">
            <v>4N</v>
          </cell>
          <cell r="M36"/>
          <cell r="N36"/>
          <cell r="O36" t="str">
            <v>4N</v>
          </cell>
          <cell r="P36" t="str">
            <v>4N</v>
          </cell>
          <cell r="Q36" t="str">
            <v>4N</v>
          </cell>
          <cell r="R36" t="str">
            <v>4N</v>
          </cell>
          <cell r="S36" t="str">
            <v>4N</v>
          </cell>
          <cell r="T36" t="str">
            <v>4N</v>
          </cell>
          <cell r="U36"/>
          <cell r="V36" t="str">
            <v>4N</v>
          </cell>
          <cell r="W36" t="str">
            <v>4N</v>
          </cell>
          <cell r="X36" t="str">
            <v>4N</v>
          </cell>
          <cell r="Y36" t="str">
            <v>4N</v>
          </cell>
          <cell r="Z36" t="str">
            <v>4N</v>
          </cell>
          <cell r="AA36" t="str">
            <v>4N</v>
          </cell>
          <cell r="AB36"/>
          <cell r="AC36" t="str">
            <v>4N</v>
          </cell>
          <cell r="AD36" t="str">
            <v>4N</v>
          </cell>
          <cell r="AE36" t="str">
            <v>4N</v>
          </cell>
          <cell r="AF36" t="str">
            <v>4N</v>
          </cell>
          <cell r="AG36" t="str">
            <v>4N</v>
          </cell>
          <cell r="AH36" t="str">
            <v>4N</v>
          </cell>
          <cell r="AI36"/>
          <cell r="AJ36">
            <v>24.5</v>
          </cell>
          <cell r="AK36"/>
          <cell r="AP36">
            <v>16</v>
          </cell>
          <cell r="AQ36">
            <v>25.5</v>
          </cell>
          <cell r="AR36">
            <v>24.5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0.5</v>
          </cell>
          <cell r="AX36">
            <v>0</v>
          </cell>
          <cell r="AY36">
            <v>0</v>
          </cell>
          <cell r="AZ36">
            <v>26</v>
          </cell>
          <cell r="BA36">
            <v>78</v>
          </cell>
          <cell r="BB36">
            <v>0</v>
          </cell>
          <cell r="BC36">
            <v>32</v>
          </cell>
          <cell r="BD36">
            <v>0.5</v>
          </cell>
        </row>
        <row r="37">
          <cell r="B37"/>
          <cell r="C37" t="str">
            <v>ជួន សាមុត</v>
          </cell>
          <cell r="D37" t="str">
            <v>PM</v>
          </cell>
          <cell r="E37" t="str">
            <v>4N</v>
          </cell>
          <cell r="F37" t="str">
            <v>4N</v>
          </cell>
          <cell r="G37"/>
          <cell r="H37" t="str">
            <v>4N</v>
          </cell>
          <cell r="I37" t="str">
            <v>4N</v>
          </cell>
          <cell r="J37" t="str">
            <v>4N</v>
          </cell>
          <cell r="K37" t="str">
            <v>4N</v>
          </cell>
          <cell r="L37" t="str">
            <v>4N</v>
          </cell>
          <cell r="M37"/>
          <cell r="N37"/>
          <cell r="O37" t="str">
            <v>4N</v>
          </cell>
          <cell r="P37" t="str">
            <v>4N</v>
          </cell>
          <cell r="Q37" t="str">
            <v>4N</v>
          </cell>
          <cell r="R37" t="str">
            <v>4N</v>
          </cell>
          <cell r="S37" t="str">
            <v>4N</v>
          </cell>
          <cell r="T37" t="str">
            <v>4N</v>
          </cell>
          <cell r="U37"/>
          <cell r="V37" t="str">
            <v>4N</v>
          </cell>
          <cell r="W37" t="str">
            <v>4N</v>
          </cell>
          <cell r="X37" t="str">
            <v>4N</v>
          </cell>
          <cell r="Y37" t="str">
            <v>4N</v>
          </cell>
          <cell r="Z37" t="str">
            <v>4N</v>
          </cell>
          <cell r="AA37" t="str">
            <v>4N</v>
          </cell>
          <cell r="AB37"/>
          <cell r="AC37" t="str">
            <v>4N</v>
          </cell>
          <cell r="AD37" t="str">
            <v>AL</v>
          </cell>
          <cell r="AE37" t="str">
            <v>4N</v>
          </cell>
          <cell r="AF37" t="str">
            <v>4N</v>
          </cell>
          <cell r="AG37" t="str">
            <v>4N</v>
          </cell>
          <cell r="AH37" t="str">
            <v>4N</v>
          </cell>
          <cell r="AI37"/>
          <cell r="AJ37"/>
          <cell r="AK37"/>
          <cell r="AL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</row>
        <row r="38">
          <cell r="B38"/>
          <cell r="C38" t="str">
            <v>Chhun Samut</v>
          </cell>
          <cell r="D38">
            <v>1.3</v>
          </cell>
          <cell r="E38">
            <v>4</v>
          </cell>
          <cell r="F38">
            <v>2</v>
          </cell>
          <cell r="G38"/>
          <cell r="H38">
            <v>4</v>
          </cell>
          <cell r="I38">
            <v>2</v>
          </cell>
          <cell r="J38">
            <v>4</v>
          </cell>
          <cell r="K38">
            <v>4</v>
          </cell>
          <cell r="L38">
            <v>2</v>
          </cell>
          <cell r="M38"/>
          <cell r="N38"/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4</v>
          </cell>
          <cell r="T38">
            <v>2</v>
          </cell>
          <cell r="U38"/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2</v>
          </cell>
          <cell r="AB38"/>
          <cell r="AC38">
            <v>4</v>
          </cell>
          <cell r="AD38">
            <v>0</v>
          </cell>
          <cell r="AE38">
            <v>2</v>
          </cell>
          <cell r="AF38">
            <v>2</v>
          </cell>
          <cell r="AG38">
            <v>2</v>
          </cell>
          <cell r="AH38">
            <v>2</v>
          </cell>
          <cell r="AI38"/>
          <cell r="AJ38">
            <v>78</v>
          </cell>
          <cell r="AK38"/>
          <cell r="AL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</row>
        <row r="39">
          <cell r="B39"/>
          <cell r="C39" t="str">
            <v>Oven</v>
          </cell>
          <cell r="D39">
            <v>1.5</v>
          </cell>
          <cell r="E39">
            <v>0</v>
          </cell>
          <cell r="F39">
            <v>0</v>
          </cell>
          <cell r="G39"/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/>
          <cell r="N39"/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AK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</row>
        <row r="40">
          <cell r="B40"/>
          <cell r="C40"/>
          <cell r="D40">
            <v>2</v>
          </cell>
          <cell r="E40">
            <v>2</v>
          </cell>
          <cell r="F40">
            <v>0</v>
          </cell>
          <cell r="G40"/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0</v>
          </cell>
          <cell r="M40"/>
          <cell r="N40"/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2</v>
          </cell>
          <cell r="T40">
            <v>0</v>
          </cell>
          <cell r="U40"/>
          <cell r="V40">
            <v>2</v>
          </cell>
          <cell r="W40">
            <v>2</v>
          </cell>
          <cell r="X40">
            <v>2</v>
          </cell>
          <cell r="Y40">
            <v>2</v>
          </cell>
          <cell r="Z40">
            <v>2</v>
          </cell>
          <cell r="AA40">
            <v>0</v>
          </cell>
          <cell r="AB40"/>
          <cell r="AC40">
            <v>2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/>
          <cell r="AJ40">
            <v>32</v>
          </cell>
          <cell r="AK40">
            <v>0</v>
          </cell>
          <cell r="AL40">
            <v>16</v>
          </cell>
          <cell r="AM40">
            <v>0</v>
          </cell>
          <cell r="AN40">
            <v>0</v>
          </cell>
          <cell r="AO40">
            <v>0</v>
          </cell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</row>
        <row r="41">
          <cell r="B41" t="str">
            <v>0656</v>
          </cell>
          <cell r="C41"/>
          <cell r="D41" t="str">
            <v>AM</v>
          </cell>
          <cell r="E41">
            <v>4</v>
          </cell>
          <cell r="F41">
            <v>4</v>
          </cell>
          <cell r="G41"/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 t="str">
            <v>4H</v>
          </cell>
          <cell r="N41"/>
          <cell r="O41">
            <v>4</v>
          </cell>
          <cell r="P41">
            <v>4</v>
          </cell>
          <cell r="Q41">
            <v>4</v>
          </cell>
          <cell r="R41">
            <v>4</v>
          </cell>
          <cell r="S41">
            <v>4</v>
          </cell>
          <cell r="T41">
            <v>4</v>
          </cell>
          <cell r="U41"/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 t="str">
            <v>4S</v>
          </cell>
          <cell r="AC41">
            <v>4</v>
          </cell>
          <cell r="AD41">
            <v>4</v>
          </cell>
          <cell r="AE41">
            <v>4</v>
          </cell>
          <cell r="AF41">
            <v>4</v>
          </cell>
          <cell r="AG41">
            <v>4</v>
          </cell>
          <cell r="AH41">
            <v>4</v>
          </cell>
          <cell r="AI41"/>
          <cell r="AJ41">
            <v>25</v>
          </cell>
          <cell r="AK41"/>
          <cell r="AP41">
            <v>19</v>
          </cell>
          <cell r="AQ41">
            <v>26</v>
          </cell>
          <cell r="AR41">
            <v>0</v>
          </cell>
          <cell r="AS41">
            <v>8</v>
          </cell>
          <cell r="AT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26</v>
          </cell>
          <cell r="BA41">
            <v>0</v>
          </cell>
          <cell r="BB41">
            <v>38</v>
          </cell>
          <cell r="BC41">
            <v>0</v>
          </cell>
          <cell r="BD41">
            <v>0</v>
          </cell>
        </row>
        <row r="42">
          <cell r="B42"/>
          <cell r="C42" t="str">
            <v>ឆន ផល្លី</v>
          </cell>
          <cell r="D42" t="str">
            <v>PM</v>
          </cell>
          <cell r="E42">
            <v>4</v>
          </cell>
          <cell r="F42">
            <v>4</v>
          </cell>
          <cell r="G42"/>
          <cell r="H42">
            <v>4</v>
          </cell>
          <cell r="I42">
            <v>4</v>
          </cell>
          <cell r="J42">
            <v>4</v>
          </cell>
          <cell r="K42">
            <v>4</v>
          </cell>
          <cell r="L42">
            <v>4</v>
          </cell>
          <cell r="M42" t="str">
            <v>4H</v>
          </cell>
          <cell r="N42"/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4</v>
          </cell>
          <cell r="T42">
            <v>4</v>
          </cell>
          <cell r="U42"/>
          <cell r="V42">
            <v>4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 t="str">
            <v>4S</v>
          </cell>
          <cell r="AC42">
            <v>4</v>
          </cell>
          <cell r="AD42">
            <v>4</v>
          </cell>
          <cell r="AE42">
            <v>4</v>
          </cell>
          <cell r="AF42">
            <v>4</v>
          </cell>
          <cell r="AG42">
            <v>4</v>
          </cell>
          <cell r="AH42">
            <v>4</v>
          </cell>
          <cell r="AI42"/>
          <cell r="AJ42"/>
          <cell r="AK42"/>
          <cell r="AL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</row>
        <row r="43">
          <cell r="B43"/>
          <cell r="C43" t="str">
            <v>Sorn pholly</v>
          </cell>
          <cell r="D43">
            <v>1.3</v>
          </cell>
          <cell r="E43">
            <v>0</v>
          </cell>
          <cell r="F43">
            <v>0</v>
          </cell>
          <cell r="G43"/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/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AK43"/>
          <cell r="AL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</row>
        <row r="44">
          <cell r="B44"/>
          <cell r="C44" t="str">
            <v>Oven</v>
          </cell>
          <cell r="D44">
            <v>1.5</v>
          </cell>
          <cell r="E44">
            <v>0</v>
          </cell>
          <cell r="F44">
            <v>0</v>
          </cell>
          <cell r="G44"/>
          <cell r="H44">
            <v>2</v>
          </cell>
          <cell r="I44">
            <v>2</v>
          </cell>
          <cell r="J44">
            <v>2</v>
          </cell>
          <cell r="K44">
            <v>2</v>
          </cell>
          <cell r="L44">
            <v>0</v>
          </cell>
          <cell r="M44">
            <v>0</v>
          </cell>
          <cell r="N44"/>
          <cell r="O44">
            <v>2</v>
          </cell>
          <cell r="P44">
            <v>2</v>
          </cell>
          <cell r="Q44">
            <v>2</v>
          </cell>
          <cell r="R44">
            <v>2</v>
          </cell>
          <cell r="S44">
            <v>2</v>
          </cell>
          <cell r="T44">
            <v>0</v>
          </cell>
          <cell r="U44"/>
          <cell r="V44">
            <v>2</v>
          </cell>
          <cell r="W44">
            <v>2</v>
          </cell>
          <cell r="X44">
            <v>2</v>
          </cell>
          <cell r="Y44">
            <v>2</v>
          </cell>
          <cell r="Z44">
            <v>2</v>
          </cell>
          <cell r="AA44">
            <v>0</v>
          </cell>
          <cell r="AB44">
            <v>0</v>
          </cell>
          <cell r="AC44">
            <v>2</v>
          </cell>
          <cell r="AD44">
            <v>2</v>
          </cell>
          <cell r="AE44">
            <v>2</v>
          </cell>
          <cell r="AF44">
            <v>2</v>
          </cell>
          <cell r="AG44">
            <v>2</v>
          </cell>
          <cell r="AH44">
            <v>0</v>
          </cell>
          <cell r="AI44"/>
          <cell r="AJ44">
            <v>38</v>
          </cell>
          <cell r="AK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</row>
        <row r="45">
          <cell r="B45"/>
          <cell r="C45"/>
          <cell r="D45">
            <v>2</v>
          </cell>
          <cell r="E45">
            <v>0</v>
          </cell>
          <cell r="F45">
            <v>0</v>
          </cell>
          <cell r="G45"/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/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AK45">
            <v>0</v>
          </cell>
          <cell r="AL45">
            <v>19</v>
          </cell>
          <cell r="AM45">
            <v>0</v>
          </cell>
          <cell r="AN45">
            <v>0</v>
          </cell>
          <cell r="AO45">
            <v>0</v>
          </cell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</row>
        <row r="46">
          <cell r="B46" t="str">
            <v>0726</v>
          </cell>
          <cell r="C46"/>
          <cell r="D46" t="str">
            <v>AM</v>
          </cell>
          <cell r="E46" t="str">
            <v>ML</v>
          </cell>
          <cell r="F46" t="str">
            <v>ML</v>
          </cell>
          <cell r="G46"/>
          <cell r="H46" t="str">
            <v>ML</v>
          </cell>
          <cell r="I46" t="str">
            <v>ML</v>
          </cell>
          <cell r="J46" t="str">
            <v>ML</v>
          </cell>
          <cell r="K46" t="str">
            <v>ML</v>
          </cell>
          <cell r="L46" t="str">
            <v>ML</v>
          </cell>
          <cell r="M46"/>
          <cell r="N46"/>
          <cell r="O46" t="str">
            <v>ML</v>
          </cell>
          <cell r="P46" t="str">
            <v>ML</v>
          </cell>
          <cell r="Q46" t="str">
            <v>ML</v>
          </cell>
          <cell r="R46" t="str">
            <v>ML</v>
          </cell>
          <cell r="S46" t="str">
            <v>ML</v>
          </cell>
          <cell r="T46" t="str">
            <v>ML</v>
          </cell>
          <cell r="U46"/>
          <cell r="V46" t="str">
            <v>ML</v>
          </cell>
          <cell r="W46" t="str">
            <v>ML</v>
          </cell>
          <cell r="X46" t="str">
            <v>ML</v>
          </cell>
          <cell r="Y46" t="str">
            <v>ML</v>
          </cell>
          <cell r="Z46" t="str">
            <v>ML</v>
          </cell>
          <cell r="AA46" t="str">
            <v>ML</v>
          </cell>
          <cell r="AB46"/>
          <cell r="AC46" t="str">
            <v>ML</v>
          </cell>
          <cell r="AD46" t="str">
            <v>ML</v>
          </cell>
          <cell r="AE46" t="str">
            <v>ML</v>
          </cell>
          <cell r="AF46" t="str">
            <v>ML</v>
          </cell>
          <cell r="AG46" t="str">
            <v>ML</v>
          </cell>
          <cell r="AH46" t="str">
            <v>ML</v>
          </cell>
          <cell r="AI46"/>
          <cell r="AJ46">
            <v>0</v>
          </cell>
          <cell r="AK46"/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B47"/>
          <cell r="C47" t="str">
            <v>ចន ច័ន្ទកុលិកា</v>
          </cell>
          <cell r="D47" t="str">
            <v>PM</v>
          </cell>
          <cell r="E47" t="str">
            <v>ML</v>
          </cell>
          <cell r="F47" t="str">
            <v>ML</v>
          </cell>
          <cell r="G47"/>
          <cell r="H47" t="str">
            <v>ML</v>
          </cell>
          <cell r="I47" t="str">
            <v>ML</v>
          </cell>
          <cell r="J47" t="str">
            <v>ML</v>
          </cell>
          <cell r="K47" t="str">
            <v>ML</v>
          </cell>
          <cell r="L47" t="str">
            <v>ML</v>
          </cell>
          <cell r="M47"/>
          <cell r="N47"/>
          <cell r="O47" t="str">
            <v>ML</v>
          </cell>
          <cell r="P47" t="str">
            <v>ML</v>
          </cell>
          <cell r="Q47" t="str">
            <v>ML</v>
          </cell>
          <cell r="R47" t="str">
            <v>ML</v>
          </cell>
          <cell r="S47" t="str">
            <v>ML</v>
          </cell>
          <cell r="T47" t="str">
            <v>ML</v>
          </cell>
          <cell r="U47"/>
          <cell r="V47" t="str">
            <v>ML</v>
          </cell>
          <cell r="W47" t="str">
            <v>ML</v>
          </cell>
          <cell r="X47" t="str">
            <v>ML</v>
          </cell>
          <cell r="Y47" t="str">
            <v>ML</v>
          </cell>
          <cell r="Z47" t="str">
            <v>ML</v>
          </cell>
          <cell r="AA47" t="str">
            <v>ML</v>
          </cell>
          <cell r="AB47"/>
          <cell r="AC47" t="str">
            <v>ML</v>
          </cell>
          <cell r="AD47" t="str">
            <v>ML</v>
          </cell>
          <cell r="AE47" t="str">
            <v>ML</v>
          </cell>
          <cell r="AF47" t="str">
            <v>ML</v>
          </cell>
          <cell r="AG47" t="str">
            <v>ML</v>
          </cell>
          <cell r="AH47" t="str">
            <v>ML</v>
          </cell>
          <cell r="AI47"/>
          <cell r="AJ47"/>
          <cell r="AK47"/>
          <cell r="AL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</row>
        <row r="48">
          <cell r="B48"/>
          <cell r="C48" t="str">
            <v>Chhorn Chakolika</v>
          </cell>
          <cell r="D48">
            <v>1.3</v>
          </cell>
          <cell r="E48">
            <v>0</v>
          </cell>
          <cell r="F48">
            <v>0</v>
          </cell>
          <cell r="G48"/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/>
          <cell r="N48"/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AK48"/>
          <cell r="AL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</row>
        <row r="49">
          <cell r="B49"/>
          <cell r="C49" t="str">
            <v>Oven</v>
          </cell>
          <cell r="D49">
            <v>1.5</v>
          </cell>
          <cell r="E49">
            <v>0</v>
          </cell>
          <cell r="F49">
            <v>0</v>
          </cell>
          <cell r="G49"/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/>
          <cell r="N49"/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/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AK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</row>
        <row r="50">
          <cell r="B50"/>
          <cell r="C50"/>
          <cell r="D50">
            <v>2</v>
          </cell>
          <cell r="E50">
            <v>0</v>
          </cell>
          <cell r="F50">
            <v>0</v>
          </cell>
          <cell r="G50"/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/>
          <cell r="N50"/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</row>
        <row r="51">
          <cell r="B51" t="str">
            <v>0729</v>
          </cell>
          <cell r="C51"/>
          <cell r="D51" t="str">
            <v>AM</v>
          </cell>
          <cell r="E51">
            <v>4</v>
          </cell>
          <cell r="F51">
            <v>4</v>
          </cell>
          <cell r="G51"/>
          <cell r="H51">
            <v>4</v>
          </cell>
          <cell r="I51">
            <v>4</v>
          </cell>
          <cell r="J51">
            <v>4</v>
          </cell>
          <cell r="K51">
            <v>4</v>
          </cell>
          <cell r="L51">
            <v>4</v>
          </cell>
          <cell r="M51"/>
          <cell r="N51"/>
          <cell r="O51" t="str">
            <v>SP</v>
          </cell>
          <cell r="P51" t="str">
            <v>SP</v>
          </cell>
          <cell r="Q51" t="str">
            <v>SP</v>
          </cell>
          <cell r="R51" t="str">
            <v>SP</v>
          </cell>
          <cell r="S51" t="str">
            <v>SP</v>
          </cell>
          <cell r="T51" t="str">
            <v>SP</v>
          </cell>
          <cell r="U51"/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4</v>
          </cell>
          <cell r="AA51">
            <v>4</v>
          </cell>
          <cell r="AB51"/>
          <cell r="AC51">
            <v>4</v>
          </cell>
          <cell r="AD51">
            <v>4</v>
          </cell>
          <cell r="AE51">
            <v>4</v>
          </cell>
          <cell r="AF51">
            <v>4</v>
          </cell>
          <cell r="AG51">
            <v>4</v>
          </cell>
          <cell r="AH51" t="str">
            <v>A</v>
          </cell>
          <cell r="AI51"/>
          <cell r="AJ51">
            <v>17.5</v>
          </cell>
          <cell r="AK51"/>
          <cell r="AP51">
            <v>4</v>
          </cell>
          <cell r="AQ51">
            <v>18.5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</v>
          </cell>
          <cell r="AW51">
            <v>0</v>
          </cell>
          <cell r="AX51">
            <v>0</v>
          </cell>
          <cell r="AY51">
            <v>6</v>
          </cell>
          <cell r="AZ51">
            <v>24.5</v>
          </cell>
          <cell r="BA51">
            <v>0</v>
          </cell>
          <cell r="BB51">
            <v>8</v>
          </cell>
          <cell r="BC51">
            <v>0</v>
          </cell>
          <cell r="BD51">
            <v>6</v>
          </cell>
        </row>
        <row r="52">
          <cell r="B52"/>
          <cell r="C52" t="str">
            <v>ពេជ្រ​ ឌី</v>
          </cell>
          <cell r="D52" t="str">
            <v>PM</v>
          </cell>
          <cell r="E52">
            <v>4</v>
          </cell>
          <cell r="F52" t="str">
            <v>PL</v>
          </cell>
          <cell r="G52"/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M52"/>
          <cell r="N52"/>
          <cell r="O52" t="str">
            <v>SP</v>
          </cell>
          <cell r="P52" t="str">
            <v>SP</v>
          </cell>
          <cell r="Q52" t="str">
            <v>SP</v>
          </cell>
          <cell r="R52" t="str">
            <v>SP</v>
          </cell>
          <cell r="S52" t="str">
            <v>SP</v>
          </cell>
          <cell r="T52" t="str">
            <v>SP</v>
          </cell>
          <cell r="U52"/>
          <cell r="V52">
            <v>4</v>
          </cell>
          <cell r="W52">
            <v>4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/>
          <cell r="AC52">
            <v>4</v>
          </cell>
          <cell r="AD52">
            <v>4</v>
          </cell>
          <cell r="AE52">
            <v>4</v>
          </cell>
          <cell r="AF52">
            <v>4</v>
          </cell>
          <cell r="AG52">
            <v>4</v>
          </cell>
          <cell r="AH52" t="str">
            <v>A</v>
          </cell>
          <cell r="AI52"/>
          <cell r="AJ52"/>
          <cell r="AK52"/>
          <cell r="AL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</row>
        <row r="53">
          <cell r="B53"/>
          <cell r="C53" t="str">
            <v>Pech Dy</v>
          </cell>
          <cell r="D53">
            <v>1.3</v>
          </cell>
          <cell r="E53">
            <v>0</v>
          </cell>
          <cell r="F53">
            <v>0</v>
          </cell>
          <cell r="G53"/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/>
          <cell r="N53"/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AK53"/>
          <cell r="AL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</row>
        <row r="54">
          <cell r="B54"/>
          <cell r="C54" t="str">
            <v>Oven</v>
          </cell>
          <cell r="D54">
            <v>1.5</v>
          </cell>
          <cell r="E54">
            <v>0</v>
          </cell>
          <cell r="F54">
            <v>0</v>
          </cell>
          <cell r="G54"/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/>
          <cell r="N54"/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/>
          <cell r="V54">
            <v>0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0</v>
          </cell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/>
          <cell r="AJ54">
            <v>8</v>
          </cell>
          <cell r="AK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</row>
        <row r="55">
          <cell r="B55"/>
          <cell r="C55"/>
          <cell r="D55">
            <v>2</v>
          </cell>
          <cell r="E55">
            <v>0</v>
          </cell>
          <cell r="F55">
            <v>0</v>
          </cell>
          <cell r="G55"/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/>
          <cell r="N55"/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/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AK55">
            <v>0</v>
          </cell>
          <cell r="AL55">
            <v>4</v>
          </cell>
          <cell r="AM55">
            <v>0</v>
          </cell>
          <cell r="AN55">
            <v>0</v>
          </cell>
          <cell r="AO55">
            <v>0</v>
          </cell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</row>
        <row r="56">
          <cell r="B56" t="str">
            <v>0730</v>
          </cell>
          <cell r="C56"/>
          <cell r="D56" t="str">
            <v>AM</v>
          </cell>
          <cell r="E56">
            <v>4</v>
          </cell>
          <cell r="F56">
            <v>4</v>
          </cell>
          <cell r="G56"/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/>
          <cell r="N56"/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/>
          <cell r="V56">
            <v>4</v>
          </cell>
          <cell r="W56" t="str">
            <v>AL</v>
          </cell>
          <cell r="X56">
            <v>4</v>
          </cell>
          <cell r="Y56">
            <v>4</v>
          </cell>
          <cell r="Z56">
            <v>4</v>
          </cell>
          <cell r="AA56">
            <v>4</v>
          </cell>
          <cell r="AB56"/>
          <cell r="AC56">
            <v>4</v>
          </cell>
          <cell r="AD56">
            <v>4</v>
          </cell>
          <cell r="AE56">
            <v>4</v>
          </cell>
          <cell r="AF56">
            <v>4</v>
          </cell>
          <cell r="AG56">
            <v>4</v>
          </cell>
          <cell r="AH56">
            <v>4</v>
          </cell>
          <cell r="AI56"/>
          <cell r="AJ56">
            <v>24</v>
          </cell>
          <cell r="AK56"/>
          <cell r="AP56">
            <v>7</v>
          </cell>
          <cell r="AQ56">
            <v>25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1</v>
          </cell>
          <cell r="AX56">
            <v>0</v>
          </cell>
          <cell r="AY56">
            <v>0</v>
          </cell>
          <cell r="AZ56">
            <v>26</v>
          </cell>
          <cell r="BA56">
            <v>0</v>
          </cell>
          <cell r="BB56">
            <v>14</v>
          </cell>
          <cell r="BC56">
            <v>0</v>
          </cell>
          <cell r="BD56">
            <v>1</v>
          </cell>
        </row>
        <row r="57">
          <cell r="B57"/>
          <cell r="C57" t="str">
            <v>វ៉ាស៊ី ស៊ីណេត</v>
          </cell>
          <cell r="D57" t="str">
            <v>PM</v>
          </cell>
          <cell r="E57">
            <v>4</v>
          </cell>
          <cell r="F57">
            <v>4</v>
          </cell>
          <cell r="G57"/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/>
          <cell r="N57"/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4</v>
          </cell>
          <cell r="U57"/>
          <cell r="V57">
            <v>4</v>
          </cell>
          <cell r="W57" t="str">
            <v>AL</v>
          </cell>
          <cell r="X57">
            <v>4</v>
          </cell>
          <cell r="Y57">
            <v>4</v>
          </cell>
          <cell r="Z57">
            <v>4</v>
          </cell>
          <cell r="AA57">
            <v>4</v>
          </cell>
          <cell r="AB57"/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4</v>
          </cell>
          <cell r="AH57">
            <v>4</v>
          </cell>
          <cell r="AI57"/>
          <cell r="AJ57"/>
          <cell r="AK57"/>
          <cell r="AL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</row>
        <row r="58">
          <cell r="B58"/>
          <cell r="C58" t="str">
            <v>Vasi Sinet</v>
          </cell>
          <cell r="D58">
            <v>1.3</v>
          </cell>
          <cell r="E58">
            <v>0</v>
          </cell>
          <cell r="F58">
            <v>0</v>
          </cell>
          <cell r="G58"/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/>
          <cell r="N58"/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AK58"/>
          <cell r="AL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</row>
        <row r="59">
          <cell r="B59"/>
          <cell r="C59" t="str">
            <v>Oven</v>
          </cell>
          <cell r="D59">
            <v>1.5</v>
          </cell>
          <cell r="E59">
            <v>0</v>
          </cell>
          <cell r="F59">
            <v>0</v>
          </cell>
          <cell r="G59"/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/>
          <cell r="N59"/>
          <cell r="O59">
            <v>0</v>
          </cell>
          <cell r="P59">
            <v>2</v>
          </cell>
          <cell r="Q59">
            <v>2</v>
          </cell>
          <cell r="R59">
            <v>0</v>
          </cell>
          <cell r="S59">
            <v>2</v>
          </cell>
          <cell r="T59">
            <v>0</v>
          </cell>
          <cell r="U59"/>
          <cell r="V59">
            <v>2</v>
          </cell>
          <cell r="W59">
            <v>0</v>
          </cell>
          <cell r="X59">
            <v>2</v>
          </cell>
          <cell r="Y59">
            <v>2</v>
          </cell>
          <cell r="Z59">
            <v>2</v>
          </cell>
          <cell r="AA59">
            <v>0</v>
          </cell>
          <cell r="AB59"/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/>
          <cell r="AJ59">
            <v>14</v>
          </cell>
          <cell r="AK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</row>
        <row r="60">
          <cell r="B60"/>
          <cell r="C60"/>
          <cell r="D60">
            <v>2</v>
          </cell>
          <cell r="E60">
            <v>0</v>
          </cell>
          <cell r="F60">
            <v>0</v>
          </cell>
          <cell r="G60"/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/>
          <cell r="N60"/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/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/>
          <cell r="AJ60">
            <v>0</v>
          </cell>
          <cell r="AK60">
            <v>0</v>
          </cell>
          <cell r="AL60">
            <v>7</v>
          </cell>
          <cell r="AM60">
            <v>0</v>
          </cell>
          <cell r="AN60">
            <v>0</v>
          </cell>
          <cell r="AO60">
            <v>0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</row>
        <row r="61">
          <cell r="B61" t="str">
            <v>0811</v>
          </cell>
          <cell r="C61"/>
          <cell r="D61" t="str">
            <v>AM</v>
          </cell>
          <cell r="E61" t="str">
            <v>4N</v>
          </cell>
          <cell r="F61" t="str">
            <v>4N</v>
          </cell>
          <cell r="G61"/>
          <cell r="H61" t="str">
            <v>4N</v>
          </cell>
          <cell r="I61" t="str">
            <v>4N</v>
          </cell>
          <cell r="J61" t="str">
            <v>4N</v>
          </cell>
          <cell r="K61" t="str">
            <v>4N</v>
          </cell>
          <cell r="L61" t="str">
            <v>4N</v>
          </cell>
          <cell r="M61"/>
          <cell r="N61"/>
          <cell r="O61" t="str">
            <v>4N</v>
          </cell>
          <cell r="P61" t="str">
            <v>4N</v>
          </cell>
          <cell r="Q61" t="str">
            <v>4N</v>
          </cell>
          <cell r="R61" t="str">
            <v>4N</v>
          </cell>
          <cell r="S61" t="str">
            <v>4N</v>
          </cell>
          <cell r="T61" t="str">
            <v>4N</v>
          </cell>
          <cell r="U61"/>
          <cell r="V61" t="str">
            <v>4N</v>
          </cell>
          <cell r="W61" t="str">
            <v>4N</v>
          </cell>
          <cell r="X61" t="str">
            <v>4N</v>
          </cell>
          <cell r="Y61" t="str">
            <v>4N</v>
          </cell>
          <cell r="Z61" t="str">
            <v>4N</v>
          </cell>
          <cell r="AA61" t="str">
            <v>4N</v>
          </cell>
          <cell r="AB61"/>
          <cell r="AC61" t="str">
            <v>4N</v>
          </cell>
          <cell r="AD61" t="str">
            <v>4N</v>
          </cell>
          <cell r="AE61" t="str">
            <v>4N</v>
          </cell>
          <cell r="AF61" t="str">
            <v>4N</v>
          </cell>
          <cell r="AG61" t="str">
            <v>4N</v>
          </cell>
          <cell r="AH61" t="str">
            <v>4N</v>
          </cell>
          <cell r="AI61"/>
          <cell r="AJ61">
            <v>25</v>
          </cell>
          <cell r="AK61"/>
          <cell r="AP61">
            <v>16</v>
          </cell>
          <cell r="AQ61">
            <v>26</v>
          </cell>
          <cell r="AR61">
            <v>25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26</v>
          </cell>
          <cell r="BA61">
            <v>80</v>
          </cell>
          <cell r="BB61">
            <v>0</v>
          </cell>
          <cell r="BC61">
            <v>32</v>
          </cell>
          <cell r="BD61">
            <v>0</v>
          </cell>
        </row>
        <row r="62">
          <cell r="B62"/>
          <cell r="C62" t="str">
            <v>ផាន មករា</v>
          </cell>
          <cell r="D62" t="str">
            <v>PM</v>
          </cell>
          <cell r="E62" t="str">
            <v>4N</v>
          </cell>
          <cell r="F62" t="str">
            <v>4N</v>
          </cell>
          <cell r="G62"/>
          <cell r="H62" t="str">
            <v>4N</v>
          </cell>
          <cell r="I62" t="str">
            <v>4N</v>
          </cell>
          <cell r="J62" t="str">
            <v>4N</v>
          </cell>
          <cell r="K62" t="str">
            <v>4N</v>
          </cell>
          <cell r="L62" t="str">
            <v>4N</v>
          </cell>
          <cell r="M62"/>
          <cell r="N62"/>
          <cell r="O62" t="str">
            <v>4N</v>
          </cell>
          <cell r="P62" t="str">
            <v>4N</v>
          </cell>
          <cell r="Q62" t="str">
            <v>4N</v>
          </cell>
          <cell r="R62" t="str">
            <v>4N</v>
          </cell>
          <cell r="S62" t="str">
            <v>4N</v>
          </cell>
          <cell r="T62" t="str">
            <v>4N</v>
          </cell>
          <cell r="U62"/>
          <cell r="V62" t="str">
            <v>4N</v>
          </cell>
          <cell r="W62" t="str">
            <v>4N</v>
          </cell>
          <cell r="X62" t="str">
            <v>4N</v>
          </cell>
          <cell r="Y62" t="str">
            <v>4N</v>
          </cell>
          <cell r="Z62" t="str">
            <v>4N</v>
          </cell>
          <cell r="AA62" t="str">
            <v>4N</v>
          </cell>
          <cell r="AB62"/>
          <cell r="AC62" t="str">
            <v>4N</v>
          </cell>
          <cell r="AD62" t="str">
            <v>4N</v>
          </cell>
          <cell r="AE62" t="str">
            <v>4N</v>
          </cell>
          <cell r="AF62" t="str">
            <v>4N</v>
          </cell>
          <cell r="AG62" t="str">
            <v>4N</v>
          </cell>
          <cell r="AH62" t="str">
            <v>4N</v>
          </cell>
          <cell r="AI62"/>
          <cell r="AJ62"/>
          <cell r="AK62"/>
          <cell r="AL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</row>
        <row r="63">
          <cell r="B63"/>
          <cell r="C63" t="str">
            <v>Phan Makara</v>
          </cell>
          <cell r="D63">
            <v>1.3</v>
          </cell>
          <cell r="E63">
            <v>4</v>
          </cell>
          <cell r="F63">
            <v>2</v>
          </cell>
          <cell r="G63"/>
          <cell r="H63">
            <v>4</v>
          </cell>
          <cell r="I63">
            <v>2</v>
          </cell>
          <cell r="J63">
            <v>4</v>
          </cell>
          <cell r="K63">
            <v>4</v>
          </cell>
          <cell r="L63">
            <v>2</v>
          </cell>
          <cell r="M63"/>
          <cell r="N63"/>
          <cell r="O63">
            <v>4</v>
          </cell>
          <cell r="P63">
            <v>4</v>
          </cell>
          <cell r="Q63">
            <v>4</v>
          </cell>
          <cell r="R63">
            <v>4</v>
          </cell>
          <cell r="S63">
            <v>4</v>
          </cell>
          <cell r="T63">
            <v>2</v>
          </cell>
          <cell r="U63"/>
          <cell r="V63">
            <v>4</v>
          </cell>
          <cell r="W63">
            <v>4</v>
          </cell>
          <cell r="X63">
            <v>4</v>
          </cell>
          <cell r="Y63">
            <v>4</v>
          </cell>
          <cell r="Z63">
            <v>4</v>
          </cell>
          <cell r="AA63">
            <v>2</v>
          </cell>
          <cell r="AB63"/>
          <cell r="AC63">
            <v>4</v>
          </cell>
          <cell r="AD63">
            <v>2</v>
          </cell>
          <cell r="AE63">
            <v>2</v>
          </cell>
          <cell r="AF63">
            <v>2</v>
          </cell>
          <cell r="AG63">
            <v>2</v>
          </cell>
          <cell r="AH63">
            <v>2</v>
          </cell>
          <cell r="AI63"/>
          <cell r="AJ63">
            <v>80</v>
          </cell>
          <cell r="AK63"/>
          <cell r="AL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</row>
        <row r="64">
          <cell r="B64"/>
          <cell r="C64" t="str">
            <v>Oven</v>
          </cell>
          <cell r="D64">
            <v>1.5</v>
          </cell>
          <cell r="E64">
            <v>0</v>
          </cell>
          <cell r="F64">
            <v>0</v>
          </cell>
          <cell r="G64"/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/>
          <cell r="N64"/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/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/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/>
          <cell r="AJ64">
            <v>0</v>
          </cell>
          <cell r="AK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</row>
        <row r="65">
          <cell r="B65"/>
          <cell r="C65"/>
          <cell r="D65">
            <v>2</v>
          </cell>
          <cell r="E65">
            <v>2</v>
          </cell>
          <cell r="F65">
            <v>0</v>
          </cell>
          <cell r="G65"/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0</v>
          </cell>
          <cell r="M65"/>
          <cell r="N65"/>
          <cell r="O65">
            <v>2</v>
          </cell>
          <cell r="P65">
            <v>2</v>
          </cell>
          <cell r="Q65">
            <v>2</v>
          </cell>
          <cell r="R65">
            <v>2</v>
          </cell>
          <cell r="S65">
            <v>2</v>
          </cell>
          <cell r="T65">
            <v>0</v>
          </cell>
          <cell r="U65"/>
          <cell r="V65">
            <v>2</v>
          </cell>
          <cell r="W65">
            <v>2</v>
          </cell>
          <cell r="X65">
            <v>2</v>
          </cell>
          <cell r="Y65">
            <v>2</v>
          </cell>
          <cell r="Z65">
            <v>2</v>
          </cell>
          <cell r="AA65">
            <v>0</v>
          </cell>
          <cell r="AB65"/>
          <cell r="AC65">
            <v>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/>
          <cell r="AJ65">
            <v>32</v>
          </cell>
          <cell r="AK65">
            <v>0</v>
          </cell>
          <cell r="AL65">
            <v>16</v>
          </cell>
          <cell r="AM65">
            <v>0</v>
          </cell>
          <cell r="AN65">
            <v>0</v>
          </cell>
          <cell r="AO65">
            <v>0</v>
          </cell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</row>
        <row r="66">
          <cell r="B66" t="str">
            <v>0860</v>
          </cell>
          <cell r="C66"/>
          <cell r="D66" t="str">
            <v>AM</v>
          </cell>
          <cell r="E66" t="str">
            <v>4N</v>
          </cell>
          <cell r="F66" t="str">
            <v>4N</v>
          </cell>
          <cell r="G66"/>
          <cell r="H66" t="str">
            <v>4N</v>
          </cell>
          <cell r="I66" t="str">
            <v>4N</v>
          </cell>
          <cell r="J66" t="str">
            <v>4N</v>
          </cell>
          <cell r="K66" t="str">
            <v>4N</v>
          </cell>
          <cell r="L66" t="str">
            <v>4N</v>
          </cell>
          <cell r="M66"/>
          <cell r="N66"/>
          <cell r="O66" t="str">
            <v>4N</v>
          </cell>
          <cell r="P66" t="str">
            <v>4N</v>
          </cell>
          <cell r="Q66" t="str">
            <v>4N</v>
          </cell>
          <cell r="R66" t="str">
            <v>4N</v>
          </cell>
          <cell r="S66" t="str">
            <v>4N</v>
          </cell>
          <cell r="T66" t="str">
            <v>4N</v>
          </cell>
          <cell r="U66"/>
          <cell r="V66" t="str">
            <v>4N</v>
          </cell>
          <cell r="W66" t="str">
            <v>AL</v>
          </cell>
          <cell r="X66" t="str">
            <v>4N</v>
          </cell>
          <cell r="Y66" t="str">
            <v>4N</v>
          </cell>
          <cell r="Z66" t="str">
            <v>4N</v>
          </cell>
          <cell r="AA66" t="str">
            <v>4N</v>
          </cell>
          <cell r="AB66"/>
          <cell r="AC66" t="str">
            <v>4N</v>
          </cell>
          <cell r="AD66" t="str">
            <v>4N</v>
          </cell>
          <cell r="AE66" t="str">
            <v>4N</v>
          </cell>
          <cell r="AF66" t="str">
            <v>4N</v>
          </cell>
          <cell r="AG66" t="str">
            <v>4N</v>
          </cell>
          <cell r="AH66" t="str">
            <v>4N</v>
          </cell>
          <cell r="AI66"/>
          <cell r="AJ66">
            <v>24</v>
          </cell>
          <cell r="AK66"/>
          <cell r="AP66">
            <v>15</v>
          </cell>
          <cell r="AQ66">
            <v>25</v>
          </cell>
          <cell r="AR66">
            <v>24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</v>
          </cell>
          <cell r="AX66">
            <v>0</v>
          </cell>
          <cell r="AY66">
            <v>0</v>
          </cell>
          <cell r="AZ66">
            <v>26</v>
          </cell>
          <cell r="BA66">
            <v>76</v>
          </cell>
          <cell r="BB66">
            <v>0</v>
          </cell>
          <cell r="BC66">
            <v>30</v>
          </cell>
          <cell r="BD66">
            <v>1</v>
          </cell>
        </row>
        <row r="67">
          <cell r="B67"/>
          <cell r="C67" t="str">
            <v>វ៉ាង ចាន់ធឿន</v>
          </cell>
          <cell r="D67" t="str">
            <v>PM</v>
          </cell>
          <cell r="E67" t="str">
            <v>4N</v>
          </cell>
          <cell r="F67" t="str">
            <v>4N</v>
          </cell>
          <cell r="G67"/>
          <cell r="H67" t="str">
            <v>4N</v>
          </cell>
          <cell r="I67" t="str">
            <v>4N</v>
          </cell>
          <cell r="J67" t="str">
            <v>4N</v>
          </cell>
          <cell r="K67" t="str">
            <v>4N</v>
          </cell>
          <cell r="L67" t="str">
            <v>4N</v>
          </cell>
          <cell r="M67"/>
          <cell r="N67"/>
          <cell r="O67" t="str">
            <v>4N</v>
          </cell>
          <cell r="P67" t="str">
            <v>4N</v>
          </cell>
          <cell r="Q67" t="str">
            <v>4N</v>
          </cell>
          <cell r="R67" t="str">
            <v>4N</v>
          </cell>
          <cell r="S67" t="str">
            <v>4N</v>
          </cell>
          <cell r="T67" t="str">
            <v>4N</v>
          </cell>
          <cell r="U67"/>
          <cell r="V67" t="str">
            <v>4N</v>
          </cell>
          <cell r="W67" t="str">
            <v>AL</v>
          </cell>
          <cell r="X67" t="str">
            <v>4N</v>
          </cell>
          <cell r="Y67" t="str">
            <v>4N</v>
          </cell>
          <cell r="Z67" t="str">
            <v>4N</v>
          </cell>
          <cell r="AA67" t="str">
            <v>4N</v>
          </cell>
          <cell r="AB67"/>
          <cell r="AC67" t="str">
            <v>4N</v>
          </cell>
          <cell r="AD67" t="str">
            <v>4N</v>
          </cell>
          <cell r="AE67" t="str">
            <v>4N</v>
          </cell>
          <cell r="AF67" t="str">
            <v>4N</v>
          </cell>
          <cell r="AG67" t="str">
            <v>4N</v>
          </cell>
          <cell r="AH67" t="str">
            <v>4N</v>
          </cell>
          <cell r="AI67"/>
          <cell r="AJ67"/>
          <cell r="AK67"/>
          <cell r="AL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</row>
        <row r="68">
          <cell r="B68"/>
          <cell r="C68" t="str">
            <v xml:space="preserve">Vang Chanthoeurn </v>
          </cell>
          <cell r="D68">
            <v>1.3</v>
          </cell>
          <cell r="E68">
            <v>4</v>
          </cell>
          <cell r="F68">
            <v>2</v>
          </cell>
          <cell r="G68"/>
          <cell r="H68">
            <v>4</v>
          </cell>
          <cell r="I68">
            <v>2</v>
          </cell>
          <cell r="J68">
            <v>4</v>
          </cell>
          <cell r="K68">
            <v>4</v>
          </cell>
          <cell r="L68">
            <v>2</v>
          </cell>
          <cell r="M68"/>
          <cell r="N68"/>
          <cell r="O68">
            <v>4</v>
          </cell>
          <cell r="P68">
            <v>4</v>
          </cell>
          <cell r="Q68">
            <v>4</v>
          </cell>
          <cell r="R68">
            <v>4</v>
          </cell>
          <cell r="S68">
            <v>4</v>
          </cell>
          <cell r="T68">
            <v>2</v>
          </cell>
          <cell r="U68"/>
          <cell r="V68">
            <v>4</v>
          </cell>
          <cell r="W68">
            <v>0</v>
          </cell>
          <cell r="X68">
            <v>4</v>
          </cell>
          <cell r="Y68">
            <v>4</v>
          </cell>
          <cell r="Z68">
            <v>4</v>
          </cell>
          <cell r="AA68">
            <v>2</v>
          </cell>
          <cell r="AB68"/>
          <cell r="AC68">
            <v>4</v>
          </cell>
          <cell r="AD68">
            <v>2</v>
          </cell>
          <cell r="AE68">
            <v>2</v>
          </cell>
          <cell r="AF68">
            <v>2</v>
          </cell>
          <cell r="AG68">
            <v>2</v>
          </cell>
          <cell r="AH68">
            <v>2</v>
          </cell>
          <cell r="AI68"/>
          <cell r="AJ68">
            <v>76</v>
          </cell>
          <cell r="AK68"/>
          <cell r="AL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</row>
        <row r="69">
          <cell r="B69"/>
          <cell r="C69" t="str">
            <v>Oven</v>
          </cell>
          <cell r="D69">
            <v>1.5</v>
          </cell>
          <cell r="E69">
            <v>0</v>
          </cell>
          <cell r="F69">
            <v>0</v>
          </cell>
          <cell r="G69"/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/>
          <cell r="N69"/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/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/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/>
          <cell r="AJ69">
            <v>0</v>
          </cell>
          <cell r="AK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</row>
        <row r="70">
          <cell r="B70"/>
          <cell r="C70"/>
          <cell r="D70">
            <v>2</v>
          </cell>
          <cell r="E70">
            <v>2</v>
          </cell>
          <cell r="F70">
            <v>0</v>
          </cell>
          <cell r="G70"/>
          <cell r="H70">
            <v>2</v>
          </cell>
          <cell r="I70">
            <v>2</v>
          </cell>
          <cell r="J70">
            <v>2</v>
          </cell>
          <cell r="K70">
            <v>2</v>
          </cell>
          <cell r="L70">
            <v>0</v>
          </cell>
          <cell r="M70"/>
          <cell r="N70"/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2</v>
          </cell>
          <cell r="T70">
            <v>0</v>
          </cell>
          <cell r="U70"/>
          <cell r="V70">
            <v>2</v>
          </cell>
          <cell r="W70">
            <v>0</v>
          </cell>
          <cell r="X70">
            <v>2</v>
          </cell>
          <cell r="Y70">
            <v>2</v>
          </cell>
          <cell r="Z70">
            <v>2</v>
          </cell>
          <cell r="AA70">
            <v>0</v>
          </cell>
          <cell r="AB70"/>
          <cell r="AC70">
            <v>2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/>
          <cell r="AJ70">
            <v>30</v>
          </cell>
          <cell r="AK70">
            <v>0</v>
          </cell>
          <cell r="AL70">
            <v>15</v>
          </cell>
          <cell r="AM70">
            <v>0</v>
          </cell>
          <cell r="AN70">
            <v>0</v>
          </cell>
          <cell r="AO70">
            <v>0</v>
          </cell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</row>
        <row r="71">
          <cell r="B71" t="str">
            <v>0883</v>
          </cell>
          <cell r="C71"/>
          <cell r="D71" t="str">
            <v>AM</v>
          </cell>
          <cell r="E71">
            <v>4</v>
          </cell>
          <cell r="F71">
            <v>4</v>
          </cell>
          <cell r="G71"/>
          <cell r="H71">
            <v>4</v>
          </cell>
          <cell r="I71">
            <v>4</v>
          </cell>
          <cell r="J71">
            <v>4</v>
          </cell>
          <cell r="K71">
            <v>4</v>
          </cell>
          <cell r="L71">
            <v>4</v>
          </cell>
          <cell r="M71"/>
          <cell r="N71"/>
          <cell r="O71">
            <v>4</v>
          </cell>
          <cell r="P71">
            <v>4</v>
          </cell>
          <cell r="Q71">
            <v>4</v>
          </cell>
          <cell r="R71">
            <v>4</v>
          </cell>
          <cell r="S71">
            <v>4</v>
          </cell>
          <cell r="T71">
            <v>4</v>
          </cell>
          <cell r="U71"/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/>
          <cell r="AC71">
            <v>4</v>
          </cell>
          <cell r="AD71">
            <v>4</v>
          </cell>
          <cell r="AE71">
            <v>4</v>
          </cell>
          <cell r="AF71">
            <v>4</v>
          </cell>
          <cell r="AG71">
            <v>4</v>
          </cell>
          <cell r="AH71">
            <v>4</v>
          </cell>
          <cell r="AI71"/>
          <cell r="AJ71">
            <v>25</v>
          </cell>
          <cell r="AK71"/>
          <cell r="AP71">
            <v>13</v>
          </cell>
          <cell r="AQ71">
            <v>26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26</v>
          </cell>
          <cell r="BA71">
            <v>0</v>
          </cell>
          <cell r="BB71">
            <v>26</v>
          </cell>
          <cell r="BC71">
            <v>0</v>
          </cell>
          <cell r="BD71">
            <v>0</v>
          </cell>
        </row>
        <row r="72">
          <cell r="B72"/>
          <cell r="C72" t="str">
            <v>សេក កេត</v>
          </cell>
          <cell r="D72" t="str">
            <v>PM</v>
          </cell>
          <cell r="E72">
            <v>4</v>
          </cell>
          <cell r="F72">
            <v>4</v>
          </cell>
          <cell r="G72"/>
          <cell r="H72">
            <v>4</v>
          </cell>
          <cell r="I72">
            <v>4</v>
          </cell>
          <cell r="J72">
            <v>4</v>
          </cell>
          <cell r="K72">
            <v>4</v>
          </cell>
          <cell r="L72">
            <v>4</v>
          </cell>
          <cell r="M72"/>
          <cell r="N72"/>
          <cell r="O72">
            <v>4</v>
          </cell>
          <cell r="P72">
            <v>4</v>
          </cell>
          <cell r="Q72">
            <v>4</v>
          </cell>
          <cell r="R72">
            <v>4</v>
          </cell>
          <cell r="S72">
            <v>4</v>
          </cell>
          <cell r="T72">
            <v>4</v>
          </cell>
          <cell r="U72"/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/>
          <cell r="AC72">
            <v>4</v>
          </cell>
          <cell r="AD72">
            <v>4</v>
          </cell>
          <cell r="AE72">
            <v>4</v>
          </cell>
          <cell r="AF72">
            <v>4</v>
          </cell>
          <cell r="AG72">
            <v>4</v>
          </cell>
          <cell r="AH72">
            <v>4</v>
          </cell>
          <cell r="AI72"/>
          <cell r="AJ72"/>
          <cell r="AK72"/>
          <cell r="AL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</row>
        <row r="73">
          <cell r="B73"/>
          <cell r="C73" t="str">
            <v>Sek Ket</v>
          </cell>
          <cell r="D73">
            <v>1.3</v>
          </cell>
          <cell r="E73">
            <v>0</v>
          </cell>
          <cell r="F73">
            <v>0</v>
          </cell>
          <cell r="G73"/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/>
          <cell r="N73"/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/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AK73"/>
          <cell r="AL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</row>
        <row r="74">
          <cell r="B74"/>
          <cell r="C74" t="str">
            <v>Oven</v>
          </cell>
          <cell r="D74">
            <v>1.5</v>
          </cell>
          <cell r="E74">
            <v>0</v>
          </cell>
          <cell r="F74">
            <v>0</v>
          </cell>
          <cell r="G74"/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/>
          <cell r="N74"/>
          <cell r="O74">
            <v>0</v>
          </cell>
          <cell r="P74">
            <v>2</v>
          </cell>
          <cell r="Q74">
            <v>2</v>
          </cell>
          <cell r="R74">
            <v>0</v>
          </cell>
          <cell r="S74">
            <v>2</v>
          </cell>
          <cell r="T74">
            <v>0</v>
          </cell>
          <cell r="U74"/>
          <cell r="V74">
            <v>2</v>
          </cell>
          <cell r="W74">
            <v>2</v>
          </cell>
          <cell r="X74">
            <v>2</v>
          </cell>
          <cell r="Y74">
            <v>2</v>
          </cell>
          <cell r="Z74">
            <v>2</v>
          </cell>
          <cell r="AA74">
            <v>0</v>
          </cell>
          <cell r="AB74"/>
          <cell r="AC74">
            <v>2</v>
          </cell>
          <cell r="AD74">
            <v>2</v>
          </cell>
          <cell r="AE74">
            <v>2</v>
          </cell>
          <cell r="AF74">
            <v>2</v>
          </cell>
          <cell r="AG74">
            <v>2</v>
          </cell>
          <cell r="AH74">
            <v>0</v>
          </cell>
          <cell r="AI74"/>
          <cell r="AJ74">
            <v>26</v>
          </cell>
          <cell r="AK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</row>
        <row r="75">
          <cell r="B75"/>
          <cell r="C75"/>
          <cell r="D75">
            <v>2</v>
          </cell>
          <cell r="E75">
            <v>0</v>
          </cell>
          <cell r="F75">
            <v>0</v>
          </cell>
          <cell r="G75"/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/>
          <cell r="N75"/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/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AK75">
            <v>0</v>
          </cell>
          <cell r="AL75">
            <v>13</v>
          </cell>
          <cell r="AM75">
            <v>0</v>
          </cell>
          <cell r="AN75">
            <v>0</v>
          </cell>
          <cell r="AO75">
            <v>0</v>
          </cell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</row>
        <row r="76">
          <cell r="B76" t="str">
            <v>0909</v>
          </cell>
          <cell r="C76"/>
          <cell r="D76" t="str">
            <v>AM</v>
          </cell>
          <cell r="E76">
            <v>4</v>
          </cell>
          <cell r="F76">
            <v>4</v>
          </cell>
          <cell r="G76"/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4</v>
          </cell>
          <cell r="M76"/>
          <cell r="N76"/>
          <cell r="O76">
            <v>4</v>
          </cell>
          <cell r="P76">
            <v>4</v>
          </cell>
          <cell r="Q76">
            <v>4</v>
          </cell>
          <cell r="R76">
            <v>4</v>
          </cell>
          <cell r="S76">
            <v>4</v>
          </cell>
          <cell r="T76">
            <v>4</v>
          </cell>
          <cell r="U76"/>
          <cell r="V76">
            <v>4</v>
          </cell>
          <cell r="W76">
            <v>4</v>
          </cell>
          <cell r="X76">
            <v>4</v>
          </cell>
          <cell r="Y76">
            <v>4</v>
          </cell>
          <cell r="Z76">
            <v>4</v>
          </cell>
          <cell r="AA76">
            <v>4</v>
          </cell>
          <cell r="AB76"/>
          <cell r="AC76">
            <v>4</v>
          </cell>
          <cell r="AD76" t="str">
            <v>AL</v>
          </cell>
          <cell r="AE76">
            <v>4</v>
          </cell>
          <cell r="AF76">
            <v>4</v>
          </cell>
          <cell r="AG76">
            <v>4</v>
          </cell>
          <cell r="AH76">
            <v>4</v>
          </cell>
          <cell r="AI76"/>
          <cell r="AJ76">
            <v>24.5</v>
          </cell>
          <cell r="AK76"/>
          <cell r="AP76">
            <v>10</v>
          </cell>
          <cell r="AQ76">
            <v>25.5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0.5</v>
          </cell>
          <cell r="AX76">
            <v>0</v>
          </cell>
          <cell r="AY76">
            <v>0</v>
          </cell>
          <cell r="AZ76">
            <v>26</v>
          </cell>
          <cell r="BA76">
            <v>0</v>
          </cell>
          <cell r="BB76">
            <v>20</v>
          </cell>
          <cell r="BC76">
            <v>0</v>
          </cell>
          <cell r="BD76">
            <v>0.5</v>
          </cell>
        </row>
        <row r="77">
          <cell r="B77"/>
          <cell r="C77" t="str">
            <v>វង្ស​ កញ្ញា</v>
          </cell>
          <cell r="D77" t="str">
            <v>PM</v>
          </cell>
          <cell r="E77">
            <v>4</v>
          </cell>
          <cell r="F77">
            <v>4</v>
          </cell>
          <cell r="G77"/>
          <cell r="H77">
            <v>4</v>
          </cell>
          <cell r="I77">
            <v>4</v>
          </cell>
          <cell r="J77">
            <v>4</v>
          </cell>
          <cell r="K77">
            <v>4</v>
          </cell>
          <cell r="L77">
            <v>4</v>
          </cell>
          <cell r="M77"/>
          <cell r="N77"/>
          <cell r="O77">
            <v>4</v>
          </cell>
          <cell r="P77">
            <v>4</v>
          </cell>
          <cell r="Q77">
            <v>4</v>
          </cell>
          <cell r="R77">
            <v>4</v>
          </cell>
          <cell r="S77">
            <v>4</v>
          </cell>
          <cell r="T77">
            <v>4</v>
          </cell>
          <cell r="U77"/>
          <cell r="V77">
            <v>4</v>
          </cell>
          <cell r="W77">
            <v>4</v>
          </cell>
          <cell r="X77">
            <v>4</v>
          </cell>
          <cell r="Y77">
            <v>4</v>
          </cell>
          <cell r="Z77">
            <v>4</v>
          </cell>
          <cell r="AA77">
            <v>4</v>
          </cell>
          <cell r="AB77"/>
          <cell r="AC77">
            <v>4</v>
          </cell>
          <cell r="AD77">
            <v>4</v>
          </cell>
          <cell r="AE77">
            <v>4</v>
          </cell>
          <cell r="AF77">
            <v>4</v>
          </cell>
          <cell r="AG77">
            <v>4</v>
          </cell>
          <cell r="AH77">
            <v>4</v>
          </cell>
          <cell r="AI77"/>
          <cell r="AJ77"/>
          <cell r="AK77"/>
          <cell r="AL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</row>
        <row r="78">
          <cell r="B78"/>
          <cell r="C78" t="str">
            <v>Vong Kanha</v>
          </cell>
          <cell r="D78">
            <v>1.3</v>
          </cell>
          <cell r="E78">
            <v>0</v>
          </cell>
          <cell r="F78">
            <v>0</v>
          </cell>
          <cell r="G78"/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/>
          <cell r="N78"/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/>
          <cell r="AL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</row>
        <row r="79">
          <cell r="B79"/>
          <cell r="C79" t="str">
            <v>Oven</v>
          </cell>
          <cell r="D79">
            <v>1.5</v>
          </cell>
          <cell r="E79">
            <v>0</v>
          </cell>
          <cell r="F79">
            <v>0</v>
          </cell>
          <cell r="G79"/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/>
          <cell r="N79"/>
          <cell r="O79">
            <v>0</v>
          </cell>
          <cell r="P79">
            <v>2</v>
          </cell>
          <cell r="Q79">
            <v>2</v>
          </cell>
          <cell r="R79">
            <v>0</v>
          </cell>
          <cell r="S79">
            <v>2</v>
          </cell>
          <cell r="T79">
            <v>0</v>
          </cell>
          <cell r="U79"/>
          <cell r="V79">
            <v>2</v>
          </cell>
          <cell r="W79">
            <v>2</v>
          </cell>
          <cell r="X79">
            <v>2</v>
          </cell>
          <cell r="Y79">
            <v>0</v>
          </cell>
          <cell r="Z79">
            <v>2</v>
          </cell>
          <cell r="AA79">
            <v>0</v>
          </cell>
          <cell r="AB79"/>
          <cell r="AC79">
            <v>0</v>
          </cell>
          <cell r="AD79">
            <v>0</v>
          </cell>
          <cell r="AE79">
            <v>2</v>
          </cell>
          <cell r="AF79">
            <v>2</v>
          </cell>
          <cell r="AG79">
            <v>2</v>
          </cell>
          <cell r="AH79">
            <v>0</v>
          </cell>
          <cell r="AI79"/>
          <cell r="AJ79">
            <v>20</v>
          </cell>
          <cell r="AK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</row>
        <row r="80">
          <cell r="B80"/>
          <cell r="C80"/>
          <cell r="D80">
            <v>2</v>
          </cell>
          <cell r="E80">
            <v>0</v>
          </cell>
          <cell r="F80">
            <v>0</v>
          </cell>
          <cell r="G80"/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/>
          <cell r="N80"/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/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10</v>
          </cell>
          <cell r="AM80">
            <v>0</v>
          </cell>
          <cell r="AN80">
            <v>0</v>
          </cell>
          <cell r="AO80">
            <v>0</v>
          </cell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</row>
        <row r="81">
          <cell r="B81" t="str">
            <v>0996</v>
          </cell>
          <cell r="C81"/>
          <cell r="D81" t="str">
            <v>AM</v>
          </cell>
          <cell r="E81">
            <v>4</v>
          </cell>
          <cell r="F81">
            <v>4</v>
          </cell>
          <cell r="G81"/>
          <cell r="H81">
            <v>4</v>
          </cell>
          <cell r="I81">
            <v>4</v>
          </cell>
          <cell r="J81">
            <v>4</v>
          </cell>
          <cell r="K81">
            <v>4</v>
          </cell>
          <cell r="L81">
            <v>4</v>
          </cell>
          <cell r="M81"/>
          <cell r="N81"/>
          <cell r="O81">
            <v>4</v>
          </cell>
          <cell r="P81">
            <v>4</v>
          </cell>
          <cell r="Q81">
            <v>4</v>
          </cell>
          <cell r="R81">
            <v>4</v>
          </cell>
          <cell r="S81">
            <v>4</v>
          </cell>
          <cell r="T81">
            <v>4</v>
          </cell>
          <cell r="U81"/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4</v>
          </cell>
          <cell r="AA81">
            <v>4</v>
          </cell>
          <cell r="AB81"/>
          <cell r="AC81">
            <v>4</v>
          </cell>
          <cell r="AD81">
            <v>4</v>
          </cell>
          <cell r="AE81">
            <v>4</v>
          </cell>
          <cell r="AF81">
            <v>4</v>
          </cell>
          <cell r="AG81">
            <v>4</v>
          </cell>
          <cell r="AH81">
            <v>4</v>
          </cell>
          <cell r="AI81"/>
          <cell r="AJ81">
            <v>25</v>
          </cell>
          <cell r="AK81"/>
          <cell r="AP81">
            <v>14</v>
          </cell>
          <cell r="AQ81">
            <v>26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26</v>
          </cell>
          <cell r="BA81">
            <v>0</v>
          </cell>
          <cell r="BB81">
            <v>28</v>
          </cell>
          <cell r="BC81">
            <v>0</v>
          </cell>
          <cell r="BD81">
            <v>0</v>
          </cell>
        </row>
        <row r="82">
          <cell r="B82"/>
          <cell r="C82" t="str">
            <v>សុផល វណ្ណា</v>
          </cell>
          <cell r="D82" t="str">
            <v>PM</v>
          </cell>
          <cell r="E82">
            <v>4</v>
          </cell>
          <cell r="F82">
            <v>4</v>
          </cell>
          <cell r="G82"/>
          <cell r="H82">
            <v>4</v>
          </cell>
          <cell r="I82">
            <v>4</v>
          </cell>
          <cell r="J82">
            <v>4</v>
          </cell>
          <cell r="K82">
            <v>4</v>
          </cell>
          <cell r="L82">
            <v>4</v>
          </cell>
          <cell r="M82"/>
          <cell r="N82"/>
          <cell r="O82">
            <v>4</v>
          </cell>
          <cell r="P82">
            <v>4</v>
          </cell>
          <cell r="Q82">
            <v>4</v>
          </cell>
          <cell r="R82">
            <v>4</v>
          </cell>
          <cell r="S82">
            <v>4</v>
          </cell>
          <cell r="T82">
            <v>4</v>
          </cell>
          <cell r="U82"/>
          <cell r="V82">
            <v>4</v>
          </cell>
          <cell r="W82">
            <v>4</v>
          </cell>
          <cell r="X82">
            <v>4</v>
          </cell>
          <cell r="Y82">
            <v>4</v>
          </cell>
          <cell r="Z82">
            <v>4</v>
          </cell>
          <cell r="AA82">
            <v>4</v>
          </cell>
          <cell r="AB82"/>
          <cell r="AC82">
            <v>4</v>
          </cell>
          <cell r="AD82">
            <v>4</v>
          </cell>
          <cell r="AE82">
            <v>4</v>
          </cell>
          <cell r="AF82">
            <v>4</v>
          </cell>
          <cell r="AG82">
            <v>4</v>
          </cell>
          <cell r="AH82">
            <v>4</v>
          </cell>
          <cell r="AI82"/>
          <cell r="AJ82"/>
          <cell r="AK82"/>
          <cell r="AL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</row>
        <row r="83">
          <cell r="B83"/>
          <cell r="C83" t="str">
            <v>Sophal Vanna</v>
          </cell>
          <cell r="D83">
            <v>1.3</v>
          </cell>
          <cell r="E83">
            <v>0</v>
          </cell>
          <cell r="F83">
            <v>0</v>
          </cell>
          <cell r="G83"/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/>
          <cell r="N83"/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/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/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AK83"/>
          <cell r="AL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</row>
        <row r="84">
          <cell r="B84"/>
          <cell r="C84" t="str">
            <v>Oven</v>
          </cell>
          <cell r="D84">
            <v>1.5</v>
          </cell>
          <cell r="E84">
            <v>0</v>
          </cell>
          <cell r="F84">
            <v>0</v>
          </cell>
          <cell r="G84"/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/>
          <cell r="N84"/>
          <cell r="O84">
            <v>0</v>
          </cell>
          <cell r="P84">
            <v>2</v>
          </cell>
          <cell r="Q84">
            <v>2</v>
          </cell>
          <cell r="R84">
            <v>0</v>
          </cell>
          <cell r="S84">
            <v>2</v>
          </cell>
          <cell r="T84">
            <v>2</v>
          </cell>
          <cell r="U84"/>
          <cell r="V84">
            <v>2</v>
          </cell>
          <cell r="W84">
            <v>2</v>
          </cell>
          <cell r="X84">
            <v>2</v>
          </cell>
          <cell r="Y84">
            <v>2</v>
          </cell>
          <cell r="Z84">
            <v>2</v>
          </cell>
          <cell r="AA84">
            <v>0</v>
          </cell>
          <cell r="AB84"/>
          <cell r="AC84">
            <v>2</v>
          </cell>
          <cell r="AD84">
            <v>2</v>
          </cell>
          <cell r="AE84">
            <v>2</v>
          </cell>
          <cell r="AF84">
            <v>2</v>
          </cell>
          <cell r="AG84">
            <v>2</v>
          </cell>
          <cell r="AH84">
            <v>0</v>
          </cell>
          <cell r="AI84"/>
          <cell r="AJ84">
            <v>28</v>
          </cell>
          <cell r="AK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</row>
        <row r="85">
          <cell r="B85"/>
          <cell r="C85"/>
          <cell r="D85">
            <v>2</v>
          </cell>
          <cell r="E85">
            <v>0</v>
          </cell>
          <cell r="F85">
            <v>0</v>
          </cell>
          <cell r="G85"/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/>
          <cell r="N85"/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/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/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AK85">
            <v>0</v>
          </cell>
          <cell r="AL85">
            <v>14</v>
          </cell>
          <cell r="AM85">
            <v>0</v>
          </cell>
          <cell r="AN85">
            <v>0</v>
          </cell>
          <cell r="AO85">
            <v>0</v>
          </cell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</row>
        <row r="86">
          <cell r="B86" t="str">
            <v>1063</v>
          </cell>
          <cell r="C86"/>
          <cell r="D86" t="str">
            <v>AM</v>
          </cell>
          <cell r="E86">
            <v>4</v>
          </cell>
          <cell r="F86">
            <v>4</v>
          </cell>
          <cell r="G86"/>
          <cell r="H86">
            <v>4</v>
          </cell>
          <cell r="I86">
            <v>4</v>
          </cell>
          <cell r="J86">
            <v>4</v>
          </cell>
          <cell r="K86">
            <v>4</v>
          </cell>
          <cell r="L86">
            <v>4</v>
          </cell>
          <cell r="M86"/>
          <cell r="N86"/>
          <cell r="O86">
            <v>4</v>
          </cell>
          <cell r="P86">
            <v>4</v>
          </cell>
          <cell r="Q86">
            <v>4</v>
          </cell>
          <cell r="R86">
            <v>4</v>
          </cell>
          <cell r="S86">
            <v>4</v>
          </cell>
          <cell r="T86">
            <v>4</v>
          </cell>
          <cell r="U86"/>
          <cell r="V86">
            <v>4</v>
          </cell>
          <cell r="W86">
            <v>4</v>
          </cell>
          <cell r="X86">
            <v>4</v>
          </cell>
          <cell r="Y86">
            <v>4</v>
          </cell>
          <cell r="Z86">
            <v>4</v>
          </cell>
          <cell r="AA86">
            <v>4</v>
          </cell>
          <cell r="AB86"/>
          <cell r="AC86">
            <v>4</v>
          </cell>
          <cell r="AD86">
            <v>4</v>
          </cell>
          <cell r="AE86">
            <v>4</v>
          </cell>
          <cell r="AF86">
            <v>4</v>
          </cell>
          <cell r="AG86">
            <v>4</v>
          </cell>
          <cell r="AH86">
            <v>4</v>
          </cell>
          <cell r="AI86"/>
          <cell r="AJ86">
            <v>25</v>
          </cell>
          <cell r="AK86"/>
          <cell r="AP86">
            <v>14</v>
          </cell>
          <cell r="AQ86">
            <v>26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26</v>
          </cell>
          <cell r="BA86">
            <v>0</v>
          </cell>
          <cell r="BB86">
            <v>28</v>
          </cell>
          <cell r="BC86">
            <v>0</v>
          </cell>
          <cell r="BD86">
            <v>0</v>
          </cell>
        </row>
        <row r="87">
          <cell r="B87"/>
          <cell r="C87" t="str">
            <v>រាយ ស្រស់</v>
          </cell>
          <cell r="D87" t="str">
            <v>PM</v>
          </cell>
          <cell r="E87">
            <v>4</v>
          </cell>
          <cell r="F87">
            <v>4</v>
          </cell>
          <cell r="G87"/>
          <cell r="H87">
            <v>4</v>
          </cell>
          <cell r="I87">
            <v>4</v>
          </cell>
          <cell r="J87">
            <v>4</v>
          </cell>
          <cell r="K87">
            <v>4</v>
          </cell>
          <cell r="L87">
            <v>4</v>
          </cell>
          <cell r="M87"/>
          <cell r="N87"/>
          <cell r="O87">
            <v>4</v>
          </cell>
          <cell r="P87">
            <v>4</v>
          </cell>
          <cell r="Q87">
            <v>4</v>
          </cell>
          <cell r="R87">
            <v>4</v>
          </cell>
          <cell r="S87">
            <v>4</v>
          </cell>
          <cell r="T87">
            <v>4</v>
          </cell>
          <cell r="U87"/>
          <cell r="V87">
            <v>4</v>
          </cell>
          <cell r="W87">
            <v>4</v>
          </cell>
          <cell r="X87">
            <v>4</v>
          </cell>
          <cell r="Y87">
            <v>4</v>
          </cell>
          <cell r="Z87">
            <v>4</v>
          </cell>
          <cell r="AA87">
            <v>4</v>
          </cell>
          <cell r="AB87"/>
          <cell r="AC87">
            <v>4</v>
          </cell>
          <cell r="AD87">
            <v>4</v>
          </cell>
          <cell r="AE87">
            <v>4</v>
          </cell>
          <cell r="AF87">
            <v>4</v>
          </cell>
          <cell r="AG87">
            <v>4</v>
          </cell>
          <cell r="AH87">
            <v>4</v>
          </cell>
          <cell r="AI87"/>
          <cell r="AJ87"/>
          <cell r="AK87"/>
          <cell r="AL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</row>
        <row r="88">
          <cell r="B88"/>
          <cell r="C88" t="str">
            <v>Rary Sras</v>
          </cell>
          <cell r="D88">
            <v>1.3</v>
          </cell>
          <cell r="E88">
            <v>0</v>
          </cell>
          <cell r="F88">
            <v>0</v>
          </cell>
          <cell r="G88"/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/>
          <cell r="N88"/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/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AK88"/>
          <cell r="AL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</row>
        <row r="89">
          <cell r="B89"/>
          <cell r="C89" t="str">
            <v>Oven</v>
          </cell>
          <cell r="D89">
            <v>1.5</v>
          </cell>
          <cell r="E89">
            <v>0</v>
          </cell>
          <cell r="F89">
            <v>0</v>
          </cell>
          <cell r="G89"/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/>
          <cell r="N89"/>
          <cell r="O89">
            <v>0</v>
          </cell>
          <cell r="P89">
            <v>2</v>
          </cell>
          <cell r="Q89">
            <v>2</v>
          </cell>
          <cell r="R89">
            <v>0</v>
          </cell>
          <cell r="S89">
            <v>2</v>
          </cell>
          <cell r="T89">
            <v>2</v>
          </cell>
          <cell r="U89"/>
          <cell r="V89">
            <v>2</v>
          </cell>
          <cell r="W89">
            <v>2</v>
          </cell>
          <cell r="X89">
            <v>2</v>
          </cell>
          <cell r="Y89">
            <v>2</v>
          </cell>
          <cell r="Z89">
            <v>2</v>
          </cell>
          <cell r="AA89">
            <v>0</v>
          </cell>
          <cell r="AB89"/>
          <cell r="AC89">
            <v>2</v>
          </cell>
          <cell r="AD89">
            <v>2</v>
          </cell>
          <cell r="AE89">
            <v>2</v>
          </cell>
          <cell r="AF89">
            <v>2</v>
          </cell>
          <cell r="AG89">
            <v>2</v>
          </cell>
          <cell r="AH89">
            <v>0</v>
          </cell>
          <cell r="AI89"/>
          <cell r="AJ89">
            <v>28</v>
          </cell>
          <cell r="AK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</row>
        <row r="90">
          <cell r="B90"/>
          <cell r="C90"/>
          <cell r="D90">
            <v>2</v>
          </cell>
          <cell r="E90">
            <v>0</v>
          </cell>
          <cell r="F90">
            <v>0</v>
          </cell>
          <cell r="G90"/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/>
          <cell r="N90"/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/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AK90">
            <v>0</v>
          </cell>
          <cell r="AL90">
            <v>14</v>
          </cell>
          <cell r="AM90">
            <v>0</v>
          </cell>
          <cell r="AN90">
            <v>0</v>
          </cell>
          <cell r="AO90">
            <v>0</v>
          </cell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</row>
        <row r="91">
          <cell r="B91" t="str">
            <v>1126</v>
          </cell>
          <cell r="C91"/>
          <cell r="D91" t="str">
            <v>AM</v>
          </cell>
          <cell r="E91">
            <v>4</v>
          </cell>
          <cell r="F91">
            <v>4</v>
          </cell>
          <cell r="G91"/>
          <cell r="H91">
            <v>4</v>
          </cell>
          <cell r="I91">
            <v>4</v>
          </cell>
          <cell r="J91" t="str">
            <v>AL</v>
          </cell>
          <cell r="K91">
            <v>4</v>
          </cell>
          <cell r="L91">
            <v>4</v>
          </cell>
          <cell r="M91"/>
          <cell r="N91"/>
          <cell r="O91">
            <v>4</v>
          </cell>
          <cell r="P91">
            <v>4</v>
          </cell>
          <cell r="Q91">
            <v>4</v>
          </cell>
          <cell r="R91">
            <v>4</v>
          </cell>
          <cell r="S91" t="str">
            <v>A</v>
          </cell>
          <cell r="T91">
            <v>4</v>
          </cell>
          <cell r="U91"/>
          <cell r="V91">
            <v>4</v>
          </cell>
          <cell r="W91">
            <v>4</v>
          </cell>
          <cell r="X91">
            <v>4</v>
          </cell>
          <cell r="Y91">
            <v>4</v>
          </cell>
          <cell r="Z91">
            <v>4</v>
          </cell>
          <cell r="AA91">
            <v>4</v>
          </cell>
          <cell r="AB91"/>
          <cell r="AC91">
            <v>4</v>
          </cell>
          <cell r="AD91">
            <v>4</v>
          </cell>
          <cell r="AE91">
            <v>4</v>
          </cell>
          <cell r="AF91">
            <v>4</v>
          </cell>
          <cell r="AG91">
            <v>4</v>
          </cell>
          <cell r="AH91">
            <v>4</v>
          </cell>
          <cell r="AI91"/>
          <cell r="AJ91">
            <v>23.5</v>
          </cell>
          <cell r="AK91"/>
          <cell r="AP91">
            <v>7</v>
          </cell>
          <cell r="AQ91">
            <v>24.5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0.5</v>
          </cell>
          <cell r="AW91">
            <v>1</v>
          </cell>
          <cell r="AX91">
            <v>0</v>
          </cell>
          <cell r="AY91">
            <v>0</v>
          </cell>
          <cell r="AZ91">
            <v>25.5</v>
          </cell>
          <cell r="BA91">
            <v>0</v>
          </cell>
          <cell r="BB91">
            <v>14</v>
          </cell>
          <cell r="BC91">
            <v>0</v>
          </cell>
          <cell r="BD91">
            <v>1</v>
          </cell>
        </row>
        <row r="92">
          <cell r="B92"/>
          <cell r="C92" t="str">
            <v>ភុំ ហាក់</v>
          </cell>
          <cell r="D92" t="str">
            <v>PM</v>
          </cell>
          <cell r="E92">
            <v>4</v>
          </cell>
          <cell r="F92">
            <v>4</v>
          </cell>
          <cell r="G92"/>
          <cell r="H92">
            <v>4</v>
          </cell>
          <cell r="I92">
            <v>4</v>
          </cell>
          <cell r="J92" t="str">
            <v>AL</v>
          </cell>
          <cell r="K92">
            <v>4</v>
          </cell>
          <cell r="L92">
            <v>4</v>
          </cell>
          <cell r="M92"/>
          <cell r="N92"/>
          <cell r="O92">
            <v>4</v>
          </cell>
          <cell r="P92">
            <v>4</v>
          </cell>
          <cell r="Q92">
            <v>4</v>
          </cell>
          <cell r="R92">
            <v>4</v>
          </cell>
          <cell r="S92">
            <v>4</v>
          </cell>
          <cell r="T92">
            <v>4</v>
          </cell>
          <cell r="U92"/>
          <cell r="V92">
            <v>4</v>
          </cell>
          <cell r="W92">
            <v>4</v>
          </cell>
          <cell r="X92">
            <v>4</v>
          </cell>
          <cell r="Y92">
            <v>4</v>
          </cell>
          <cell r="Z92">
            <v>4</v>
          </cell>
          <cell r="AA92">
            <v>4</v>
          </cell>
          <cell r="AB92"/>
          <cell r="AC92">
            <v>4</v>
          </cell>
          <cell r="AD92">
            <v>4</v>
          </cell>
          <cell r="AE92">
            <v>4</v>
          </cell>
          <cell r="AF92">
            <v>4</v>
          </cell>
          <cell r="AG92">
            <v>4</v>
          </cell>
          <cell r="AH92">
            <v>4</v>
          </cell>
          <cell r="AI92"/>
          <cell r="AJ92"/>
          <cell r="AK92"/>
          <cell r="AL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</row>
        <row r="93">
          <cell r="B93"/>
          <cell r="C93" t="str">
            <v>Phum Hak</v>
          </cell>
          <cell r="D93">
            <v>1.3</v>
          </cell>
          <cell r="E93">
            <v>0</v>
          </cell>
          <cell r="F93">
            <v>0</v>
          </cell>
          <cell r="G93"/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/>
          <cell r="N93"/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/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AK93"/>
          <cell r="AL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</row>
        <row r="94">
          <cell r="B94"/>
          <cell r="C94" t="str">
            <v>Oven</v>
          </cell>
          <cell r="D94">
            <v>1.5</v>
          </cell>
          <cell r="E94">
            <v>0</v>
          </cell>
          <cell r="F94">
            <v>0</v>
          </cell>
          <cell r="G94"/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/>
          <cell r="N94"/>
          <cell r="O94">
            <v>0</v>
          </cell>
          <cell r="P94">
            <v>2</v>
          </cell>
          <cell r="Q94">
            <v>2</v>
          </cell>
          <cell r="R94">
            <v>0</v>
          </cell>
          <cell r="S94">
            <v>2</v>
          </cell>
          <cell r="T94">
            <v>0</v>
          </cell>
          <cell r="U94"/>
          <cell r="V94">
            <v>2</v>
          </cell>
          <cell r="W94">
            <v>2</v>
          </cell>
          <cell r="X94">
            <v>0</v>
          </cell>
          <cell r="Y94">
            <v>2</v>
          </cell>
          <cell r="Z94">
            <v>2</v>
          </cell>
          <cell r="AA94">
            <v>0</v>
          </cell>
          <cell r="AB94"/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/>
          <cell r="AJ94">
            <v>14</v>
          </cell>
          <cell r="AK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</row>
        <row r="95">
          <cell r="B95"/>
          <cell r="C95"/>
          <cell r="D95">
            <v>2</v>
          </cell>
          <cell r="E95">
            <v>0</v>
          </cell>
          <cell r="F95">
            <v>0</v>
          </cell>
          <cell r="G95"/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/>
          <cell r="N95"/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/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AK95">
            <v>0</v>
          </cell>
          <cell r="AL95">
            <v>7</v>
          </cell>
          <cell r="AM95">
            <v>0</v>
          </cell>
          <cell r="AN95">
            <v>0</v>
          </cell>
          <cell r="AO95">
            <v>0</v>
          </cell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</row>
        <row r="96">
          <cell r="B96" t="str">
            <v>1127</v>
          </cell>
          <cell r="C96"/>
          <cell r="D96" t="str">
            <v>AM</v>
          </cell>
          <cell r="E96">
            <v>4</v>
          </cell>
          <cell r="F96">
            <v>4</v>
          </cell>
          <cell r="G96"/>
          <cell r="H96">
            <v>4</v>
          </cell>
          <cell r="I96">
            <v>4</v>
          </cell>
          <cell r="J96">
            <v>4</v>
          </cell>
          <cell r="K96">
            <v>4</v>
          </cell>
          <cell r="L96">
            <v>4</v>
          </cell>
          <cell r="M96"/>
          <cell r="N96"/>
          <cell r="O96">
            <v>4</v>
          </cell>
          <cell r="P96">
            <v>4</v>
          </cell>
          <cell r="Q96">
            <v>4</v>
          </cell>
          <cell r="R96">
            <v>4</v>
          </cell>
          <cell r="S96">
            <v>4</v>
          </cell>
          <cell r="T96">
            <v>4</v>
          </cell>
          <cell r="U96"/>
          <cell r="V96">
            <v>4</v>
          </cell>
          <cell r="W96">
            <v>4</v>
          </cell>
          <cell r="X96">
            <v>4</v>
          </cell>
          <cell r="Y96">
            <v>4</v>
          </cell>
          <cell r="Z96">
            <v>4</v>
          </cell>
          <cell r="AA96">
            <v>4</v>
          </cell>
          <cell r="AB96"/>
          <cell r="AC96">
            <v>4</v>
          </cell>
          <cell r="AD96">
            <v>4</v>
          </cell>
          <cell r="AE96">
            <v>4</v>
          </cell>
          <cell r="AF96">
            <v>4</v>
          </cell>
          <cell r="AG96">
            <v>4</v>
          </cell>
          <cell r="AH96">
            <v>4</v>
          </cell>
          <cell r="AI96"/>
          <cell r="AJ96">
            <v>25</v>
          </cell>
          <cell r="AK96"/>
          <cell r="AP96">
            <v>7</v>
          </cell>
          <cell r="AQ96">
            <v>26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26</v>
          </cell>
          <cell r="BA96">
            <v>0</v>
          </cell>
          <cell r="BB96">
            <v>14</v>
          </cell>
          <cell r="BC96">
            <v>0</v>
          </cell>
          <cell r="BD96">
            <v>0</v>
          </cell>
        </row>
        <row r="97">
          <cell r="B97"/>
          <cell r="C97" t="str">
            <v>អាន ហាប់</v>
          </cell>
          <cell r="D97" t="str">
            <v>PM</v>
          </cell>
          <cell r="E97">
            <v>4</v>
          </cell>
          <cell r="F97">
            <v>4</v>
          </cell>
          <cell r="G97"/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/>
          <cell r="N97"/>
          <cell r="O97">
            <v>4</v>
          </cell>
          <cell r="P97">
            <v>4</v>
          </cell>
          <cell r="Q97">
            <v>4</v>
          </cell>
          <cell r="R97">
            <v>4</v>
          </cell>
          <cell r="S97">
            <v>4</v>
          </cell>
          <cell r="T97">
            <v>4</v>
          </cell>
          <cell r="U97"/>
          <cell r="V97">
            <v>4</v>
          </cell>
          <cell r="W97">
            <v>4</v>
          </cell>
          <cell r="X97">
            <v>4</v>
          </cell>
          <cell r="Y97">
            <v>4</v>
          </cell>
          <cell r="Z97">
            <v>4</v>
          </cell>
          <cell r="AA97">
            <v>4</v>
          </cell>
          <cell r="AB97"/>
          <cell r="AC97">
            <v>4</v>
          </cell>
          <cell r="AD97">
            <v>4</v>
          </cell>
          <cell r="AE97">
            <v>4</v>
          </cell>
          <cell r="AF97">
            <v>4</v>
          </cell>
          <cell r="AG97">
            <v>4</v>
          </cell>
          <cell r="AH97">
            <v>4</v>
          </cell>
          <cell r="AI97"/>
          <cell r="AJ97"/>
          <cell r="AK97"/>
          <cell r="AL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</row>
        <row r="98">
          <cell r="B98"/>
          <cell r="C98" t="str">
            <v>Oan Hab</v>
          </cell>
          <cell r="D98">
            <v>1.3</v>
          </cell>
          <cell r="E98">
            <v>0</v>
          </cell>
          <cell r="F98">
            <v>0</v>
          </cell>
          <cell r="G98"/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/>
          <cell r="N98"/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/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/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AK98"/>
          <cell r="AL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</row>
        <row r="99">
          <cell r="B99"/>
          <cell r="C99" t="str">
            <v>Oven</v>
          </cell>
          <cell r="D99">
            <v>1.5</v>
          </cell>
          <cell r="E99">
            <v>0</v>
          </cell>
          <cell r="F99">
            <v>0</v>
          </cell>
          <cell r="G99"/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/>
          <cell r="N99"/>
          <cell r="O99">
            <v>0</v>
          </cell>
          <cell r="P99">
            <v>2</v>
          </cell>
          <cell r="Q99">
            <v>2</v>
          </cell>
          <cell r="R99">
            <v>0</v>
          </cell>
          <cell r="S99">
            <v>2</v>
          </cell>
          <cell r="T99">
            <v>0</v>
          </cell>
          <cell r="U99"/>
          <cell r="V99">
            <v>2</v>
          </cell>
          <cell r="W99">
            <v>0</v>
          </cell>
          <cell r="X99">
            <v>2</v>
          </cell>
          <cell r="Y99">
            <v>2</v>
          </cell>
          <cell r="Z99">
            <v>2</v>
          </cell>
          <cell r="AA99">
            <v>0</v>
          </cell>
          <cell r="AB99"/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/>
          <cell r="AJ99">
            <v>14</v>
          </cell>
          <cell r="AK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</row>
        <row r="100">
          <cell r="B100"/>
          <cell r="C100"/>
          <cell r="D100">
            <v>2</v>
          </cell>
          <cell r="E100">
            <v>0</v>
          </cell>
          <cell r="F100">
            <v>0</v>
          </cell>
          <cell r="G100"/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/>
          <cell r="N100"/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/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/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AK100">
            <v>0</v>
          </cell>
          <cell r="AL100">
            <v>7</v>
          </cell>
          <cell r="AM100">
            <v>0</v>
          </cell>
          <cell r="AN100">
            <v>0</v>
          </cell>
          <cell r="AO100">
            <v>0</v>
          </cell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</row>
        <row r="101">
          <cell r="B101" t="str">
            <v>1128</v>
          </cell>
          <cell r="C101"/>
          <cell r="D101" t="str">
            <v>AM</v>
          </cell>
          <cell r="E101" t="str">
            <v>4N</v>
          </cell>
          <cell r="F101" t="str">
            <v>4N</v>
          </cell>
          <cell r="G101"/>
          <cell r="H101" t="str">
            <v>4N</v>
          </cell>
          <cell r="I101" t="str">
            <v>4N</v>
          </cell>
          <cell r="J101" t="str">
            <v>4N</v>
          </cell>
          <cell r="K101" t="str">
            <v>4N</v>
          </cell>
          <cell r="L101" t="str">
            <v>4N</v>
          </cell>
          <cell r="M101"/>
          <cell r="N101"/>
          <cell r="O101" t="str">
            <v>A</v>
          </cell>
          <cell r="P101" t="str">
            <v>4N</v>
          </cell>
          <cell r="Q101" t="str">
            <v>4N</v>
          </cell>
          <cell r="R101" t="str">
            <v>4N</v>
          </cell>
          <cell r="S101" t="str">
            <v>4N</v>
          </cell>
          <cell r="T101" t="str">
            <v>4N</v>
          </cell>
          <cell r="U101"/>
          <cell r="V101" t="str">
            <v>4N</v>
          </cell>
          <cell r="W101" t="str">
            <v>4N</v>
          </cell>
          <cell r="X101" t="str">
            <v>4N</v>
          </cell>
          <cell r="Y101" t="str">
            <v>4N</v>
          </cell>
          <cell r="Z101" t="str">
            <v>4N</v>
          </cell>
          <cell r="AA101" t="str">
            <v>4N</v>
          </cell>
          <cell r="AB101"/>
          <cell r="AC101" t="str">
            <v>4N</v>
          </cell>
          <cell r="AD101" t="str">
            <v>4N</v>
          </cell>
          <cell r="AE101" t="str">
            <v>4N</v>
          </cell>
          <cell r="AF101" t="str">
            <v>4N</v>
          </cell>
          <cell r="AG101" t="str">
            <v>4N</v>
          </cell>
          <cell r="AH101" t="str">
            <v>4N</v>
          </cell>
          <cell r="AI101"/>
          <cell r="AJ101">
            <v>24</v>
          </cell>
          <cell r="AK101"/>
          <cell r="AP101">
            <v>15</v>
          </cell>
          <cell r="AQ101">
            <v>25</v>
          </cell>
          <cell r="AR101">
            <v>24</v>
          </cell>
          <cell r="AS101">
            <v>0</v>
          </cell>
          <cell r="AT101">
            <v>0</v>
          </cell>
          <cell r="AU101">
            <v>0</v>
          </cell>
          <cell r="AV101">
            <v>1</v>
          </cell>
          <cell r="AW101">
            <v>0</v>
          </cell>
          <cell r="AX101">
            <v>0</v>
          </cell>
          <cell r="AY101">
            <v>0</v>
          </cell>
          <cell r="AZ101">
            <v>25</v>
          </cell>
          <cell r="BA101">
            <v>76</v>
          </cell>
          <cell r="BB101">
            <v>0</v>
          </cell>
          <cell r="BC101">
            <v>30</v>
          </cell>
          <cell r="BD101">
            <v>0</v>
          </cell>
        </row>
        <row r="102">
          <cell r="B102"/>
          <cell r="C102" t="str">
            <v>សាយ សុគា</v>
          </cell>
          <cell r="D102" t="str">
            <v>PM</v>
          </cell>
          <cell r="E102" t="str">
            <v>4N</v>
          </cell>
          <cell r="F102" t="str">
            <v>4N</v>
          </cell>
          <cell r="G102"/>
          <cell r="H102" t="str">
            <v>4N</v>
          </cell>
          <cell r="I102" t="str">
            <v>4N</v>
          </cell>
          <cell r="J102" t="str">
            <v>4N</v>
          </cell>
          <cell r="K102" t="str">
            <v>4N</v>
          </cell>
          <cell r="L102" t="str">
            <v>4N</v>
          </cell>
          <cell r="M102"/>
          <cell r="N102"/>
          <cell r="O102" t="str">
            <v>A</v>
          </cell>
          <cell r="P102" t="str">
            <v>4N</v>
          </cell>
          <cell r="Q102" t="str">
            <v>4N</v>
          </cell>
          <cell r="R102" t="str">
            <v>4N</v>
          </cell>
          <cell r="S102" t="str">
            <v>4N</v>
          </cell>
          <cell r="T102" t="str">
            <v>4N</v>
          </cell>
          <cell r="U102"/>
          <cell r="V102" t="str">
            <v>4N</v>
          </cell>
          <cell r="W102" t="str">
            <v>4N</v>
          </cell>
          <cell r="X102" t="str">
            <v>4N</v>
          </cell>
          <cell r="Y102" t="str">
            <v>4N</v>
          </cell>
          <cell r="Z102" t="str">
            <v>4N</v>
          </cell>
          <cell r="AA102" t="str">
            <v>4N</v>
          </cell>
          <cell r="AB102"/>
          <cell r="AC102" t="str">
            <v>4N</v>
          </cell>
          <cell r="AD102" t="str">
            <v>4N</v>
          </cell>
          <cell r="AE102" t="str">
            <v>4N</v>
          </cell>
          <cell r="AF102" t="str">
            <v>4N</v>
          </cell>
          <cell r="AG102" t="str">
            <v>4N</v>
          </cell>
          <cell r="AH102" t="str">
            <v>4N</v>
          </cell>
          <cell r="AI102"/>
          <cell r="AJ102"/>
          <cell r="AK102"/>
          <cell r="AL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</row>
        <row r="103">
          <cell r="B103"/>
          <cell r="C103" t="str">
            <v>Say Sokea</v>
          </cell>
          <cell r="D103">
            <v>1.3</v>
          </cell>
          <cell r="E103">
            <v>4</v>
          </cell>
          <cell r="F103">
            <v>2</v>
          </cell>
          <cell r="G103"/>
          <cell r="H103">
            <v>4</v>
          </cell>
          <cell r="I103">
            <v>2</v>
          </cell>
          <cell r="J103">
            <v>4</v>
          </cell>
          <cell r="K103">
            <v>4</v>
          </cell>
          <cell r="L103">
            <v>2</v>
          </cell>
          <cell r="M103"/>
          <cell r="N103"/>
          <cell r="O103">
            <v>0</v>
          </cell>
          <cell r="P103">
            <v>4</v>
          </cell>
          <cell r="Q103">
            <v>4</v>
          </cell>
          <cell r="R103">
            <v>4</v>
          </cell>
          <cell r="S103">
            <v>4</v>
          </cell>
          <cell r="T103">
            <v>2</v>
          </cell>
          <cell r="U103"/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2</v>
          </cell>
          <cell r="AB103"/>
          <cell r="AC103">
            <v>4</v>
          </cell>
          <cell r="AD103">
            <v>2</v>
          </cell>
          <cell r="AE103">
            <v>2</v>
          </cell>
          <cell r="AF103">
            <v>2</v>
          </cell>
          <cell r="AG103">
            <v>2</v>
          </cell>
          <cell r="AH103">
            <v>2</v>
          </cell>
          <cell r="AI103"/>
          <cell r="AJ103">
            <v>76</v>
          </cell>
          <cell r="AK103"/>
          <cell r="AL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</row>
        <row r="104">
          <cell r="B104"/>
          <cell r="C104" t="str">
            <v>Oven</v>
          </cell>
          <cell r="D104">
            <v>1.5</v>
          </cell>
          <cell r="E104">
            <v>0</v>
          </cell>
          <cell r="F104">
            <v>0</v>
          </cell>
          <cell r="G104"/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/>
          <cell r="N104"/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/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/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AK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</row>
        <row r="105">
          <cell r="B105"/>
          <cell r="C105"/>
          <cell r="D105">
            <v>2</v>
          </cell>
          <cell r="E105">
            <v>2</v>
          </cell>
          <cell r="F105">
            <v>0</v>
          </cell>
          <cell r="G105"/>
          <cell r="H105">
            <v>2</v>
          </cell>
          <cell r="I105">
            <v>2</v>
          </cell>
          <cell r="J105">
            <v>2</v>
          </cell>
          <cell r="K105">
            <v>2</v>
          </cell>
          <cell r="L105">
            <v>0</v>
          </cell>
          <cell r="M105"/>
          <cell r="N105"/>
          <cell r="O105">
            <v>0</v>
          </cell>
          <cell r="P105">
            <v>2</v>
          </cell>
          <cell r="Q105">
            <v>2</v>
          </cell>
          <cell r="R105">
            <v>2</v>
          </cell>
          <cell r="S105">
            <v>2</v>
          </cell>
          <cell r="T105">
            <v>0</v>
          </cell>
          <cell r="U105"/>
          <cell r="V105">
            <v>2</v>
          </cell>
          <cell r="W105">
            <v>2</v>
          </cell>
          <cell r="X105">
            <v>2</v>
          </cell>
          <cell r="Y105">
            <v>2</v>
          </cell>
          <cell r="Z105">
            <v>2</v>
          </cell>
          <cell r="AA105">
            <v>0</v>
          </cell>
          <cell r="AB105"/>
          <cell r="AC105">
            <v>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/>
          <cell r="AJ105">
            <v>30</v>
          </cell>
          <cell r="AK105">
            <v>0</v>
          </cell>
          <cell r="AL105">
            <v>15</v>
          </cell>
          <cell r="AM105">
            <v>0</v>
          </cell>
          <cell r="AN105">
            <v>0</v>
          </cell>
          <cell r="AO105">
            <v>0</v>
          </cell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</row>
        <row r="106">
          <cell r="B106" t="str">
            <v>1164</v>
          </cell>
          <cell r="C106"/>
          <cell r="D106" t="str">
            <v>AM</v>
          </cell>
          <cell r="E106">
            <v>4</v>
          </cell>
          <cell r="F106">
            <v>4</v>
          </cell>
          <cell r="G106"/>
          <cell r="H106">
            <v>4</v>
          </cell>
          <cell r="I106">
            <v>4</v>
          </cell>
          <cell r="J106">
            <v>4</v>
          </cell>
          <cell r="K106">
            <v>4</v>
          </cell>
          <cell r="L106">
            <v>4</v>
          </cell>
          <cell r="M106"/>
          <cell r="N106"/>
          <cell r="O106">
            <v>4</v>
          </cell>
          <cell r="P106">
            <v>4</v>
          </cell>
          <cell r="Q106">
            <v>4</v>
          </cell>
          <cell r="R106">
            <v>4</v>
          </cell>
          <cell r="S106">
            <v>4</v>
          </cell>
          <cell r="T106">
            <v>4</v>
          </cell>
          <cell r="U106"/>
          <cell r="V106">
            <v>4</v>
          </cell>
          <cell r="W106">
            <v>4</v>
          </cell>
          <cell r="X106">
            <v>4</v>
          </cell>
          <cell r="Y106">
            <v>4</v>
          </cell>
          <cell r="Z106">
            <v>4</v>
          </cell>
          <cell r="AA106">
            <v>4</v>
          </cell>
          <cell r="AB106"/>
          <cell r="AC106">
            <v>4</v>
          </cell>
          <cell r="AD106">
            <v>4</v>
          </cell>
          <cell r="AE106">
            <v>4</v>
          </cell>
          <cell r="AF106">
            <v>4</v>
          </cell>
          <cell r="AG106">
            <v>4</v>
          </cell>
          <cell r="AH106">
            <v>4</v>
          </cell>
          <cell r="AI106"/>
          <cell r="AJ106">
            <v>25</v>
          </cell>
          <cell r="AK106"/>
          <cell r="AP106">
            <v>12</v>
          </cell>
          <cell r="AQ106">
            <v>26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26</v>
          </cell>
          <cell r="BA106">
            <v>0</v>
          </cell>
          <cell r="BB106">
            <v>24</v>
          </cell>
          <cell r="BC106">
            <v>0</v>
          </cell>
          <cell r="BD106">
            <v>0</v>
          </cell>
        </row>
        <row r="107">
          <cell r="B107"/>
          <cell r="C107" t="str">
            <v>កែន ពុទ្ធាវី</v>
          </cell>
          <cell r="D107" t="str">
            <v>PM</v>
          </cell>
          <cell r="E107">
            <v>4</v>
          </cell>
          <cell r="F107">
            <v>4</v>
          </cell>
          <cell r="G107"/>
          <cell r="H107">
            <v>4</v>
          </cell>
          <cell r="I107">
            <v>4</v>
          </cell>
          <cell r="J107">
            <v>4</v>
          </cell>
          <cell r="K107">
            <v>4</v>
          </cell>
          <cell r="L107">
            <v>4</v>
          </cell>
          <cell r="M107"/>
          <cell r="N107"/>
          <cell r="O107">
            <v>4</v>
          </cell>
          <cell r="P107">
            <v>4</v>
          </cell>
          <cell r="Q107">
            <v>4</v>
          </cell>
          <cell r="R107">
            <v>4</v>
          </cell>
          <cell r="S107">
            <v>4</v>
          </cell>
          <cell r="T107">
            <v>4</v>
          </cell>
          <cell r="U107"/>
          <cell r="V107">
            <v>4</v>
          </cell>
          <cell r="W107">
            <v>4</v>
          </cell>
          <cell r="X107">
            <v>4</v>
          </cell>
          <cell r="Y107">
            <v>4</v>
          </cell>
          <cell r="Z107">
            <v>4</v>
          </cell>
          <cell r="AA107">
            <v>4</v>
          </cell>
          <cell r="AB107"/>
          <cell r="AC107">
            <v>4</v>
          </cell>
          <cell r="AD107">
            <v>4</v>
          </cell>
          <cell r="AE107">
            <v>4</v>
          </cell>
          <cell r="AF107">
            <v>4</v>
          </cell>
          <cell r="AG107">
            <v>4</v>
          </cell>
          <cell r="AH107">
            <v>4</v>
          </cell>
          <cell r="AI107"/>
          <cell r="AJ107"/>
          <cell r="AK107"/>
          <cell r="AL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</row>
        <row r="108">
          <cell r="B108"/>
          <cell r="C108" t="str">
            <v>Ken Putheavy</v>
          </cell>
          <cell r="D108">
            <v>1.3</v>
          </cell>
          <cell r="E108">
            <v>0</v>
          </cell>
          <cell r="F108">
            <v>0</v>
          </cell>
          <cell r="G108"/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/>
          <cell r="N108"/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/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/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AK108"/>
          <cell r="AL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</row>
        <row r="109">
          <cell r="B109"/>
          <cell r="C109" t="str">
            <v>Oven</v>
          </cell>
          <cell r="D109">
            <v>1.5</v>
          </cell>
          <cell r="E109">
            <v>0</v>
          </cell>
          <cell r="F109">
            <v>0</v>
          </cell>
          <cell r="G109"/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/>
          <cell r="N109"/>
          <cell r="O109">
            <v>0</v>
          </cell>
          <cell r="P109">
            <v>2</v>
          </cell>
          <cell r="Q109">
            <v>2</v>
          </cell>
          <cell r="R109">
            <v>0</v>
          </cell>
          <cell r="S109">
            <v>2</v>
          </cell>
          <cell r="T109">
            <v>0</v>
          </cell>
          <cell r="U109"/>
          <cell r="V109">
            <v>2</v>
          </cell>
          <cell r="W109">
            <v>2</v>
          </cell>
          <cell r="X109">
            <v>2</v>
          </cell>
          <cell r="Y109">
            <v>2</v>
          </cell>
          <cell r="Z109">
            <v>2</v>
          </cell>
          <cell r="AA109">
            <v>0</v>
          </cell>
          <cell r="AB109"/>
          <cell r="AC109">
            <v>0</v>
          </cell>
          <cell r="AD109">
            <v>2</v>
          </cell>
          <cell r="AE109">
            <v>2</v>
          </cell>
          <cell r="AF109">
            <v>2</v>
          </cell>
          <cell r="AG109">
            <v>2</v>
          </cell>
          <cell r="AH109">
            <v>0</v>
          </cell>
          <cell r="AI109"/>
          <cell r="AJ109">
            <v>24</v>
          </cell>
          <cell r="AK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</row>
        <row r="110">
          <cell r="B110"/>
          <cell r="C110"/>
          <cell r="D110">
            <v>2</v>
          </cell>
          <cell r="E110">
            <v>0</v>
          </cell>
          <cell r="F110">
            <v>0</v>
          </cell>
          <cell r="G110"/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/>
          <cell r="N110"/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/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/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AK110">
            <v>0</v>
          </cell>
          <cell r="AL110">
            <v>12</v>
          </cell>
          <cell r="AM110">
            <v>0</v>
          </cell>
          <cell r="AN110">
            <v>0</v>
          </cell>
          <cell r="AO110">
            <v>0</v>
          </cell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</row>
        <row r="111">
          <cell r="B111" t="str">
            <v>1296</v>
          </cell>
          <cell r="C111"/>
          <cell r="D111" t="str">
            <v>AM</v>
          </cell>
          <cell r="E111">
            <v>4</v>
          </cell>
          <cell r="F111">
            <v>4</v>
          </cell>
          <cell r="G111"/>
          <cell r="H111">
            <v>4</v>
          </cell>
          <cell r="I111">
            <v>4</v>
          </cell>
          <cell r="J111">
            <v>4</v>
          </cell>
          <cell r="K111">
            <v>4</v>
          </cell>
          <cell r="L111">
            <v>4</v>
          </cell>
          <cell r="M111"/>
          <cell r="N111"/>
          <cell r="O111">
            <v>4</v>
          </cell>
          <cell r="P111">
            <v>4</v>
          </cell>
          <cell r="Q111">
            <v>4</v>
          </cell>
          <cell r="R111">
            <v>4</v>
          </cell>
          <cell r="S111">
            <v>4</v>
          </cell>
          <cell r="T111">
            <v>4</v>
          </cell>
          <cell r="U111"/>
          <cell r="V111">
            <v>4</v>
          </cell>
          <cell r="W111">
            <v>4</v>
          </cell>
          <cell r="X111">
            <v>4</v>
          </cell>
          <cell r="Y111">
            <v>4</v>
          </cell>
          <cell r="Z111">
            <v>4</v>
          </cell>
          <cell r="AA111">
            <v>4</v>
          </cell>
          <cell r="AB111"/>
          <cell r="AC111">
            <v>4</v>
          </cell>
          <cell r="AD111">
            <v>4</v>
          </cell>
          <cell r="AE111">
            <v>4</v>
          </cell>
          <cell r="AF111">
            <v>4</v>
          </cell>
          <cell r="AG111">
            <v>4</v>
          </cell>
          <cell r="AH111">
            <v>4</v>
          </cell>
          <cell r="AI111"/>
          <cell r="AJ111">
            <v>25</v>
          </cell>
          <cell r="AK111"/>
          <cell r="AP111">
            <v>13</v>
          </cell>
          <cell r="AQ111">
            <v>26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26</v>
          </cell>
          <cell r="BA111">
            <v>0</v>
          </cell>
          <cell r="BB111">
            <v>26</v>
          </cell>
          <cell r="BC111">
            <v>0</v>
          </cell>
          <cell r="BD111">
            <v>0</v>
          </cell>
        </row>
        <row r="112">
          <cell r="B112"/>
          <cell r="C112" t="str">
            <v>រ៉េត សាវរី</v>
          </cell>
          <cell r="D112" t="str">
            <v>PM</v>
          </cell>
          <cell r="E112">
            <v>4</v>
          </cell>
          <cell r="F112">
            <v>4</v>
          </cell>
          <cell r="G112"/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/>
          <cell r="N112"/>
          <cell r="O112">
            <v>4</v>
          </cell>
          <cell r="P112">
            <v>4</v>
          </cell>
          <cell r="Q112">
            <v>4</v>
          </cell>
          <cell r="R112">
            <v>4</v>
          </cell>
          <cell r="S112">
            <v>4</v>
          </cell>
          <cell r="T112">
            <v>4</v>
          </cell>
          <cell r="U112"/>
          <cell r="V112">
            <v>4</v>
          </cell>
          <cell r="W112">
            <v>4</v>
          </cell>
          <cell r="X112">
            <v>4</v>
          </cell>
          <cell r="Y112">
            <v>4</v>
          </cell>
          <cell r="Z112">
            <v>4</v>
          </cell>
          <cell r="AA112">
            <v>4</v>
          </cell>
          <cell r="AB112"/>
          <cell r="AC112">
            <v>4</v>
          </cell>
          <cell r="AD112">
            <v>4</v>
          </cell>
          <cell r="AE112">
            <v>4</v>
          </cell>
          <cell r="AF112">
            <v>4</v>
          </cell>
          <cell r="AG112">
            <v>4</v>
          </cell>
          <cell r="AH112">
            <v>4</v>
          </cell>
          <cell r="AI112"/>
          <cell r="AJ112"/>
          <cell r="AK112"/>
          <cell r="AL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</row>
        <row r="113">
          <cell r="B113"/>
          <cell r="C113" t="str">
            <v>Ret Savry</v>
          </cell>
          <cell r="D113">
            <v>1.3</v>
          </cell>
          <cell r="E113">
            <v>0</v>
          </cell>
          <cell r="F113">
            <v>0</v>
          </cell>
          <cell r="G113"/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/>
          <cell r="N113"/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/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AK113"/>
          <cell r="AL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</row>
        <row r="114">
          <cell r="B114"/>
          <cell r="C114" t="str">
            <v>Oven</v>
          </cell>
          <cell r="D114">
            <v>1.5</v>
          </cell>
          <cell r="E114">
            <v>0</v>
          </cell>
          <cell r="F114">
            <v>0</v>
          </cell>
          <cell r="G114"/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/>
          <cell r="N114"/>
          <cell r="O114">
            <v>0</v>
          </cell>
          <cell r="P114">
            <v>2</v>
          </cell>
          <cell r="Q114">
            <v>2</v>
          </cell>
          <cell r="R114">
            <v>0</v>
          </cell>
          <cell r="S114">
            <v>2</v>
          </cell>
          <cell r="T114">
            <v>0</v>
          </cell>
          <cell r="U114"/>
          <cell r="V114">
            <v>2</v>
          </cell>
          <cell r="W114">
            <v>2</v>
          </cell>
          <cell r="X114">
            <v>2</v>
          </cell>
          <cell r="Y114">
            <v>2</v>
          </cell>
          <cell r="Z114">
            <v>2</v>
          </cell>
          <cell r="AA114">
            <v>0</v>
          </cell>
          <cell r="AB114"/>
          <cell r="AC114">
            <v>2</v>
          </cell>
          <cell r="AD114">
            <v>2</v>
          </cell>
          <cell r="AE114">
            <v>2</v>
          </cell>
          <cell r="AF114">
            <v>2</v>
          </cell>
          <cell r="AG114">
            <v>2</v>
          </cell>
          <cell r="AH114">
            <v>0</v>
          </cell>
          <cell r="AI114"/>
          <cell r="AJ114">
            <v>26</v>
          </cell>
          <cell r="AK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</row>
        <row r="115">
          <cell r="B115"/>
          <cell r="C115"/>
          <cell r="D115">
            <v>2</v>
          </cell>
          <cell r="E115">
            <v>0</v>
          </cell>
          <cell r="F115">
            <v>0</v>
          </cell>
          <cell r="G115"/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/>
          <cell r="N115"/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/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/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AK115">
            <v>0</v>
          </cell>
          <cell r="AL115">
            <v>13</v>
          </cell>
          <cell r="AM115">
            <v>0</v>
          </cell>
          <cell r="AN115">
            <v>0</v>
          </cell>
          <cell r="AO115">
            <v>0</v>
          </cell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</row>
        <row r="116">
          <cell r="B116" t="str">
            <v>1388</v>
          </cell>
          <cell r="C116"/>
          <cell r="D116" t="str">
            <v>AM</v>
          </cell>
          <cell r="E116">
            <v>4</v>
          </cell>
          <cell r="F116">
            <v>4</v>
          </cell>
          <cell r="G116"/>
          <cell r="H116">
            <v>4</v>
          </cell>
          <cell r="I116">
            <v>4</v>
          </cell>
          <cell r="J116">
            <v>4</v>
          </cell>
          <cell r="K116">
            <v>4</v>
          </cell>
          <cell r="L116">
            <v>4</v>
          </cell>
          <cell r="M116"/>
          <cell r="N116"/>
          <cell r="O116">
            <v>4</v>
          </cell>
          <cell r="P116">
            <v>4</v>
          </cell>
          <cell r="Q116">
            <v>4</v>
          </cell>
          <cell r="R116">
            <v>4</v>
          </cell>
          <cell r="S116">
            <v>4</v>
          </cell>
          <cell r="T116">
            <v>4</v>
          </cell>
          <cell r="U116"/>
          <cell r="V116">
            <v>4</v>
          </cell>
          <cell r="W116">
            <v>4</v>
          </cell>
          <cell r="X116">
            <v>4</v>
          </cell>
          <cell r="Y116">
            <v>4</v>
          </cell>
          <cell r="Z116">
            <v>4</v>
          </cell>
          <cell r="AA116">
            <v>4</v>
          </cell>
          <cell r="AB116"/>
          <cell r="AC116">
            <v>4</v>
          </cell>
          <cell r="AD116">
            <v>4</v>
          </cell>
          <cell r="AE116">
            <v>4</v>
          </cell>
          <cell r="AF116">
            <v>4</v>
          </cell>
          <cell r="AG116">
            <v>4</v>
          </cell>
          <cell r="AH116">
            <v>4</v>
          </cell>
          <cell r="AI116"/>
          <cell r="AJ116">
            <v>25</v>
          </cell>
          <cell r="AK116"/>
          <cell r="AP116">
            <v>14</v>
          </cell>
          <cell r="AQ116">
            <v>26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26</v>
          </cell>
          <cell r="BA116">
            <v>0</v>
          </cell>
          <cell r="BB116">
            <v>28</v>
          </cell>
          <cell r="BC116">
            <v>0</v>
          </cell>
          <cell r="BD116">
            <v>0</v>
          </cell>
        </row>
        <row r="117">
          <cell r="B117"/>
          <cell r="C117" t="str">
            <v xml:space="preserve">ពេញ ស្រីវី </v>
          </cell>
          <cell r="D117" t="str">
            <v>PM</v>
          </cell>
          <cell r="E117">
            <v>4</v>
          </cell>
          <cell r="F117">
            <v>4</v>
          </cell>
          <cell r="G117"/>
          <cell r="H117">
            <v>4</v>
          </cell>
          <cell r="I117">
            <v>4</v>
          </cell>
          <cell r="J117">
            <v>4</v>
          </cell>
          <cell r="K117">
            <v>4</v>
          </cell>
          <cell r="L117">
            <v>4</v>
          </cell>
          <cell r="M117"/>
          <cell r="N117"/>
          <cell r="O117">
            <v>4</v>
          </cell>
          <cell r="P117">
            <v>4</v>
          </cell>
          <cell r="Q117">
            <v>4</v>
          </cell>
          <cell r="R117">
            <v>4</v>
          </cell>
          <cell r="S117">
            <v>4</v>
          </cell>
          <cell r="T117">
            <v>4</v>
          </cell>
          <cell r="U117"/>
          <cell r="V117">
            <v>4</v>
          </cell>
          <cell r="W117">
            <v>4</v>
          </cell>
          <cell r="X117">
            <v>4</v>
          </cell>
          <cell r="Y117">
            <v>4</v>
          </cell>
          <cell r="Z117">
            <v>4</v>
          </cell>
          <cell r="AA117">
            <v>4</v>
          </cell>
          <cell r="AB117"/>
          <cell r="AC117">
            <v>4</v>
          </cell>
          <cell r="AD117">
            <v>4</v>
          </cell>
          <cell r="AE117">
            <v>4</v>
          </cell>
          <cell r="AF117">
            <v>4</v>
          </cell>
          <cell r="AG117">
            <v>4</v>
          </cell>
          <cell r="AH117">
            <v>4</v>
          </cell>
          <cell r="AI117"/>
          <cell r="AJ117"/>
          <cell r="AK117"/>
          <cell r="AL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</row>
        <row r="118">
          <cell r="B118"/>
          <cell r="C118" t="str">
            <v>Penh Sreyvy</v>
          </cell>
          <cell r="D118">
            <v>1.3</v>
          </cell>
          <cell r="E118">
            <v>0</v>
          </cell>
          <cell r="F118">
            <v>0</v>
          </cell>
          <cell r="G118"/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/>
          <cell r="N118"/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/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/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AK118"/>
          <cell r="AL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</row>
        <row r="119">
          <cell r="B119"/>
          <cell r="C119" t="str">
            <v>Oven</v>
          </cell>
          <cell r="D119">
            <v>1.5</v>
          </cell>
          <cell r="E119">
            <v>0</v>
          </cell>
          <cell r="F119">
            <v>0</v>
          </cell>
          <cell r="G119"/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/>
          <cell r="N119"/>
          <cell r="O119">
            <v>0</v>
          </cell>
          <cell r="P119">
            <v>2</v>
          </cell>
          <cell r="Q119">
            <v>2</v>
          </cell>
          <cell r="R119">
            <v>0</v>
          </cell>
          <cell r="S119">
            <v>2</v>
          </cell>
          <cell r="T119">
            <v>2</v>
          </cell>
          <cell r="U119"/>
          <cell r="V119">
            <v>2</v>
          </cell>
          <cell r="W119">
            <v>2</v>
          </cell>
          <cell r="X119">
            <v>2</v>
          </cell>
          <cell r="Y119">
            <v>2</v>
          </cell>
          <cell r="Z119">
            <v>2</v>
          </cell>
          <cell r="AA119">
            <v>0</v>
          </cell>
          <cell r="AB119"/>
          <cell r="AC119">
            <v>2</v>
          </cell>
          <cell r="AD119">
            <v>2</v>
          </cell>
          <cell r="AE119">
            <v>2</v>
          </cell>
          <cell r="AF119">
            <v>2</v>
          </cell>
          <cell r="AG119">
            <v>2</v>
          </cell>
          <cell r="AH119">
            <v>0</v>
          </cell>
          <cell r="AI119"/>
          <cell r="AJ119">
            <v>28</v>
          </cell>
          <cell r="AK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</row>
        <row r="120">
          <cell r="B120"/>
          <cell r="C120"/>
          <cell r="D120">
            <v>2</v>
          </cell>
          <cell r="E120">
            <v>0</v>
          </cell>
          <cell r="F120">
            <v>0</v>
          </cell>
          <cell r="G120"/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/>
          <cell r="N120"/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/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/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/>
          <cell r="AJ120">
            <v>0</v>
          </cell>
          <cell r="AK120">
            <v>0</v>
          </cell>
          <cell r="AL120">
            <v>14</v>
          </cell>
          <cell r="AM120">
            <v>0</v>
          </cell>
          <cell r="AN120">
            <v>0</v>
          </cell>
          <cell r="AO120">
            <v>0</v>
          </cell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</row>
        <row r="121">
          <cell r="B121" t="str">
            <v>1440</v>
          </cell>
          <cell r="C121"/>
          <cell r="D121" t="str">
            <v>AM</v>
          </cell>
          <cell r="E121">
            <v>4</v>
          </cell>
          <cell r="F121">
            <v>4</v>
          </cell>
          <cell r="G121"/>
          <cell r="H121">
            <v>4</v>
          </cell>
          <cell r="I121">
            <v>4</v>
          </cell>
          <cell r="J121">
            <v>4</v>
          </cell>
          <cell r="K121">
            <v>4</v>
          </cell>
          <cell r="L121">
            <v>4</v>
          </cell>
          <cell r="M121"/>
          <cell r="N121"/>
          <cell r="O121">
            <v>4</v>
          </cell>
          <cell r="P121">
            <v>4</v>
          </cell>
          <cell r="Q121">
            <v>4</v>
          </cell>
          <cell r="R121">
            <v>4</v>
          </cell>
          <cell r="S121">
            <v>4</v>
          </cell>
          <cell r="T121" t="str">
            <v>SL</v>
          </cell>
          <cell r="U121"/>
          <cell r="V121" t="str">
            <v>SL</v>
          </cell>
          <cell r="W121" t="str">
            <v>SL</v>
          </cell>
          <cell r="X121" t="str">
            <v>SL</v>
          </cell>
          <cell r="Y121" t="str">
            <v>SL</v>
          </cell>
          <cell r="Z121" t="str">
            <v>SL</v>
          </cell>
          <cell r="AA121" t="str">
            <v>SL</v>
          </cell>
          <cell r="AB121"/>
          <cell r="AC121" t="str">
            <v>SL</v>
          </cell>
          <cell r="AD121" t="str">
            <v>SL</v>
          </cell>
          <cell r="AE121" t="str">
            <v>SL</v>
          </cell>
          <cell r="AF121" t="str">
            <v>SL</v>
          </cell>
          <cell r="AG121" t="str">
            <v>SL</v>
          </cell>
          <cell r="AH121" t="str">
            <v>SL</v>
          </cell>
          <cell r="AI121"/>
          <cell r="AJ121">
            <v>12</v>
          </cell>
          <cell r="AK121"/>
          <cell r="AP121">
            <v>3</v>
          </cell>
          <cell r="AQ121">
            <v>26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13</v>
          </cell>
          <cell r="AY121">
            <v>0</v>
          </cell>
          <cell r="AZ121">
            <v>26</v>
          </cell>
          <cell r="BA121">
            <v>0</v>
          </cell>
          <cell r="BB121">
            <v>6</v>
          </cell>
          <cell r="BC121">
            <v>0</v>
          </cell>
          <cell r="BD121">
            <v>0</v>
          </cell>
        </row>
        <row r="122">
          <cell r="B122"/>
          <cell r="C122" t="str">
            <v>ជា​ សេងហៃ</v>
          </cell>
          <cell r="D122" t="str">
            <v>PM</v>
          </cell>
          <cell r="E122">
            <v>4</v>
          </cell>
          <cell r="F122">
            <v>4</v>
          </cell>
          <cell r="G122"/>
          <cell r="H122">
            <v>4</v>
          </cell>
          <cell r="I122">
            <v>4</v>
          </cell>
          <cell r="J122">
            <v>4</v>
          </cell>
          <cell r="K122">
            <v>4</v>
          </cell>
          <cell r="L122">
            <v>4</v>
          </cell>
          <cell r="M122"/>
          <cell r="N122"/>
          <cell r="O122">
            <v>4</v>
          </cell>
          <cell r="P122">
            <v>4</v>
          </cell>
          <cell r="Q122">
            <v>4</v>
          </cell>
          <cell r="R122">
            <v>4</v>
          </cell>
          <cell r="S122">
            <v>4</v>
          </cell>
          <cell r="T122" t="str">
            <v>SL</v>
          </cell>
          <cell r="U122"/>
          <cell r="V122" t="str">
            <v>SL</v>
          </cell>
          <cell r="W122" t="str">
            <v>SL</v>
          </cell>
          <cell r="X122" t="str">
            <v>SL</v>
          </cell>
          <cell r="Y122" t="str">
            <v>SL</v>
          </cell>
          <cell r="Z122" t="str">
            <v>SL</v>
          </cell>
          <cell r="AA122" t="str">
            <v>SL</v>
          </cell>
          <cell r="AB122"/>
          <cell r="AC122" t="str">
            <v>SL</v>
          </cell>
          <cell r="AD122" t="str">
            <v>SL</v>
          </cell>
          <cell r="AE122" t="str">
            <v>SL</v>
          </cell>
          <cell r="AF122" t="str">
            <v>SL</v>
          </cell>
          <cell r="AG122" t="str">
            <v>SL</v>
          </cell>
          <cell r="AH122" t="str">
            <v>SL</v>
          </cell>
          <cell r="AI122"/>
          <cell r="AJ122"/>
          <cell r="AK122"/>
          <cell r="AL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</row>
        <row r="123">
          <cell r="B123"/>
          <cell r="C123" t="str">
            <v>Chea Senghai</v>
          </cell>
          <cell r="D123">
            <v>1.3</v>
          </cell>
          <cell r="E123">
            <v>0</v>
          </cell>
          <cell r="F123">
            <v>0</v>
          </cell>
          <cell r="G123"/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/>
          <cell r="N123"/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/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/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/>
          <cell r="AJ123">
            <v>0</v>
          </cell>
          <cell r="AK123"/>
          <cell r="AL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</row>
        <row r="124">
          <cell r="B124"/>
          <cell r="C124" t="str">
            <v>Oven</v>
          </cell>
          <cell r="D124">
            <v>1.5</v>
          </cell>
          <cell r="E124">
            <v>0</v>
          </cell>
          <cell r="F124">
            <v>0</v>
          </cell>
          <cell r="G124"/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/>
          <cell r="N124"/>
          <cell r="O124">
            <v>0</v>
          </cell>
          <cell r="P124">
            <v>2</v>
          </cell>
          <cell r="Q124">
            <v>2</v>
          </cell>
          <cell r="R124">
            <v>0</v>
          </cell>
          <cell r="S124">
            <v>2</v>
          </cell>
          <cell r="T124">
            <v>0</v>
          </cell>
          <cell r="U124"/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/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/>
          <cell r="AJ124">
            <v>6</v>
          </cell>
          <cell r="AK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</row>
        <row r="125">
          <cell r="B125"/>
          <cell r="C125"/>
          <cell r="D125">
            <v>2</v>
          </cell>
          <cell r="E125">
            <v>0</v>
          </cell>
          <cell r="F125">
            <v>0</v>
          </cell>
          <cell r="G125"/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/>
          <cell r="N125"/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/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/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/>
          <cell r="AJ125">
            <v>0</v>
          </cell>
          <cell r="AK125">
            <v>0</v>
          </cell>
          <cell r="AL125">
            <v>3</v>
          </cell>
          <cell r="AM125">
            <v>0</v>
          </cell>
          <cell r="AN125">
            <v>0</v>
          </cell>
          <cell r="AO125">
            <v>0</v>
          </cell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</row>
      </sheetData>
      <sheetData sheetId="2"/>
      <sheetData sheetId="3">
        <row r="8">
          <cell r="B8" t="str">
            <v>0108</v>
          </cell>
          <cell r="C8" t="str">
            <v xml:space="preserve">Chin Sineang </v>
          </cell>
          <cell r="D8" t="str">
            <v>F</v>
          </cell>
          <cell r="E8">
            <v>43677</v>
          </cell>
          <cell r="F8" t="str">
            <v>Oven+Powd. Leader</v>
          </cell>
          <cell r="G8" t="str">
            <v>-</v>
          </cell>
          <cell r="H8" t="str">
            <v>-</v>
          </cell>
          <cell r="I8">
            <v>208</v>
          </cell>
          <cell r="J8">
            <v>60</v>
          </cell>
          <cell r="K8">
            <v>10</v>
          </cell>
          <cell r="L8">
            <v>10</v>
          </cell>
          <cell r="M8">
            <v>288</v>
          </cell>
          <cell r="N8">
            <v>20</v>
          </cell>
          <cell r="O8">
            <v>6.9444444444444448E-2</v>
          </cell>
          <cell r="P8">
            <v>212</v>
          </cell>
          <cell r="Q8">
            <v>76</v>
          </cell>
        </row>
        <row r="9">
          <cell r="B9" t="str">
            <v>0244</v>
          </cell>
          <cell r="C9" t="str">
            <v xml:space="preserve">Ly Thida </v>
          </cell>
          <cell r="D9" t="str">
            <v>F</v>
          </cell>
          <cell r="E9">
            <v>43794</v>
          </cell>
          <cell r="F9" t="str">
            <v>Clean powder</v>
          </cell>
          <cell r="G9" t="str">
            <v>-</v>
          </cell>
          <cell r="H9" t="str">
            <v>-</v>
          </cell>
          <cell r="I9">
            <v>208</v>
          </cell>
          <cell r="J9">
            <v>15</v>
          </cell>
          <cell r="K9">
            <v>10</v>
          </cell>
          <cell r="L9">
            <v>10</v>
          </cell>
          <cell r="M9">
            <v>243</v>
          </cell>
          <cell r="N9">
            <v>4</v>
          </cell>
          <cell r="O9">
            <v>1.646090534979424E-2</v>
          </cell>
          <cell r="P9">
            <v>212</v>
          </cell>
          <cell r="Q9">
            <v>15</v>
          </cell>
        </row>
        <row r="10">
          <cell r="B10" t="str">
            <v>0428</v>
          </cell>
          <cell r="C10" t="str">
            <v>Em Samuth</v>
          </cell>
          <cell r="D10" t="str">
            <v>F</v>
          </cell>
          <cell r="E10">
            <v>44128</v>
          </cell>
          <cell r="F10" t="str">
            <v>Clean powder</v>
          </cell>
          <cell r="G10" t="str">
            <v>-</v>
          </cell>
          <cell r="H10" t="str">
            <v>-</v>
          </cell>
          <cell r="I10">
            <v>208</v>
          </cell>
          <cell r="J10">
            <v>33</v>
          </cell>
          <cell r="K10">
            <v>10</v>
          </cell>
          <cell r="L10">
            <v>10</v>
          </cell>
          <cell r="M10">
            <v>261</v>
          </cell>
          <cell r="N10">
            <v>4</v>
          </cell>
          <cell r="O10">
            <v>1.532567049808429E-2</v>
          </cell>
          <cell r="P10">
            <v>212</v>
          </cell>
          <cell r="Q10">
            <v>33</v>
          </cell>
        </row>
        <row r="11">
          <cell r="B11" t="str">
            <v>0466</v>
          </cell>
          <cell r="C11" t="str">
            <v xml:space="preserve">Chin Shinuon </v>
          </cell>
          <cell r="D11" t="str">
            <v>M</v>
          </cell>
          <cell r="E11">
            <v>44159</v>
          </cell>
          <cell r="F11" t="str">
            <v>Oven operator</v>
          </cell>
          <cell r="G11" t="str">
            <v>-</v>
          </cell>
          <cell r="H11" t="str">
            <v>-</v>
          </cell>
          <cell r="I11">
            <v>208</v>
          </cell>
          <cell r="J11">
            <v>20</v>
          </cell>
          <cell r="K11">
            <v>10</v>
          </cell>
          <cell r="L11">
            <v>10</v>
          </cell>
          <cell r="M11">
            <v>248</v>
          </cell>
          <cell r="N11">
            <v>4</v>
          </cell>
          <cell r="O11">
            <v>1.6129032258064516E-2</v>
          </cell>
          <cell r="P11">
            <v>212</v>
          </cell>
          <cell r="Q11">
            <v>20</v>
          </cell>
        </row>
        <row r="12">
          <cell r="B12" t="str">
            <v>0621</v>
          </cell>
          <cell r="C12" t="str">
            <v>Chuon Samut</v>
          </cell>
          <cell r="D12" t="str">
            <v>M</v>
          </cell>
          <cell r="E12">
            <v>44440</v>
          </cell>
          <cell r="F12" t="str">
            <v>Oven operator</v>
          </cell>
          <cell r="G12" t="str">
            <v>-</v>
          </cell>
          <cell r="H12" t="str">
            <v>-</v>
          </cell>
          <cell r="I12">
            <v>208</v>
          </cell>
          <cell r="J12">
            <v>3</v>
          </cell>
          <cell r="K12">
            <v>10</v>
          </cell>
          <cell r="L12">
            <v>10</v>
          </cell>
          <cell r="M12">
            <v>231</v>
          </cell>
          <cell r="N12">
            <v>4</v>
          </cell>
          <cell r="O12">
            <v>1.7316017316017316E-2</v>
          </cell>
          <cell r="P12">
            <v>212</v>
          </cell>
          <cell r="Q12">
            <v>3</v>
          </cell>
        </row>
        <row r="13">
          <cell r="B13" t="str">
            <v>0656</v>
          </cell>
          <cell r="C13" t="str">
            <v>Chhan Phally</v>
          </cell>
          <cell r="D13" t="str">
            <v>F</v>
          </cell>
          <cell r="E13">
            <v>44483</v>
          </cell>
          <cell r="F13" t="str">
            <v>Clean powder</v>
          </cell>
          <cell r="G13" t="str">
            <v>-</v>
          </cell>
          <cell r="H13" t="str">
            <v>-</v>
          </cell>
          <cell r="I13">
            <v>208</v>
          </cell>
          <cell r="J13">
            <v>10</v>
          </cell>
          <cell r="K13">
            <v>10</v>
          </cell>
          <cell r="L13">
            <v>10</v>
          </cell>
          <cell r="M13">
            <v>238</v>
          </cell>
          <cell r="N13">
            <v>4</v>
          </cell>
          <cell r="O13">
            <v>1.680672268907563E-2</v>
          </cell>
          <cell r="P13">
            <v>212</v>
          </cell>
          <cell r="Q13">
            <v>10</v>
          </cell>
        </row>
        <row r="14">
          <cell r="B14" t="str">
            <v>0726</v>
          </cell>
          <cell r="C14" t="str">
            <v xml:space="preserve">Chorn Chankolika </v>
          </cell>
          <cell r="D14" t="str">
            <v>F</v>
          </cell>
          <cell r="E14">
            <v>44524</v>
          </cell>
          <cell r="F14" t="str">
            <v>Clean powder</v>
          </cell>
          <cell r="G14" t="str">
            <v>-</v>
          </cell>
          <cell r="H14" t="str">
            <v>-</v>
          </cell>
          <cell r="I14">
            <v>208</v>
          </cell>
          <cell r="J14">
            <v>3</v>
          </cell>
          <cell r="K14">
            <v>10</v>
          </cell>
          <cell r="L14">
            <v>10</v>
          </cell>
          <cell r="M14">
            <v>231</v>
          </cell>
          <cell r="N14">
            <v>4</v>
          </cell>
          <cell r="O14">
            <v>1.7316017316017316E-2</v>
          </cell>
          <cell r="P14">
            <v>212</v>
          </cell>
          <cell r="Q14">
            <v>3</v>
          </cell>
        </row>
        <row r="15">
          <cell r="B15" t="str">
            <v>0729</v>
          </cell>
          <cell r="C15" t="str">
            <v xml:space="preserve">Pech Dy </v>
          </cell>
          <cell r="D15" t="str">
            <v>M</v>
          </cell>
          <cell r="E15">
            <v>44529</v>
          </cell>
          <cell r="F15" t="str">
            <v>Oven operator</v>
          </cell>
          <cell r="G15" t="str">
            <v>-</v>
          </cell>
          <cell r="H15" t="str">
            <v>-</v>
          </cell>
          <cell r="I15">
            <v>208</v>
          </cell>
          <cell r="J15">
            <v>3</v>
          </cell>
          <cell r="K15">
            <v>10</v>
          </cell>
          <cell r="L15">
            <v>10</v>
          </cell>
          <cell r="M15">
            <v>231</v>
          </cell>
          <cell r="N15">
            <v>4</v>
          </cell>
          <cell r="O15">
            <v>1.7316017316017316E-2</v>
          </cell>
          <cell r="P15">
            <v>212</v>
          </cell>
          <cell r="Q15">
            <v>3</v>
          </cell>
        </row>
        <row r="16">
          <cell r="B16" t="str">
            <v>0730</v>
          </cell>
          <cell r="C16" t="str">
            <v xml:space="preserve">Vasy Sinet </v>
          </cell>
          <cell r="D16" t="str">
            <v>F</v>
          </cell>
          <cell r="E16">
            <v>44526</v>
          </cell>
          <cell r="F16" t="str">
            <v>Oven operator</v>
          </cell>
          <cell r="G16" t="str">
            <v>-</v>
          </cell>
          <cell r="H16" t="str">
            <v>-</v>
          </cell>
          <cell r="I16">
            <v>208</v>
          </cell>
          <cell r="J16">
            <v>3</v>
          </cell>
          <cell r="K16">
            <v>10</v>
          </cell>
          <cell r="L16">
            <v>10</v>
          </cell>
          <cell r="M16">
            <v>231</v>
          </cell>
          <cell r="N16">
            <v>4</v>
          </cell>
          <cell r="O16">
            <v>1.7316017316017316E-2</v>
          </cell>
          <cell r="P16">
            <v>212</v>
          </cell>
          <cell r="Q16">
            <v>3</v>
          </cell>
        </row>
        <row r="17">
          <cell r="B17" t="str">
            <v>0811</v>
          </cell>
          <cell r="C17" t="str">
            <v>Phan Makara</v>
          </cell>
          <cell r="D17" t="str">
            <v>M</v>
          </cell>
          <cell r="E17">
            <v>44600</v>
          </cell>
          <cell r="F17" t="str">
            <v>Oven operator</v>
          </cell>
          <cell r="G17" t="str">
            <v>-</v>
          </cell>
          <cell r="H17" t="str">
            <v>-</v>
          </cell>
          <cell r="I17">
            <v>208</v>
          </cell>
          <cell r="J17">
            <v>3</v>
          </cell>
          <cell r="K17">
            <v>10</v>
          </cell>
          <cell r="L17">
            <v>10</v>
          </cell>
          <cell r="M17">
            <v>231</v>
          </cell>
          <cell r="N17">
            <v>4</v>
          </cell>
          <cell r="O17">
            <v>1.7316017316017316E-2</v>
          </cell>
          <cell r="P17">
            <v>212</v>
          </cell>
          <cell r="Q17">
            <v>3</v>
          </cell>
        </row>
        <row r="18">
          <cell r="B18" t="str">
            <v>0860</v>
          </cell>
          <cell r="C18" t="str">
            <v xml:space="preserve">Vang Chanthoeurn </v>
          </cell>
          <cell r="D18" t="str">
            <v>M</v>
          </cell>
          <cell r="E18">
            <v>44623</v>
          </cell>
          <cell r="F18" t="str">
            <v>Clean powder</v>
          </cell>
          <cell r="G18" t="str">
            <v>-</v>
          </cell>
          <cell r="H18" t="str">
            <v>-</v>
          </cell>
          <cell r="I18">
            <v>208</v>
          </cell>
          <cell r="J18">
            <v>3</v>
          </cell>
          <cell r="K18">
            <v>10</v>
          </cell>
          <cell r="L18">
            <v>10</v>
          </cell>
          <cell r="M18">
            <v>231</v>
          </cell>
          <cell r="N18">
            <v>4</v>
          </cell>
          <cell r="O18">
            <v>1.7316017316017316E-2</v>
          </cell>
          <cell r="P18">
            <v>212</v>
          </cell>
          <cell r="Q18">
            <v>3</v>
          </cell>
        </row>
        <row r="19">
          <cell r="B19" t="str">
            <v>0883</v>
          </cell>
          <cell r="C19" t="str">
            <v>Sek Ket</v>
          </cell>
          <cell r="D19" t="str">
            <v>F</v>
          </cell>
          <cell r="E19">
            <v>44635</v>
          </cell>
          <cell r="F19" t="str">
            <v>Clean powder</v>
          </cell>
          <cell r="G19" t="str">
            <v>-</v>
          </cell>
          <cell r="H19" t="str">
            <v>-</v>
          </cell>
          <cell r="I19">
            <v>208</v>
          </cell>
          <cell r="J19">
            <v>3</v>
          </cell>
          <cell r="K19">
            <v>10</v>
          </cell>
          <cell r="L19">
            <v>10</v>
          </cell>
          <cell r="M19">
            <v>231</v>
          </cell>
          <cell r="N19">
            <v>4</v>
          </cell>
          <cell r="O19">
            <v>1.7316017316017316E-2</v>
          </cell>
          <cell r="P19">
            <v>212</v>
          </cell>
          <cell r="Q19">
            <v>3</v>
          </cell>
        </row>
        <row r="20">
          <cell r="B20" t="str">
            <v>0909</v>
          </cell>
          <cell r="C20" t="str">
            <v>Vong Kanha</v>
          </cell>
          <cell r="D20" t="str">
            <v>F</v>
          </cell>
          <cell r="E20">
            <v>44644</v>
          </cell>
          <cell r="F20" t="str">
            <v>Clean powder</v>
          </cell>
          <cell r="G20" t="str">
            <v>-</v>
          </cell>
          <cell r="H20" t="str">
            <v>-</v>
          </cell>
          <cell r="I20">
            <v>208</v>
          </cell>
          <cell r="J20">
            <v>3</v>
          </cell>
          <cell r="K20">
            <v>10</v>
          </cell>
          <cell r="L20">
            <v>10</v>
          </cell>
          <cell r="M20">
            <v>231</v>
          </cell>
          <cell r="N20">
            <v>4</v>
          </cell>
          <cell r="O20">
            <v>1.7316017316017316E-2</v>
          </cell>
          <cell r="P20">
            <v>212</v>
          </cell>
          <cell r="Q20">
            <v>3</v>
          </cell>
        </row>
        <row r="21">
          <cell r="B21" t="str">
            <v>0996</v>
          </cell>
          <cell r="C21" t="str">
            <v>Sophal Vanna</v>
          </cell>
          <cell r="D21" t="str">
            <v>F</v>
          </cell>
          <cell r="E21">
            <v>44783</v>
          </cell>
          <cell r="F21" t="str">
            <v>Clean powder</v>
          </cell>
          <cell r="G21" t="str">
            <v>-</v>
          </cell>
          <cell r="H21" t="str">
            <v>-</v>
          </cell>
          <cell r="I21">
            <v>208</v>
          </cell>
          <cell r="J21">
            <v>3</v>
          </cell>
          <cell r="K21">
            <v>10</v>
          </cell>
          <cell r="L21">
            <v>10</v>
          </cell>
          <cell r="M21">
            <v>231</v>
          </cell>
          <cell r="N21">
            <v>4</v>
          </cell>
          <cell r="O21">
            <v>1.7316017316017316E-2</v>
          </cell>
          <cell r="P21">
            <v>212</v>
          </cell>
          <cell r="Q21">
            <v>3</v>
          </cell>
        </row>
        <row r="22">
          <cell r="B22" t="str">
            <v>1063</v>
          </cell>
          <cell r="C22" t="str">
            <v>Reay Sras</v>
          </cell>
          <cell r="D22" t="str">
            <v>F</v>
          </cell>
          <cell r="E22">
            <v>44875</v>
          </cell>
          <cell r="F22" t="str">
            <v>Clean powder</v>
          </cell>
          <cell r="G22" t="str">
            <v>-</v>
          </cell>
          <cell r="H22" t="str">
            <v>-</v>
          </cell>
          <cell r="I22">
            <v>208</v>
          </cell>
          <cell r="J22">
            <v>3</v>
          </cell>
          <cell r="K22">
            <v>10</v>
          </cell>
          <cell r="L22">
            <v>10</v>
          </cell>
          <cell r="M22">
            <v>231</v>
          </cell>
          <cell r="N22">
            <v>4</v>
          </cell>
          <cell r="O22">
            <v>1.7316017316017316E-2</v>
          </cell>
          <cell r="P22">
            <v>212</v>
          </cell>
          <cell r="Q22">
            <v>3</v>
          </cell>
        </row>
        <row r="23">
          <cell r="B23" t="str">
            <v>1126</v>
          </cell>
          <cell r="C23" t="str">
            <v>Phum Hak</v>
          </cell>
          <cell r="D23" t="str">
            <v>M</v>
          </cell>
          <cell r="E23">
            <v>44945</v>
          </cell>
          <cell r="F23" t="str">
            <v>Oven operator</v>
          </cell>
          <cell r="G23" t="str">
            <v>-</v>
          </cell>
          <cell r="H23" t="str">
            <v>-</v>
          </cell>
          <cell r="I23">
            <v>208</v>
          </cell>
          <cell r="J23">
            <v>3</v>
          </cell>
          <cell r="K23">
            <v>10</v>
          </cell>
          <cell r="L23">
            <v>10</v>
          </cell>
          <cell r="M23">
            <v>231</v>
          </cell>
          <cell r="N23">
            <v>4</v>
          </cell>
          <cell r="O23">
            <v>1.7316017316017316E-2</v>
          </cell>
          <cell r="P23">
            <v>212</v>
          </cell>
          <cell r="Q23">
            <v>3</v>
          </cell>
        </row>
        <row r="24">
          <cell r="B24" t="str">
            <v>1127</v>
          </cell>
          <cell r="C24" t="str">
            <v>An Hab</v>
          </cell>
          <cell r="D24" t="str">
            <v>M</v>
          </cell>
          <cell r="E24">
            <v>44945</v>
          </cell>
          <cell r="F24" t="str">
            <v>Clean powder</v>
          </cell>
          <cell r="G24" t="str">
            <v>-</v>
          </cell>
          <cell r="H24" t="str">
            <v>-</v>
          </cell>
          <cell r="I24">
            <v>208</v>
          </cell>
          <cell r="J24">
            <v>3</v>
          </cell>
          <cell r="K24">
            <v>10</v>
          </cell>
          <cell r="L24">
            <v>10</v>
          </cell>
          <cell r="M24">
            <v>231</v>
          </cell>
          <cell r="N24">
            <v>4</v>
          </cell>
          <cell r="O24">
            <v>1.7316017316017316E-2</v>
          </cell>
          <cell r="P24">
            <v>212</v>
          </cell>
          <cell r="Q24">
            <v>3</v>
          </cell>
        </row>
        <row r="25">
          <cell r="B25" t="str">
            <v>1128</v>
          </cell>
          <cell r="C25" t="str">
            <v>Say Sokea</v>
          </cell>
          <cell r="D25" t="str">
            <v>F</v>
          </cell>
          <cell r="E25">
            <v>44945</v>
          </cell>
          <cell r="F25" t="str">
            <v>Clean powder</v>
          </cell>
          <cell r="G25" t="str">
            <v>-</v>
          </cell>
          <cell r="H25" t="str">
            <v>-</v>
          </cell>
          <cell r="I25">
            <v>208</v>
          </cell>
          <cell r="J25">
            <v>3</v>
          </cell>
          <cell r="K25">
            <v>10</v>
          </cell>
          <cell r="L25">
            <v>10</v>
          </cell>
          <cell r="M25">
            <v>231</v>
          </cell>
          <cell r="N25">
            <v>4</v>
          </cell>
          <cell r="O25">
            <v>1.7316017316017316E-2</v>
          </cell>
          <cell r="P25">
            <v>212</v>
          </cell>
          <cell r="Q25">
            <v>3</v>
          </cell>
        </row>
        <row r="26">
          <cell r="B26" t="str">
            <v>1164</v>
          </cell>
          <cell r="C26" t="str">
            <v>Ken Putheavy</v>
          </cell>
          <cell r="D26" t="str">
            <v>F</v>
          </cell>
          <cell r="E26">
            <v>44966</v>
          </cell>
          <cell r="F26" t="str">
            <v>Clean powder</v>
          </cell>
          <cell r="G26" t="str">
            <v>-</v>
          </cell>
          <cell r="H26" t="str">
            <v>-</v>
          </cell>
          <cell r="I26">
            <v>208</v>
          </cell>
          <cell r="J26">
            <v>3</v>
          </cell>
          <cell r="K26">
            <v>10</v>
          </cell>
          <cell r="L26">
            <v>10</v>
          </cell>
          <cell r="M26">
            <v>231</v>
          </cell>
          <cell r="N26">
            <v>4</v>
          </cell>
          <cell r="O26">
            <v>1.7316017316017316E-2</v>
          </cell>
          <cell r="P26">
            <v>212</v>
          </cell>
          <cell r="Q26">
            <v>3</v>
          </cell>
        </row>
        <row r="27">
          <cell r="B27" t="str">
            <v>1296</v>
          </cell>
          <cell r="C27" t="str">
            <v>Ret Savry</v>
          </cell>
          <cell r="D27" t="str">
            <v>F</v>
          </cell>
          <cell r="E27">
            <v>45166</v>
          </cell>
          <cell r="F27" t="str">
            <v>Clean powder</v>
          </cell>
          <cell r="G27" t="str">
            <v>-</v>
          </cell>
          <cell r="H27" t="str">
            <v>-</v>
          </cell>
          <cell r="I27">
            <v>208</v>
          </cell>
          <cell r="J27">
            <v>3</v>
          </cell>
          <cell r="K27">
            <v>10</v>
          </cell>
          <cell r="L27">
            <v>10</v>
          </cell>
          <cell r="M27">
            <v>231</v>
          </cell>
          <cell r="N27">
            <v>4</v>
          </cell>
          <cell r="O27">
            <v>1.7316017316017316E-2</v>
          </cell>
          <cell r="P27">
            <v>212</v>
          </cell>
          <cell r="Q27">
            <v>3</v>
          </cell>
        </row>
        <row r="28">
          <cell r="B28" t="str">
            <v>1388</v>
          </cell>
          <cell r="C28" t="str">
            <v>Penh Sreyvy</v>
          </cell>
          <cell r="D28" t="str">
            <v>F</v>
          </cell>
          <cell r="E28">
            <v>45217</v>
          </cell>
          <cell r="F28" t="str">
            <v>Clean powder</v>
          </cell>
          <cell r="G28" t="str">
            <v>-</v>
          </cell>
          <cell r="H28" t="str">
            <v>-</v>
          </cell>
          <cell r="I28">
            <v>208</v>
          </cell>
          <cell r="J28">
            <v>3</v>
          </cell>
          <cell r="K28">
            <v>10</v>
          </cell>
          <cell r="L28">
            <v>10</v>
          </cell>
          <cell r="M28">
            <v>231</v>
          </cell>
          <cell r="N28">
            <v>4</v>
          </cell>
          <cell r="O28">
            <v>1.7316017316017316E-2</v>
          </cell>
          <cell r="P28">
            <v>212</v>
          </cell>
          <cell r="Q28">
            <v>3</v>
          </cell>
        </row>
        <row r="29">
          <cell r="B29" t="str">
            <v>1440</v>
          </cell>
          <cell r="C29" t="str">
            <v>Chea Senghai</v>
          </cell>
          <cell r="D29" t="str">
            <v>M</v>
          </cell>
          <cell r="E29">
            <v>45264</v>
          </cell>
          <cell r="F29" t="str">
            <v>Oven</v>
          </cell>
          <cell r="G29"/>
          <cell r="H29"/>
          <cell r="I29">
            <v>198</v>
          </cell>
          <cell r="J29">
            <v>3</v>
          </cell>
          <cell r="K29">
            <v>10</v>
          </cell>
          <cell r="L29">
            <v>10</v>
          </cell>
          <cell r="M29">
            <v>221</v>
          </cell>
          <cell r="N29">
            <v>4</v>
          </cell>
          <cell r="O29">
            <v>1.8099547511312219E-2</v>
          </cell>
          <cell r="P29">
            <v>208</v>
          </cell>
          <cell r="Q29">
            <v>3</v>
          </cell>
        </row>
      </sheetData>
      <sheetData sheetId="4"/>
      <sheetData sheetId="5">
        <row r="10">
          <cell r="B10" t="str">
            <v>0108</v>
          </cell>
          <cell r="C10" t="str">
            <v>ជិន ស៊ីនាង</v>
          </cell>
          <cell r="D10" t="str">
            <v xml:space="preserve">Chin Sineang </v>
          </cell>
          <cell r="E10" t="str">
            <v>F</v>
          </cell>
          <cell r="F10" t="str">
            <v>Oven+Powdering Leader</v>
          </cell>
          <cell r="G10">
            <v>43677</v>
          </cell>
          <cell r="H10">
            <v>622.08000000000004</v>
          </cell>
          <cell r="I10">
            <v>287.23</v>
          </cell>
          <cell r="J10">
            <v>299.19</v>
          </cell>
          <cell r="K10">
            <v>295.5</v>
          </cell>
          <cell r="L10">
            <v>292.88</v>
          </cell>
          <cell r="M10">
            <v>331.5</v>
          </cell>
          <cell r="N10">
            <v>250.12</v>
          </cell>
          <cell r="O10">
            <v>299.88</v>
          </cell>
          <cell r="P10">
            <v>366.5</v>
          </cell>
          <cell r="Q10">
            <v>554.29999999999995</v>
          </cell>
          <cell r="R10">
            <v>362.81</v>
          </cell>
          <cell r="S10">
            <v>355.69</v>
          </cell>
          <cell r="T10">
            <v>4317.68</v>
          </cell>
          <cell r="U10">
            <v>359.80666666666667</v>
          </cell>
          <cell r="V10">
            <v>0</v>
          </cell>
          <cell r="W10">
            <v>0</v>
          </cell>
        </row>
        <row r="11">
          <cell r="B11" t="str">
            <v>0244</v>
          </cell>
          <cell r="C11" t="str">
            <v>លី ធីដា</v>
          </cell>
          <cell r="D11" t="str">
            <v xml:space="preserve">Ly Thida </v>
          </cell>
          <cell r="E11" t="str">
            <v>F</v>
          </cell>
          <cell r="F11" t="str">
            <v>Clean powder</v>
          </cell>
          <cell r="G11">
            <v>43794</v>
          </cell>
          <cell r="H11">
            <v>628.61</v>
          </cell>
          <cell r="I11">
            <v>311.94</v>
          </cell>
          <cell r="J11">
            <v>343.44</v>
          </cell>
          <cell r="K11">
            <v>247</v>
          </cell>
          <cell r="L11">
            <v>266.02</v>
          </cell>
          <cell r="M11">
            <v>395.2</v>
          </cell>
          <cell r="N11">
            <v>341.67</v>
          </cell>
          <cell r="O11">
            <v>362.54</v>
          </cell>
          <cell r="P11">
            <v>397.84</v>
          </cell>
          <cell r="Q11">
            <v>670.58</v>
          </cell>
          <cell r="R11">
            <v>415.51</v>
          </cell>
          <cell r="S11">
            <v>405.09</v>
          </cell>
          <cell r="T11">
            <v>4785.4400000000005</v>
          </cell>
          <cell r="U11">
            <v>398.78666666666669</v>
          </cell>
          <cell r="V11">
            <v>0</v>
          </cell>
          <cell r="W11">
            <v>0</v>
          </cell>
        </row>
        <row r="12">
          <cell r="B12" t="str">
            <v>0428</v>
          </cell>
          <cell r="C12" t="str">
            <v>អៀម សាមុត</v>
          </cell>
          <cell r="D12" t="str">
            <v>Em Samuth</v>
          </cell>
          <cell r="E12" t="str">
            <v>F</v>
          </cell>
          <cell r="F12" t="str">
            <v>Clean powder</v>
          </cell>
          <cell r="G12">
            <v>44128</v>
          </cell>
          <cell r="H12">
            <v>580.97</v>
          </cell>
          <cell r="I12">
            <v>254.64</v>
          </cell>
          <cell r="J12">
            <v>275.73</v>
          </cell>
          <cell r="K12">
            <v>292</v>
          </cell>
          <cell r="L12">
            <v>267.31</v>
          </cell>
          <cell r="M12">
            <v>313.10000000000002</v>
          </cell>
          <cell r="N12">
            <v>356.22</v>
          </cell>
          <cell r="O12">
            <v>287.67</v>
          </cell>
          <cell r="P12">
            <v>421.28</v>
          </cell>
          <cell r="Q12">
            <v>511.84</v>
          </cell>
          <cell r="R12">
            <v>391.43</v>
          </cell>
          <cell r="S12">
            <v>319.58999999999997</v>
          </cell>
          <cell r="T12">
            <v>4271.78</v>
          </cell>
          <cell r="U12">
            <v>355.98166666666663</v>
          </cell>
          <cell r="V12">
            <v>1</v>
          </cell>
          <cell r="W12">
            <v>13.691602564102563</v>
          </cell>
        </row>
        <row r="13">
          <cell r="B13" t="str">
            <v>0466</v>
          </cell>
          <cell r="C13" t="str">
            <v>ជិន ស៊ីនួន</v>
          </cell>
          <cell r="D13" t="str">
            <v xml:space="preserve">Chin Shinuon </v>
          </cell>
          <cell r="E13" t="str">
            <v>M</v>
          </cell>
          <cell r="F13" t="str">
            <v>Oven operator</v>
          </cell>
          <cell r="G13">
            <v>44159</v>
          </cell>
          <cell r="H13">
            <v>555.07000000000005</v>
          </cell>
          <cell r="I13">
            <v>264.95999999999998</v>
          </cell>
          <cell r="J13">
            <v>231.69</v>
          </cell>
          <cell r="K13">
            <v>254.5</v>
          </cell>
          <cell r="L13">
            <v>261.85000000000002</v>
          </cell>
          <cell r="M13">
            <v>301.73</v>
          </cell>
          <cell r="N13">
            <v>254.5</v>
          </cell>
          <cell r="O13">
            <v>264.95999999999998</v>
          </cell>
          <cell r="P13">
            <v>325.45999999999998</v>
          </cell>
          <cell r="Q13">
            <v>502.9</v>
          </cell>
          <cell r="R13">
            <v>330.71</v>
          </cell>
          <cell r="S13">
            <v>316.48</v>
          </cell>
          <cell r="T13">
            <v>3864.8100000000004</v>
          </cell>
          <cell r="U13">
            <v>322.06750000000005</v>
          </cell>
          <cell r="V13">
            <v>0</v>
          </cell>
          <cell r="W13">
            <v>0</v>
          </cell>
        </row>
        <row r="14">
          <cell r="B14" t="str">
            <v>0656</v>
          </cell>
          <cell r="C14" t="str">
            <v>ឆន ផល្លី</v>
          </cell>
          <cell r="D14" t="str">
            <v>Chhan Phally</v>
          </cell>
          <cell r="E14" t="str">
            <v>F</v>
          </cell>
          <cell r="F14" t="str">
            <v>Clean powder</v>
          </cell>
          <cell r="G14">
            <v>44483</v>
          </cell>
          <cell r="H14">
            <v>500.86</v>
          </cell>
          <cell r="I14">
            <v>210.46</v>
          </cell>
          <cell r="J14">
            <v>250.5</v>
          </cell>
          <cell r="K14">
            <v>42</v>
          </cell>
          <cell r="L14">
            <v>231.85</v>
          </cell>
          <cell r="M14">
            <v>463.5</v>
          </cell>
          <cell r="N14">
            <v>238.62</v>
          </cell>
          <cell r="O14">
            <v>272.73</v>
          </cell>
          <cell r="P14">
            <v>304.12</v>
          </cell>
          <cell r="Q14">
            <v>452.46</v>
          </cell>
          <cell r="R14">
            <v>280.58</v>
          </cell>
          <cell r="S14">
            <v>291.25</v>
          </cell>
          <cell r="T14">
            <v>3538.93</v>
          </cell>
          <cell r="U14">
            <v>294.9108333333333</v>
          </cell>
          <cell r="V14">
            <v>0</v>
          </cell>
          <cell r="W14">
            <v>0</v>
          </cell>
        </row>
        <row r="15">
          <cell r="B15" t="str">
            <v>0726</v>
          </cell>
          <cell r="C15" t="str">
            <v>ចន ច័ន្ទកុលិកា</v>
          </cell>
          <cell r="D15" t="str">
            <v xml:space="preserve">Chorn Chankolika </v>
          </cell>
          <cell r="E15" t="str">
            <v>F</v>
          </cell>
          <cell r="F15" t="str">
            <v>Clean powder</v>
          </cell>
          <cell r="G15">
            <v>44524</v>
          </cell>
          <cell r="H15">
            <v>516.94000000000005</v>
          </cell>
          <cell r="I15">
            <v>222.71</v>
          </cell>
          <cell r="J15">
            <v>245</v>
          </cell>
          <cell r="K15">
            <v>243</v>
          </cell>
          <cell r="L15">
            <v>226.77</v>
          </cell>
          <cell r="M15">
            <v>234.88</v>
          </cell>
          <cell r="N15">
            <v>238.94</v>
          </cell>
          <cell r="O15">
            <v>210.54</v>
          </cell>
          <cell r="P15">
            <v>268</v>
          </cell>
          <cell r="Q15">
            <v>470.85</v>
          </cell>
          <cell r="R15">
            <v>253.52</v>
          </cell>
          <cell r="S15">
            <v>414.59</v>
          </cell>
          <cell r="T15">
            <v>3545.7400000000002</v>
          </cell>
          <cell r="U15">
            <v>295.47833333333335</v>
          </cell>
          <cell r="V15">
            <v>0</v>
          </cell>
          <cell r="W15">
            <v>0</v>
          </cell>
        </row>
        <row r="16">
          <cell r="B16" t="str">
            <v>0729</v>
          </cell>
          <cell r="C16" t="str">
            <v>ពេជ្រ​ ឌី</v>
          </cell>
          <cell r="D16" t="str">
            <v xml:space="preserve">Pech Dy </v>
          </cell>
          <cell r="E16" t="str">
            <v>M</v>
          </cell>
          <cell r="F16" t="str">
            <v>Oven operator</v>
          </cell>
          <cell r="G16">
            <v>44529</v>
          </cell>
          <cell r="H16">
            <v>481.28</v>
          </cell>
          <cell r="I16">
            <v>223.77</v>
          </cell>
          <cell r="J16">
            <v>247</v>
          </cell>
          <cell r="K16">
            <v>228.94</v>
          </cell>
          <cell r="L16">
            <v>216.5</v>
          </cell>
          <cell r="M16">
            <v>256.38</v>
          </cell>
          <cell r="N16">
            <v>245.88</v>
          </cell>
          <cell r="O16">
            <v>244.77</v>
          </cell>
          <cell r="P16">
            <v>334</v>
          </cell>
          <cell r="Q16">
            <v>447.85</v>
          </cell>
          <cell r="R16">
            <v>294.92</v>
          </cell>
          <cell r="S16">
            <v>280.69</v>
          </cell>
          <cell r="T16">
            <v>3501.98</v>
          </cell>
          <cell r="U16">
            <v>291.83166666666665</v>
          </cell>
          <cell r="V16" t="str">
            <v>6</v>
          </cell>
          <cell r="W16">
            <v>67.345769230769235</v>
          </cell>
        </row>
        <row r="17">
          <cell r="B17" t="str">
            <v>0730</v>
          </cell>
          <cell r="C17" t="str">
            <v>វ៉ាស៊ី​ ស៊ីណេត</v>
          </cell>
          <cell r="D17" t="str">
            <v xml:space="preserve">Vasy Sinet </v>
          </cell>
          <cell r="E17" t="str">
            <v>F</v>
          </cell>
          <cell r="F17" t="str">
            <v>Oven operator</v>
          </cell>
          <cell r="G17">
            <v>44526</v>
          </cell>
          <cell r="H17">
            <v>485.8</v>
          </cell>
          <cell r="I17">
            <v>216.77</v>
          </cell>
          <cell r="J17">
            <v>264.5</v>
          </cell>
          <cell r="K17">
            <v>224.88</v>
          </cell>
          <cell r="L17">
            <v>216.77</v>
          </cell>
          <cell r="M17">
            <v>228.94</v>
          </cell>
          <cell r="N17">
            <v>208</v>
          </cell>
          <cell r="O17">
            <v>208</v>
          </cell>
          <cell r="P17">
            <v>208</v>
          </cell>
          <cell r="Q17">
            <v>285.27999999999997</v>
          </cell>
          <cell r="R17">
            <v>314.72000000000003</v>
          </cell>
          <cell r="S17">
            <v>289.61</v>
          </cell>
          <cell r="T17">
            <v>3151.27</v>
          </cell>
          <cell r="U17">
            <v>262.60583333333335</v>
          </cell>
          <cell r="V17">
            <v>1</v>
          </cell>
          <cell r="W17">
            <v>10.10022435897436</v>
          </cell>
        </row>
        <row r="18">
          <cell r="B18" t="str">
            <v>0811</v>
          </cell>
          <cell r="C18" t="str">
            <v>ផាន មករា</v>
          </cell>
          <cell r="D18" t="str">
            <v>Phan Makara</v>
          </cell>
          <cell r="E18" t="str">
            <v>M</v>
          </cell>
          <cell r="F18" t="str">
            <v>Oven operator</v>
          </cell>
          <cell r="G18">
            <v>44600</v>
          </cell>
          <cell r="H18">
            <v>490.54</v>
          </cell>
          <cell r="I18">
            <v>226.77</v>
          </cell>
          <cell r="J18">
            <v>244.27</v>
          </cell>
          <cell r="K18">
            <v>238.38</v>
          </cell>
          <cell r="L18">
            <v>247.27</v>
          </cell>
          <cell r="M18">
            <v>302.5</v>
          </cell>
          <cell r="N18">
            <v>249.38</v>
          </cell>
          <cell r="O18">
            <v>342.75</v>
          </cell>
          <cell r="P18">
            <v>333.65</v>
          </cell>
          <cell r="Q18">
            <v>572.86</v>
          </cell>
          <cell r="R18">
            <v>316.14999999999998</v>
          </cell>
          <cell r="S18">
            <v>380.68</v>
          </cell>
          <cell r="T18">
            <v>3945.2000000000003</v>
          </cell>
          <cell r="U18">
            <v>328.76666666666671</v>
          </cell>
          <cell r="V18">
            <v>0</v>
          </cell>
          <cell r="W18">
            <v>0</v>
          </cell>
        </row>
        <row r="19">
          <cell r="B19" t="str">
            <v>0860</v>
          </cell>
          <cell r="C19" t="str">
            <v>វ៉ាង ចាន់ធឿន</v>
          </cell>
          <cell r="D19" t="str">
            <v xml:space="preserve">Vang Chanthoeurn </v>
          </cell>
          <cell r="E19" t="str">
            <v>M</v>
          </cell>
          <cell r="F19" t="str">
            <v>Clean powder</v>
          </cell>
          <cell r="G19">
            <v>44623</v>
          </cell>
          <cell r="H19">
            <v>678.34</v>
          </cell>
          <cell r="I19">
            <v>241.27</v>
          </cell>
          <cell r="J19">
            <v>254</v>
          </cell>
          <cell r="K19">
            <v>228.38</v>
          </cell>
          <cell r="L19">
            <v>247.77</v>
          </cell>
          <cell r="M19">
            <v>275</v>
          </cell>
          <cell r="N19">
            <v>208.81</v>
          </cell>
          <cell r="O19">
            <v>349.46</v>
          </cell>
          <cell r="P19">
            <v>394.84</v>
          </cell>
          <cell r="Q19">
            <v>538.9</v>
          </cell>
          <cell r="R19">
            <v>390.1</v>
          </cell>
          <cell r="S19">
            <v>388.28</v>
          </cell>
          <cell r="T19">
            <v>4195.1500000000005</v>
          </cell>
          <cell r="U19">
            <v>349.59583333333336</v>
          </cell>
          <cell r="V19">
            <v>1</v>
          </cell>
          <cell r="W19">
            <v>13.44599358974359</v>
          </cell>
        </row>
        <row r="20">
          <cell r="B20" t="str">
            <v>0883</v>
          </cell>
          <cell r="C20" t="str">
            <v>សេក កេត</v>
          </cell>
          <cell r="D20" t="str">
            <v>Sek Ket</v>
          </cell>
          <cell r="E20" t="str">
            <v>F</v>
          </cell>
          <cell r="F20" t="str">
            <v>Clean powder</v>
          </cell>
          <cell r="G20">
            <v>44635</v>
          </cell>
          <cell r="H20">
            <v>663.51</v>
          </cell>
          <cell r="I20">
            <v>240.71</v>
          </cell>
          <cell r="J20">
            <v>250.5</v>
          </cell>
          <cell r="K20">
            <v>246.44</v>
          </cell>
          <cell r="L20">
            <v>266.44</v>
          </cell>
          <cell r="M20">
            <v>265.14</v>
          </cell>
          <cell r="N20">
            <v>331.2</v>
          </cell>
          <cell r="O20">
            <v>254.77</v>
          </cell>
          <cell r="P20">
            <v>308.14999999999998</v>
          </cell>
          <cell r="Q20">
            <v>416.46</v>
          </cell>
          <cell r="R20">
            <v>315.27</v>
          </cell>
          <cell r="S20">
            <v>297.98</v>
          </cell>
          <cell r="T20">
            <v>3856.57</v>
          </cell>
          <cell r="U20">
            <v>321.38083333333333</v>
          </cell>
          <cell r="V20">
            <v>0</v>
          </cell>
          <cell r="W20">
            <v>0</v>
          </cell>
        </row>
        <row r="21">
          <cell r="B21" t="str">
            <v>0909</v>
          </cell>
          <cell r="C21" t="str">
            <v>វង្ស កញ្ញា</v>
          </cell>
          <cell r="D21" t="str">
            <v>Vong Kanha</v>
          </cell>
          <cell r="E21" t="str">
            <v>F</v>
          </cell>
          <cell r="F21" t="str">
            <v>Clean powder</v>
          </cell>
          <cell r="G21">
            <v>44644</v>
          </cell>
          <cell r="H21">
            <v>694.99</v>
          </cell>
          <cell r="I21">
            <v>219.71</v>
          </cell>
          <cell r="J21">
            <v>227.64</v>
          </cell>
          <cell r="K21">
            <v>208</v>
          </cell>
          <cell r="L21">
            <v>252.64</v>
          </cell>
          <cell r="M21">
            <v>548.16</v>
          </cell>
          <cell r="N21">
            <v>323.08</v>
          </cell>
          <cell r="O21">
            <v>241.3</v>
          </cell>
          <cell r="P21">
            <v>388.13</v>
          </cell>
          <cell r="Q21">
            <v>402.86</v>
          </cell>
          <cell r="R21">
            <v>371</v>
          </cell>
          <cell r="S21">
            <v>279.61</v>
          </cell>
          <cell r="T21">
            <v>4157.12</v>
          </cell>
          <cell r="U21">
            <v>346.42666666666668</v>
          </cell>
          <cell r="V21">
            <v>0.5</v>
          </cell>
          <cell r="W21">
            <v>6.6620512820512818</v>
          </cell>
        </row>
        <row r="22">
          <cell r="B22" t="str">
            <v>0996</v>
          </cell>
          <cell r="C22" t="str">
            <v>សុផល វណ្ណា</v>
          </cell>
          <cell r="D22" t="str">
            <v>Sophal Vanna</v>
          </cell>
          <cell r="E22" t="str">
            <v>F</v>
          </cell>
          <cell r="F22" t="str">
            <v>Clean powder</v>
          </cell>
          <cell r="G22">
            <v>44783</v>
          </cell>
          <cell r="H22">
            <v>433.89</v>
          </cell>
          <cell r="I22">
            <v>235.77</v>
          </cell>
          <cell r="J22">
            <v>252</v>
          </cell>
          <cell r="K22">
            <v>222.33</v>
          </cell>
          <cell r="L22">
            <v>223.65</v>
          </cell>
          <cell r="M22">
            <v>473.24</v>
          </cell>
          <cell r="N22">
            <v>246.62</v>
          </cell>
          <cell r="O22">
            <v>275.77</v>
          </cell>
          <cell r="P22">
            <v>345.44</v>
          </cell>
          <cell r="Q22">
            <v>335.26</v>
          </cell>
          <cell r="R22">
            <v>318.14999999999998</v>
          </cell>
          <cell r="S22">
            <v>305.64999999999998</v>
          </cell>
          <cell r="T22">
            <v>3667.7700000000004</v>
          </cell>
          <cell r="U22">
            <v>305.64750000000004</v>
          </cell>
          <cell r="V22">
            <v>0</v>
          </cell>
          <cell r="W22">
            <v>0</v>
          </cell>
        </row>
        <row r="23">
          <cell r="B23" t="str">
            <v>1063</v>
          </cell>
          <cell r="C23" t="str">
            <v>រាយ ស្រស់</v>
          </cell>
          <cell r="D23" t="str">
            <v>Reay Sras</v>
          </cell>
          <cell r="E23" t="str">
            <v>F</v>
          </cell>
          <cell r="F23" t="str">
            <v>Clean powder</v>
          </cell>
          <cell r="G23">
            <v>44875</v>
          </cell>
          <cell r="H23">
            <v>356.48</v>
          </cell>
          <cell r="I23">
            <v>234.27</v>
          </cell>
          <cell r="J23">
            <v>252</v>
          </cell>
          <cell r="K23">
            <v>193.92</v>
          </cell>
          <cell r="L23">
            <v>235.27</v>
          </cell>
          <cell r="M23">
            <v>273</v>
          </cell>
          <cell r="N23">
            <v>262.5</v>
          </cell>
          <cell r="O23">
            <v>273.77</v>
          </cell>
          <cell r="P23">
            <v>329</v>
          </cell>
          <cell r="Q23">
            <v>432.53</v>
          </cell>
          <cell r="R23">
            <v>317.27</v>
          </cell>
          <cell r="S23">
            <v>293.92</v>
          </cell>
          <cell r="T23">
            <v>3453.93</v>
          </cell>
          <cell r="U23">
            <v>287.82749999999999</v>
          </cell>
          <cell r="V23">
            <v>0</v>
          </cell>
          <cell r="W23">
            <v>0</v>
          </cell>
        </row>
        <row r="24">
          <cell r="B24" t="str">
            <v>1127</v>
          </cell>
          <cell r="C24" t="str">
            <v>អាន ហាប់</v>
          </cell>
          <cell r="D24" t="str">
            <v>An Hab</v>
          </cell>
          <cell r="E24" t="str">
            <v>M</v>
          </cell>
          <cell r="F24" t="str">
            <v>Clean powder</v>
          </cell>
          <cell r="G24">
            <v>44945</v>
          </cell>
          <cell r="H24">
            <v>295.41000000000003</v>
          </cell>
          <cell r="I24">
            <v>222.27</v>
          </cell>
          <cell r="J24">
            <v>252</v>
          </cell>
          <cell r="K24">
            <v>208</v>
          </cell>
          <cell r="L24">
            <v>236.62</v>
          </cell>
          <cell r="M24">
            <v>454.5</v>
          </cell>
          <cell r="N24">
            <v>248.5</v>
          </cell>
          <cell r="O24">
            <v>233.54</v>
          </cell>
          <cell r="P24">
            <v>353.5</v>
          </cell>
          <cell r="Q24">
            <v>402.78</v>
          </cell>
          <cell r="R24">
            <v>308.14999999999998</v>
          </cell>
          <cell r="S24">
            <v>291.83999999999997</v>
          </cell>
          <cell r="T24">
            <v>3507.11</v>
          </cell>
          <cell r="U24">
            <v>292.25916666666666</v>
          </cell>
          <cell r="V24">
            <v>0</v>
          </cell>
          <cell r="W24">
            <v>0</v>
          </cell>
        </row>
        <row r="25">
          <cell r="B25" t="str">
            <v>1128</v>
          </cell>
          <cell r="C25" t="str">
            <v>សាយ សុខគា</v>
          </cell>
          <cell r="D25" t="str">
            <v>Say Sokea</v>
          </cell>
          <cell r="E25" t="str">
            <v>F</v>
          </cell>
          <cell r="F25" t="str">
            <v>Clean powder</v>
          </cell>
          <cell r="G25">
            <v>44945</v>
          </cell>
          <cell r="H25">
            <v>335.31</v>
          </cell>
          <cell r="I25">
            <v>249.77</v>
          </cell>
          <cell r="J25">
            <v>235.77</v>
          </cell>
          <cell r="K25">
            <v>248.5</v>
          </cell>
          <cell r="L25">
            <v>242.27</v>
          </cell>
          <cell r="M25">
            <v>282.94</v>
          </cell>
          <cell r="N25">
            <v>243.88</v>
          </cell>
          <cell r="O25">
            <v>338.45</v>
          </cell>
          <cell r="P25">
            <v>296.62</v>
          </cell>
          <cell r="Q25">
            <v>540.12</v>
          </cell>
          <cell r="R25">
            <v>329.02</v>
          </cell>
          <cell r="S25">
            <v>390.09</v>
          </cell>
          <cell r="T25">
            <v>3732.74</v>
          </cell>
          <cell r="U25">
            <v>311.06166666666667</v>
          </cell>
          <cell r="V25">
            <v>0</v>
          </cell>
          <cell r="W25">
            <v>0</v>
          </cell>
        </row>
        <row r="26">
          <cell r="B26" t="str">
            <v>1164</v>
          </cell>
          <cell r="C26" t="str">
            <v>កែន ពុទ្ធាវី</v>
          </cell>
          <cell r="D26" t="str">
            <v>Ken Putheavy</v>
          </cell>
          <cell r="E26" t="str">
            <v>F</v>
          </cell>
          <cell r="F26" t="str">
            <v>Clean powder</v>
          </cell>
          <cell r="G26">
            <v>44966</v>
          </cell>
          <cell r="H26">
            <v>306.32</v>
          </cell>
          <cell r="I26">
            <v>220.64</v>
          </cell>
          <cell r="J26">
            <v>241.5</v>
          </cell>
          <cell r="K26">
            <v>231</v>
          </cell>
          <cell r="L26">
            <v>216.39</v>
          </cell>
          <cell r="M26">
            <v>280</v>
          </cell>
          <cell r="N26">
            <v>259</v>
          </cell>
          <cell r="O26">
            <v>253.27</v>
          </cell>
          <cell r="P26">
            <v>330.5</v>
          </cell>
          <cell r="Q26">
            <v>409.13</v>
          </cell>
          <cell r="R26">
            <v>299.94</v>
          </cell>
          <cell r="S26">
            <v>293.92</v>
          </cell>
          <cell r="T26">
            <v>3341.61</v>
          </cell>
          <cell r="U26">
            <v>278.46750000000003</v>
          </cell>
          <cell r="V26">
            <v>0</v>
          </cell>
          <cell r="W26">
            <v>0</v>
          </cell>
        </row>
        <row r="27">
          <cell r="B27" t="str">
            <v>1296</v>
          </cell>
          <cell r="C27" t="str">
            <v>រ៉េត សាវរី</v>
          </cell>
          <cell r="D27" t="str">
            <v>Ret Savry</v>
          </cell>
          <cell r="E27" t="str">
            <v>F</v>
          </cell>
          <cell r="F27" t="str">
            <v>Clean powder</v>
          </cell>
          <cell r="G27">
            <v>45166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37</v>
          </cell>
          <cell r="N27">
            <v>294.33</v>
          </cell>
          <cell r="O27">
            <v>245.71</v>
          </cell>
          <cell r="P27">
            <v>325</v>
          </cell>
          <cell r="Q27">
            <v>326.08</v>
          </cell>
          <cell r="R27">
            <v>296.06</v>
          </cell>
          <cell r="S27">
            <v>301.73</v>
          </cell>
          <cell r="T27">
            <v>1825.9099999999999</v>
          </cell>
          <cell r="U27">
            <v>304.31833333333333</v>
          </cell>
          <cell r="V27">
            <v>0</v>
          </cell>
          <cell r="W27">
            <v>0</v>
          </cell>
        </row>
        <row r="28">
          <cell r="B28" t="str">
            <v>0621</v>
          </cell>
          <cell r="C28" t="str">
            <v>ជួន សាមុត</v>
          </cell>
          <cell r="D28" t="str">
            <v>Chuon Samut</v>
          </cell>
          <cell r="E28" t="str">
            <v>M</v>
          </cell>
          <cell r="F28" t="str">
            <v>Oven operator</v>
          </cell>
          <cell r="G28">
            <v>44440</v>
          </cell>
          <cell r="H28">
            <v>582.62</v>
          </cell>
          <cell r="I28">
            <v>278.31</v>
          </cell>
          <cell r="J28">
            <v>329.44</v>
          </cell>
          <cell r="K28">
            <v>233</v>
          </cell>
          <cell r="L28">
            <v>228.12</v>
          </cell>
          <cell r="M28">
            <v>306.13</v>
          </cell>
          <cell r="N28">
            <v>333</v>
          </cell>
          <cell r="O28">
            <v>278.64999999999998</v>
          </cell>
          <cell r="P28">
            <v>407.87</v>
          </cell>
          <cell r="Q28">
            <v>623.87</v>
          </cell>
          <cell r="R28">
            <v>385.91</v>
          </cell>
          <cell r="S28">
            <v>385.57</v>
          </cell>
          <cell r="T28">
            <v>4372.49</v>
          </cell>
          <cell r="U28">
            <v>364.37416666666667</v>
          </cell>
          <cell r="V28">
            <v>0.5</v>
          </cell>
          <cell r="W28">
            <v>7.0071955128205126</v>
          </cell>
        </row>
        <row r="29">
          <cell r="B29" t="str">
            <v>1126</v>
          </cell>
          <cell r="C29" t="str">
            <v>ភុំ ហាក់</v>
          </cell>
          <cell r="D29" t="str">
            <v>Phum Hak</v>
          </cell>
          <cell r="E29" t="str">
            <v>M</v>
          </cell>
          <cell r="F29" t="str">
            <v>Oven operator</v>
          </cell>
          <cell r="G29">
            <v>44945</v>
          </cell>
          <cell r="H29">
            <v>420.46</v>
          </cell>
          <cell r="I29">
            <v>246.27</v>
          </cell>
          <cell r="J29">
            <v>255.5</v>
          </cell>
          <cell r="K29">
            <v>208</v>
          </cell>
          <cell r="L29">
            <v>225.83</v>
          </cell>
          <cell r="M29">
            <v>486.75</v>
          </cell>
          <cell r="N29">
            <v>326.5</v>
          </cell>
          <cell r="O29">
            <v>271.68</v>
          </cell>
          <cell r="P29">
            <v>404.84</v>
          </cell>
          <cell r="Q29">
            <v>478.16</v>
          </cell>
          <cell r="R29">
            <v>295.95</v>
          </cell>
          <cell r="S29">
            <v>278.16000000000003</v>
          </cell>
          <cell r="T29">
            <v>3898.0999999999995</v>
          </cell>
          <cell r="U29">
            <v>324.84166666666664</v>
          </cell>
          <cell r="V29">
            <v>1</v>
          </cell>
          <cell r="W29">
            <v>12.493910256410256</v>
          </cell>
        </row>
        <row r="30">
          <cell r="B30" t="str">
            <v>1388</v>
          </cell>
          <cell r="C30" t="str">
            <v xml:space="preserve">ពេញ ស្រីវី </v>
          </cell>
          <cell r="D30" t="str">
            <v>Penh Sreyvy</v>
          </cell>
          <cell r="E30" t="str">
            <v>F</v>
          </cell>
          <cell r="F30" t="str">
            <v>Clean powder</v>
          </cell>
          <cell r="G30">
            <v>45217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101</v>
          </cell>
          <cell r="P30">
            <v>323.19</v>
          </cell>
          <cell r="Q30">
            <v>290.36</v>
          </cell>
          <cell r="R30">
            <v>309.70999999999998</v>
          </cell>
          <cell r="S30">
            <v>296.23</v>
          </cell>
          <cell r="T30">
            <v>1320.49</v>
          </cell>
          <cell r="U30">
            <v>330.1225</v>
          </cell>
          <cell r="V30">
            <v>0</v>
          </cell>
          <cell r="W30">
            <v>0</v>
          </cell>
        </row>
        <row r="31">
          <cell r="B31" t="str">
            <v>1440</v>
          </cell>
          <cell r="C31" t="str">
            <v>ជា​ សេងហៃ</v>
          </cell>
          <cell r="D31" t="str">
            <v>Chea Senghai</v>
          </cell>
          <cell r="E31" t="str">
            <v>M</v>
          </cell>
          <cell r="F31" t="str">
            <v>Clean powder</v>
          </cell>
          <cell r="G31">
            <v>45264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237.88</v>
          </cell>
          <cell r="R31">
            <v>304.5</v>
          </cell>
          <cell r="S31">
            <v>294</v>
          </cell>
          <cell r="T31">
            <v>836.38</v>
          </cell>
          <cell r="U31">
            <v>278.79333333333335</v>
          </cell>
          <cell r="V31">
            <v>0</v>
          </cell>
          <cell r="W31">
            <v>0</v>
          </cell>
        </row>
      </sheetData>
      <sheetData sheetId="6">
        <row r="10">
          <cell r="B10" t="str">
            <v>0108</v>
          </cell>
          <cell r="C10" t="str">
            <v>ជិន ស៊ីនាង</v>
          </cell>
          <cell r="D10" t="str">
            <v xml:space="preserve">Chin Sineang </v>
          </cell>
          <cell r="E10" t="str">
            <v>F</v>
          </cell>
          <cell r="F10" t="str">
            <v>Oven+Powdering Leader</v>
          </cell>
          <cell r="G10">
            <v>43677</v>
          </cell>
          <cell r="H10">
            <v>292.88</v>
          </cell>
          <cell r="I10">
            <v>331.5</v>
          </cell>
          <cell r="J10">
            <v>250.12</v>
          </cell>
          <cell r="K10">
            <v>299.88</v>
          </cell>
          <cell r="L10">
            <v>366.5</v>
          </cell>
          <cell r="M10">
            <v>355.69</v>
          </cell>
          <cell r="N10">
            <v>1896.5700000000002</v>
          </cell>
          <cell r="O10">
            <v>316.09500000000003</v>
          </cell>
          <cell r="P10"/>
          <cell r="Q10">
            <v>0</v>
          </cell>
          <cell r="R10">
            <v>0</v>
          </cell>
          <cell r="S10">
            <v>0</v>
          </cell>
        </row>
        <row r="11">
          <cell r="B11" t="str">
            <v>0244</v>
          </cell>
          <cell r="C11" t="str">
            <v>លី ធីដា</v>
          </cell>
          <cell r="D11" t="str">
            <v xml:space="preserve">Ly Thida </v>
          </cell>
          <cell r="E11" t="str">
            <v>F</v>
          </cell>
          <cell r="F11" t="str">
            <v>Clean powder</v>
          </cell>
          <cell r="G11">
            <v>43794</v>
          </cell>
          <cell r="H11">
            <v>266.02</v>
          </cell>
          <cell r="I11">
            <v>395.2</v>
          </cell>
          <cell r="J11">
            <v>341.67</v>
          </cell>
          <cell r="K11">
            <v>362.54</v>
          </cell>
          <cell r="L11">
            <v>397.84</v>
          </cell>
          <cell r="M11">
            <v>405.09</v>
          </cell>
          <cell r="N11">
            <v>2168.36</v>
          </cell>
          <cell r="O11">
            <v>361.39333333333337</v>
          </cell>
          <cell r="P11"/>
          <cell r="Q11">
            <v>0</v>
          </cell>
          <cell r="R11">
            <v>0</v>
          </cell>
          <cell r="S11">
            <v>0</v>
          </cell>
        </row>
        <row r="12">
          <cell r="B12" t="str">
            <v>0428</v>
          </cell>
          <cell r="C12" t="str">
            <v>អៀម សាមុត</v>
          </cell>
          <cell r="D12" t="str">
            <v>Em Samuth</v>
          </cell>
          <cell r="E12" t="str">
            <v>F</v>
          </cell>
          <cell r="F12" t="str">
            <v>Clean powder</v>
          </cell>
          <cell r="G12">
            <v>44128</v>
          </cell>
          <cell r="H12">
            <v>267.31</v>
          </cell>
          <cell r="I12">
            <v>313.10000000000002</v>
          </cell>
          <cell r="J12">
            <v>356.22</v>
          </cell>
          <cell r="K12">
            <v>287.67</v>
          </cell>
          <cell r="L12">
            <v>421.28</v>
          </cell>
          <cell r="M12">
            <v>319.58999999999997</v>
          </cell>
          <cell r="N12">
            <v>1965.17</v>
          </cell>
          <cell r="O12">
            <v>327.52833333333336</v>
          </cell>
          <cell r="P12"/>
          <cell r="Q12">
            <v>0</v>
          </cell>
          <cell r="R12">
            <v>0</v>
          </cell>
          <cell r="S12">
            <v>0</v>
          </cell>
        </row>
        <row r="13">
          <cell r="B13" t="str">
            <v>0466</v>
          </cell>
          <cell r="C13" t="str">
            <v>ជិន ស៊ីនួន</v>
          </cell>
          <cell r="D13" t="str">
            <v xml:space="preserve">Chin Shinuon </v>
          </cell>
          <cell r="E13" t="str">
            <v>M</v>
          </cell>
          <cell r="F13" t="str">
            <v>Oven operator</v>
          </cell>
          <cell r="G13">
            <v>44159</v>
          </cell>
          <cell r="H13">
            <v>261.85000000000002</v>
          </cell>
          <cell r="I13">
            <v>301.73</v>
          </cell>
          <cell r="J13">
            <v>254.5</v>
          </cell>
          <cell r="K13">
            <v>264.95999999999998</v>
          </cell>
          <cell r="L13">
            <v>325.45999999999998</v>
          </cell>
          <cell r="M13">
            <v>316.48</v>
          </cell>
          <cell r="N13">
            <v>1724.98</v>
          </cell>
          <cell r="O13">
            <v>287.49666666666667</v>
          </cell>
          <cell r="P13"/>
          <cell r="Q13">
            <v>0</v>
          </cell>
          <cell r="R13">
            <v>0</v>
          </cell>
          <cell r="S13">
            <v>0</v>
          </cell>
        </row>
        <row r="14">
          <cell r="B14" t="str">
            <v>0656</v>
          </cell>
          <cell r="C14" t="str">
            <v>ឆន ផល្លី</v>
          </cell>
          <cell r="D14" t="str">
            <v>Chhan Phally</v>
          </cell>
          <cell r="E14" t="str">
            <v>F</v>
          </cell>
          <cell r="F14" t="str">
            <v>Clean powder</v>
          </cell>
          <cell r="G14">
            <v>44483</v>
          </cell>
          <cell r="H14">
            <v>231.85</v>
          </cell>
          <cell r="I14">
            <v>463.5</v>
          </cell>
          <cell r="J14">
            <v>238.62</v>
          </cell>
          <cell r="K14">
            <v>272.73</v>
          </cell>
          <cell r="L14">
            <v>304.12</v>
          </cell>
          <cell r="M14">
            <v>291.25</v>
          </cell>
          <cell r="N14">
            <v>1802.0700000000002</v>
          </cell>
          <cell r="O14">
            <v>300.34500000000003</v>
          </cell>
          <cell r="P14"/>
          <cell r="Q14">
            <v>0</v>
          </cell>
          <cell r="R14">
            <v>0</v>
          </cell>
          <cell r="S14">
            <v>0</v>
          </cell>
        </row>
        <row r="15">
          <cell r="B15" t="str">
            <v>0726</v>
          </cell>
          <cell r="C15" t="str">
            <v>ចន ច័ន្ទកុលិកា</v>
          </cell>
          <cell r="D15" t="str">
            <v xml:space="preserve">Chorn Chankolika </v>
          </cell>
          <cell r="E15" t="str">
            <v>F</v>
          </cell>
          <cell r="F15" t="str">
            <v>Clean powder</v>
          </cell>
          <cell r="G15">
            <v>44524</v>
          </cell>
          <cell r="H15">
            <v>226.77</v>
          </cell>
          <cell r="I15">
            <v>234.88</v>
          </cell>
          <cell r="J15">
            <v>238.94</v>
          </cell>
          <cell r="K15">
            <v>210.54</v>
          </cell>
          <cell r="L15">
            <v>268</v>
          </cell>
          <cell r="M15">
            <v>414.59</v>
          </cell>
          <cell r="N15">
            <v>1593.7199999999998</v>
          </cell>
          <cell r="O15">
            <v>265.61999999999995</v>
          </cell>
          <cell r="P15"/>
          <cell r="Q15">
            <v>0</v>
          </cell>
          <cell r="R15">
            <v>0</v>
          </cell>
          <cell r="S15">
            <v>0</v>
          </cell>
        </row>
        <row r="16">
          <cell r="B16" t="str">
            <v>0729</v>
          </cell>
          <cell r="C16" t="str">
            <v>ពេជ្រ​ ឌី</v>
          </cell>
          <cell r="D16" t="str">
            <v xml:space="preserve">Pech Dy </v>
          </cell>
          <cell r="E16" t="str">
            <v>M</v>
          </cell>
          <cell r="F16" t="str">
            <v>Oven operator</v>
          </cell>
          <cell r="G16">
            <v>44529</v>
          </cell>
          <cell r="H16">
            <v>216.5</v>
          </cell>
          <cell r="I16">
            <v>256.38</v>
          </cell>
          <cell r="J16">
            <v>245.88</v>
          </cell>
          <cell r="K16">
            <v>244.77</v>
          </cell>
          <cell r="L16">
            <v>334</v>
          </cell>
          <cell r="M16">
            <v>280.69</v>
          </cell>
          <cell r="N16">
            <v>1578.22</v>
          </cell>
          <cell r="O16">
            <v>263.03666666666669</v>
          </cell>
          <cell r="P16"/>
          <cell r="Q16">
            <v>0</v>
          </cell>
          <cell r="R16">
            <v>0</v>
          </cell>
          <cell r="S16">
            <v>0</v>
          </cell>
        </row>
        <row r="17">
          <cell r="B17" t="str">
            <v>0730</v>
          </cell>
          <cell r="C17" t="str">
            <v>វ៉ាស៊ី​ ស៊ីណេត</v>
          </cell>
          <cell r="D17" t="str">
            <v xml:space="preserve">Vasy Sinet </v>
          </cell>
          <cell r="E17" t="str">
            <v>F</v>
          </cell>
          <cell r="F17" t="str">
            <v>Oven operator</v>
          </cell>
          <cell r="G17">
            <v>44526</v>
          </cell>
          <cell r="H17">
            <v>216.77</v>
          </cell>
          <cell r="I17">
            <v>228.94</v>
          </cell>
          <cell r="J17">
            <v>155.25</v>
          </cell>
          <cell r="K17">
            <v>155.25</v>
          </cell>
          <cell r="L17">
            <v>155.25</v>
          </cell>
          <cell r="M17">
            <v>289.61</v>
          </cell>
          <cell r="N17">
            <v>1201.0700000000002</v>
          </cell>
          <cell r="O17">
            <v>200.17833333333337</v>
          </cell>
          <cell r="P17"/>
          <cell r="Q17">
            <v>0</v>
          </cell>
          <cell r="R17">
            <v>0</v>
          </cell>
          <cell r="S17">
            <v>0</v>
          </cell>
        </row>
        <row r="18">
          <cell r="B18" t="str">
            <v>0811</v>
          </cell>
          <cell r="C18" t="str">
            <v>ផាន មករា</v>
          </cell>
          <cell r="D18" t="str">
            <v>Phan Makara</v>
          </cell>
          <cell r="E18" t="str">
            <v>M</v>
          </cell>
          <cell r="F18" t="str">
            <v>Oven operator</v>
          </cell>
          <cell r="G18">
            <v>44600</v>
          </cell>
          <cell r="H18">
            <v>247.27</v>
          </cell>
          <cell r="I18">
            <v>302.5</v>
          </cell>
          <cell r="J18">
            <v>249.38</v>
          </cell>
          <cell r="K18">
            <v>342.75</v>
          </cell>
          <cell r="L18">
            <v>333.65</v>
          </cell>
          <cell r="M18">
            <v>380.68</v>
          </cell>
          <cell r="N18">
            <v>1856.2300000000002</v>
          </cell>
          <cell r="O18">
            <v>309.37166666666673</v>
          </cell>
          <cell r="P18"/>
          <cell r="Q18">
            <v>0</v>
          </cell>
          <cell r="R18">
            <v>0</v>
          </cell>
          <cell r="S18">
            <v>0</v>
          </cell>
        </row>
        <row r="19">
          <cell r="B19" t="str">
            <v>0860</v>
          </cell>
          <cell r="C19" t="str">
            <v>វ៉ាង ចាន់ធឿន</v>
          </cell>
          <cell r="D19" t="str">
            <v xml:space="preserve">Vang Chanthoeurn </v>
          </cell>
          <cell r="E19" t="str">
            <v>M</v>
          </cell>
          <cell r="F19" t="str">
            <v>Clean powder</v>
          </cell>
          <cell r="G19">
            <v>44623</v>
          </cell>
          <cell r="H19">
            <v>247.77</v>
          </cell>
          <cell r="I19">
            <v>275</v>
          </cell>
          <cell r="J19">
            <v>208.81</v>
          </cell>
          <cell r="K19">
            <v>349.46</v>
          </cell>
          <cell r="L19">
            <v>394.84</v>
          </cell>
          <cell r="M19">
            <v>388.28</v>
          </cell>
          <cell r="N19">
            <v>1864.1599999999999</v>
          </cell>
          <cell r="O19">
            <v>310.69333333333333</v>
          </cell>
          <cell r="P19"/>
          <cell r="Q19">
            <v>0</v>
          </cell>
          <cell r="R19">
            <v>0</v>
          </cell>
          <cell r="S19">
            <v>0</v>
          </cell>
        </row>
        <row r="20">
          <cell r="B20" t="str">
            <v>0883</v>
          </cell>
          <cell r="C20" t="str">
            <v>សេក កេត</v>
          </cell>
          <cell r="D20" t="str">
            <v>Sek Ket</v>
          </cell>
          <cell r="E20" t="str">
            <v>F</v>
          </cell>
          <cell r="F20" t="str">
            <v>Clean powder</v>
          </cell>
          <cell r="G20">
            <v>44635</v>
          </cell>
          <cell r="H20">
            <v>266.44</v>
          </cell>
          <cell r="I20">
            <v>265.14</v>
          </cell>
          <cell r="J20">
            <v>331.2</v>
          </cell>
          <cell r="K20">
            <v>254.77</v>
          </cell>
          <cell r="L20">
            <v>308.14999999999998</v>
          </cell>
          <cell r="M20">
            <v>297.98</v>
          </cell>
          <cell r="N20">
            <v>1723.6799999999998</v>
          </cell>
          <cell r="O20">
            <v>287.27999999999997</v>
          </cell>
          <cell r="P20"/>
          <cell r="Q20">
            <v>0</v>
          </cell>
          <cell r="R20">
            <v>0</v>
          </cell>
          <cell r="S20">
            <v>0</v>
          </cell>
        </row>
        <row r="21">
          <cell r="B21" t="str">
            <v>0909</v>
          </cell>
          <cell r="C21" t="str">
            <v>វង្ស កញ្ញា</v>
          </cell>
          <cell r="D21" t="str">
            <v>Vong Kanha</v>
          </cell>
          <cell r="E21" t="str">
            <v>F</v>
          </cell>
          <cell r="F21" t="str">
            <v>Clean powder</v>
          </cell>
          <cell r="G21">
            <v>44644</v>
          </cell>
          <cell r="H21">
            <v>252.64</v>
          </cell>
          <cell r="I21">
            <v>548.16</v>
          </cell>
          <cell r="J21">
            <v>323.08</v>
          </cell>
          <cell r="K21">
            <v>241.3</v>
          </cell>
          <cell r="L21">
            <v>388.13</v>
          </cell>
          <cell r="M21">
            <v>279.61</v>
          </cell>
          <cell r="N21">
            <v>2032.92</v>
          </cell>
          <cell r="O21">
            <v>338.82</v>
          </cell>
          <cell r="P21"/>
          <cell r="Q21">
            <v>0</v>
          </cell>
          <cell r="R21">
            <v>0</v>
          </cell>
          <cell r="S21">
            <v>0</v>
          </cell>
        </row>
        <row r="22">
          <cell r="B22" t="str">
            <v>0996</v>
          </cell>
          <cell r="C22" t="str">
            <v>សុផល វណ្ណា</v>
          </cell>
          <cell r="D22" t="str">
            <v>Sophal Vanna</v>
          </cell>
          <cell r="E22" t="str">
            <v>F</v>
          </cell>
          <cell r="F22" t="str">
            <v>Clean powder</v>
          </cell>
          <cell r="G22">
            <v>44783</v>
          </cell>
          <cell r="H22">
            <v>223.65</v>
          </cell>
          <cell r="I22">
            <v>473.24</v>
          </cell>
          <cell r="J22">
            <v>246.62</v>
          </cell>
          <cell r="K22">
            <v>275.77</v>
          </cell>
          <cell r="L22">
            <v>345.44</v>
          </cell>
          <cell r="M22">
            <v>305.64999999999998</v>
          </cell>
          <cell r="N22">
            <v>1870.37</v>
          </cell>
          <cell r="O22">
            <v>311.7283333333333</v>
          </cell>
          <cell r="P22"/>
          <cell r="Q22">
            <v>0</v>
          </cell>
          <cell r="R22">
            <v>0</v>
          </cell>
          <cell r="S22">
            <v>0</v>
          </cell>
        </row>
        <row r="23">
          <cell r="B23" t="str">
            <v>1063</v>
          </cell>
          <cell r="C23" t="str">
            <v>រាយ ស្រស់</v>
          </cell>
          <cell r="D23" t="str">
            <v>Reay Sras</v>
          </cell>
          <cell r="E23" t="str">
            <v>F</v>
          </cell>
          <cell r="F23" t="str">
            <v>Clean powder</v>
          </cell>
          <cell r="G23">
            <v>44875</v>
          </cell>
          <cell r="H23">
            <v>235.27</v>
          </cell>
          <cell r="I23">
            <v>273</v>
          </cell>
          <cell r="J23">
            <v>262.5</v>
          </cell>
          <cell r="K23">
            <v>273.77</v>
          </cell>
          <cell r="L23">
            <v>329</v>
          </cell>
          <cell r="M23">
            <v>293.92</v>
          </cell>
          <cell r="N23">
            <v>1667.46</v>
          </cell>
          <cell r="O23">
            <v>277.91000000000003</v>
          </cell>
          <cell r="P23"/>
          <cell r="Q23">
            <v>0</v>
          </cell>
          <cell r="R23">
            <v>0</v>
          </cell>
          <cell r="S23">
            <v>0</v>
          </cell>
        </row>
        <row r="24">
          <cell r="B24" t="str">
            <v>1127</v>
          </cell>
          <cell r="C24" t="str">
            <v>អាន ហាប់</v>
          </cell>
          <cell r="D24" t="str">
            <v>An Hab</v>
          </cell>
          <cell r="E24" t="str">
            <v>M</v>
          </cell>
          <cell r="F24" t="str">
            <v>Clean powder</v>
          </cell>
          <cell r="G24">
            <v>44945</v>
          </cell>
          <cell r="H24">
            <v>236.62</v>
          </cell>
          <cell r="I24">
            <v>454.5</v>
          </cell>
          <cell r="J24">
            <v>248.5</v>
          </cell>
          <cell r="K24">
            <v>233.54</v>
          </cell>
          <cell r="L24">
            <v>353.5</v>
          </cell>
          <cell r="M24">
            <v>291.83999999999997</v>
          </cell>
          <cell r="N24">
            <v>1818.5</v>
          </cell>
          <cell r="O24">
            <v>303.08333333333331</v>
          </cell>
          <cell r="P24"/>
          <cell r="Q24">
            <v>0</v>
          </cell>
          <cell r="R24">
            <v>0</v>
          </cell>
          <cell r="S24">
            <v>0</v>
          </cell>
        </row>
        <row r="25">
          <cell r="B25" t="str">
            <v>1128</v>
          </cell>
          <cell r="C25" t="str">
            <v>សាយ សុខគា</v>
          </cell>
          <cell r="D25" t="str">
            <v>Say Sokea</v>
          </cell>
          <cell r="E25" t="str">
            <v>F</v>
          </cell>
          <cell r="F25" t="str">
            <v>Clean powder</v>
          </cell>
          <cell r="G25">
            <v>44945</v>
          </cell>
          <cell r="H25">
            <v>242.27</v>
          </cell>
          <cell r="I25">
            <v>282.94</v>
          </cell>
          <cell r="J25">
            <v>243.88</v>
          </cell>
          <cell r="K25">
            <v>338.45</v>
          </cell>
          <cell r="L25">
            <v>296.62</v>
          </cell>
          <cell r="M25">
            <v>390.09</v>
          </cell>
          <cell r="N25">
            <v>1794.2499999999998</v>
          </cell>
          <cell r="O25">
            <v>299.04166666666663</v>
          </cell>
          <cell r="P25"/>
          <cell r="Q25">
            <v>0</v>
          </cell>
          <cell r="R25">
            <v>0</v>
          </cell>
          <cell r="S25">
            <v>0</v>
          </cell>
        </row>
        <row r="26">
          <cell r="B26" t="str">
            <v>1164</v>
          </cell>
          <cell r="C26" t="str">
            <v>កែន ពុទ្ធាវី</v>
          </cell>
          <cell r="D26" t="str">
            <v>Ken Putheavy</v>
          </cell>
          <cell r="E26" t="str">
            <v>F</v>
          </cell>
          <cell r="F26" t="str">
            <v>Clean powder</v>
          </cell>
          <cell r="G26">
            <v>44966</v>
          </cell>
          <cell r="H26">
            <v>216.39</v>
          </cell>
          <cell r="I26">
            <v>280</v>
          </cell>
          <cell r="J26">
            <v>259</v>
          </cell>
          <cell r="K26">
            <v>253.27</v>
          </cell>
          <cell r="L26">
            <v>330.5</v>
          </cell>
          <cell r="M26">
            <v>293.92</v>
          </cell>
          <cell r="N26">
            <v>1633.08</v>
          </cell>
          <cell r="O26">
            <v>272.18</v>
          </cell>
          <cell r="P26"/>
          <cell r="Q26">
            <v>0</v>
          </cell>
          <cell r="R26">
            <v>0</v>
          </cell>
          <cell r="S26">
            <v>0</v>
          </cell>
        </row>
        <row r="27">
          <cell r="B27" t="str">
            <v>1296</v>
          </cell>
          <cell r="C27" t="str">
            <v>រ៉េត សាវរី</v>
          </cell>
          <cell r="D27" t="str">
            <v>Ret Savry</v>
          </cell>
          <cell r="E27" t="str">
            <v>F</v>
          </cell>
          <cell r="F27" t="str">
            <v>Clean powder</v>
          </cell>
          <cell r="G27">
            <v>45166</v>
          </cell>
          <cell r="H27">
            <v>0</v>
          </cell>
          <cell r="I27">
            <v>0</v>
          </cell>
          <cell r="J27">
            <v>294.33</v>
          </cell>
          <cell r="K27">
            <v>245.71</v>
          </cell>
          <cell r="L27">
            <v>325</v>
          </cell>
          <cell r="M27">
            <v>301.73</v>
          </cell>
          <cell r="N27">
            <v>1166.77</v>
          </cell>
          <cell r="O27">
            <v>194.46166666666667</v>
          </cell>
          <cell r="P27"/>
          <cell r="Q27">
            <v>0</v>
          </cell>
          <cell r="R27">
            <v>0</v>
          </cell>
          <cell r="S27">
            <v>0</v>
          </cell>
        </row>
        <row r="28">
          <cell r="B28" t="str">
            <v>0621</v>
          </cell>
          <cell r="C28" t="str">
            <v>ជួន សាមុត</v>
          </cell>
          <cell r="D28" t="str">
            <v>Chuon Samut</v>
          </cell>
          <cell r="E28" t="str">
            <v>M</v>
          </cell>
          <cell r="F28" t="str">
            <v>Oven operator</v>
          </cell>
          <cell r="G28">
            <v>44440</v>
          </cell>
          <cell r="H28">
            <v>228.12</v>
          </cell>
          <cell r="I28">
            <v>306.13</v>
          </cell>
          <cell r="J28">
            <v>333</v>
          </cell>
          <cell r="K28">
            <v>278.64999999999998</v>
          </cell>
          <cell r="L28">
            <v>407.87</v>
          </cell>
          <cell r="M28">
            <v>385.57</v>
          </cell>
          <cell r="N28">
            <v>1939.34</v>
          </cell>
          <cell r="O28">
            <v>323.2233333333333</v>
          </cell>
          <cell r="P28"/>
          <cell r="Q28">
            <v>0</v>
          </cell>
          <cell r="R28">
            <v>0</v>
          </cell>
          <cell r="S28">
            <v>0</v>
          </cell>
        </row>
        <row r="29">
          <cell r="B29" t="str">
            <v>1126</v>
          </cell>
          <cell r="C29" t="str">
            <v>ភុំ ហាក់</v>
          </cell>
          <cell r="D29" t="str">
            <v>Phum Hak</v>
          </cell>
          <cell r="E29" t="str">
            <v>M</v>
          </cell>
          <cell r="F29" t="str">
            <v>Oven operator</v>
          </cell>
          <cell r="G29">
            <v>44945</v>
          </cell>
          <cell r="H29">
            <v>225.83</v>
          </cell>
          <cell r="I29">
            <v>486.75</v>
          </cell>
          <cell r="J29">
            <v>326.5</v>
          </cell>
          <cell r="K29">
            <v>271.68</v>
          </cell>
          <cell r="L29">
            <v>404.84</v>
          </cell>
          <cell r="M29">
            <v>278.16000000000003</v>
          </cell>
          <cell r="N29">
            <v>1993.76</v>
          </cell>
          <cell r="O29">
            <v>332.29333333333335</v>
          </cell>
          <cell r="P29"/>
          <cell r="Q29">
            <v>0</v>
          </cell>
          <cell r="R29">
            <v>0</v>
          </cell>
          <cell r="S29">
            <v>0</v>
          </cell>
        </row>
        <row r="30">
          <cell r="B30" t="str">
            <v>1388</v>
          </cell>
          <cell r="C30" t="str">
            <v xml:space="preserve">ពេញ ស្រីវី </v>
          </cell>
          <cell r="D30" t="str">
            <v>Penh Sreyvy</v>
          </cell>
          <cell r="E30" t="str">
            <v>F</v>
          </cell>
          <cell r="F30" t="str">
            <v>Clean powder</v>
          </cell>
          <cell r="G30">
            <v>45217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323.19</v>
          </cell>
          <cell r="M30">
            <v>296.23</v>
          </cell>
          <cell r="N30">
            <v>619.42000000000007</v>
          </cell>
          <cell r="O30">
            <v>103.23666666666668</v>
          </cell>
          <cell r="P30"/>
          <cell r="Q30">
            <v>0</v>
          </cell>
          <cell r="R30">
            <v>0</v>
          </cell>
          <cell r="S30">
            <v>0</v>
          </cell>
        </row>
        <row r="31">
          <cell r="B31" t="str">
            <v>1440</v>
          </cell>
          <cell r="C31" t="str">
            <v>ជា​ សេងហៃ</v>
          </cell>
          <cell r="D31" t="str">
            <v>Chea Senghai</v>
          </cell>
          <cell r="E31" t="str">
            <v>M</v>
          </cell>
          <cell r="F31" t="str">
            <v>Clean powder</v>
          </cell>
          <cell r="G31">
            <v>45264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R31">
            <v>0</v>
          </cell>
          <cell r="S31">
            <v>0</v>
          </cell>
        </row>
      </sheetData>
      <sheetData sheetId="7"/>
      <sheetData sheetId="8">
        <row r="9">
          <cell r="B9" t="str">
            <v>0108</v>
          </cell>
          <cell r="C9" t="str">
            <v>ជិន ស៊ីនាង</v>
          </cell>
          <cell r="D9" t="str">
            <v xml:space="preserve">Chin Sineang </v>
          </cell>
          <cell r="E9" t="str">
            <v>F</v>
          </cell>
          <cell r="F9" t="str">
            <v>Team Leader</v>
          </cell>
          <cell r="G9" t="str">
            <v>Oven-Powdering</v>
          </cell>
          <cell r="H9">
            <v>43677</v>
          </cell>
          <cell r="I9">
            <v>212</v>
          </cell>
          <cell r="J9">
            <v>13</v>
          </cell>
          <cell r="K9">
            <v>106</v>
          </cell>
          <cell r="L9">
            <v>106</v>
          </cell>
        </row>
        <row r="10">
          <cell r="B10" t="str">
            <v>0428</v>
          </cell>
          <cell r="C10" t="str">
            <v>អៀម សាមុត</v>
          </cell>
          <cell r="D10" t="str">
            <v>Em Samuth</v>
          </cell>
          <cell r="E10" t="str">
            <v>F</v>
          </cell>
          <cell r="F10" t="str">
            <v>Clean powder</v>
          </cell>
          <cell r="G10" t="str">
            <v>Oven-Powdering</v>
          </cell>
          <cell r="H10">
            <v>44128</v>
          </cell>
          <cell r="I10">
            <v>212</v>
          </cell>
          <cell r="J10">
            <v>12</v>
          </cell>
          <cell r="K10">
            <v>106</v>
          </cell>
          <cell r="L10">
            <v>106</v>
          </cell>
        </row>
        <row r="11">
          <cell r="B11" t="str">
            <v>0621</v>
          </cell>
          <cell r="C11" t="str">
            <v>ជួន សាមុត</v>
          </cell>
          <cell r="D11" t="str">
            <v>Chuon Samut</v>
          </cell>
          <cell r="E11" t="str">
            <v>M</v>
          </cell>
          <cell r="F11" t="str">
            <v>Oven</v>
          </cell>
          <cell r="G11" t="str">
            <v>Oven-Powdering</v>
          </cell>
          <cell r="H11">
            <v>44440</v>
          </cell>
          <cell r="I11">
            <v>212</v>
          </cell>
          <cell r="J11">
            <v>13</v>
          </cell>
          <cell r="K11">
            <v>106</v>
          </cell>
          <cell r="L11">
            <v>106</v>
          </cell>
        </row>
        <row r="12">
          <cell r="B12" t="str">
            <v>0656</v>
          </cell>
          <cell r="C12" t="str">
            <v>ឆន ផល្លី</v>
          </cell>
          <cell r="D12" t="str">
            <v>Chhan Phally</v>
          </cell>
          <cell r="E12" t="str">
            <v>F</v>
          </cell>
          <cell r="F12" t="str">
            <v>Clean powder</v>
          </cell>
          <cell r="G12" t="str">
            <v>Oven-Powdering</v>
          </cell>
          <cell r="H12">
            <v>44483</v>
          </cell>
          <cell r="I12">
            <v>212</v>
          </cell>
          <cell r="J12">
            <v>13</v>
          </cell>
          <cell r="K12">
            <v>106</v>
          </cell>
          <cell r="L12">
            <v>106</v>
          </cell>
        </row>
        <row r="13">
          <cell r="B13" t="str">
            <v>0730</v>
          </cell>
          <cell r="C13" t="str">
            <v>វ៉ាស៊ី​ ស៊ីណេត</v>
          </cell>
          <cell r="D13" t="str">
            <v xml:space="preserve">Vasy Sinet </v>
          </cell>
          <cell r="E13" t="str">
            <v>F</v>
          </cell>
          <cell r="F13" t="str">
            <v>Oven operator</v>
          </cell>
          <cell r="G13" t="str">
            <v>Oven-Powdering</v>
          </cell>
          <cell r="H13">
            <v>44526</v>
          </cell>
          <cell r="I13">
            <v>212</v>
          </cell>
          <cell r="J13">
            <v>13</v>
          </cell>
          <cell r="K13">
            <v>106</v>
          </cell>
          <cell r="L13">
            <v>106</v>
          </cell>
        </row>
        <row r="14">
          <cell r="B14" t="str">
            <v>0466</v>
          </cell>
          <cell r="C14" t="str">
            <v>ជិន ស៊ីនួន</v>
          </cell>
          <cell r="D14" t="str">
            <v xml:space="preserve">Chin Shinuon </v>
          </cell>
          <cell r="E14" t="str">
            <v>M</v>
          </cell>
          <cell r="F14" t="str">
            <v>Oven operator</v>
          </cell>
          <cell r="G14" t="str">
            <v>Oven-Powdering</v>
          </cell>
          <cell r="H14">
            <v>44159</v>
          </cell>
          <cell r="I14">
            <v>212</v>
          </cell>
          <cell r="J14">
            <v>13</v>
          </cell>
          <cell r="K14">
            <v>106</v>
          </cell>
          <cell r="L14">
            <v>106</v>
          </cell>
        </row>
        <row r="15">
          <cell r="B15" t="str">
            <v>0729</v>
          </cell>
          <cell r="C15" t="str">
            <v>ពេជ្រ​ ឌី</v>
          </cell>
          <cell r="D15" t="str">
            <v xml:space="preserve">Pech Dy </v>
          </cell>
          <cell r="E15" t="str">
            <v>M</v>
          </cell>
          <cell r="F15" t="str">
            <v>Oven operator</v>
          </cell>
          <cell r="G15" t="str">
            <v>Oven-Powdering</v>
          </cell>
          <cell r="H15">
            <v>44529</v>
          </cell>
          <cell r="I15">
            <v>212</v>
          </cell>
          <cell r="J15">
            <v>7.5</v>
          </cell>
          <cell r="K15">
            <v>106</v>
          </cell>
          <cell r="L15">
            <v>106</v>
          </cell>
        </row>
        <row r="16">
          <cell r="B16" t="str">
            <v>0811</v>
          </cell>
          <cell r="C16" t="str">
            <v>ផាន មករា</v>
          </cell>
          <cell r="D16" t="str">
            <v>Phan Makara</v>
          </cell>
          <cell r="E16" t="str">
            <v>M</v>
          </cell>
          <cell r="F16" t="str">
            <v>Oven operator</v>
          </cell>
          <cell r="G16" t="str">
            <v>Oven-Powdering</v>
          </cell>
          <cell r="H16">
            <v>44600</v>
          </cell>
          <cell r="I16">
            <v>212</v>
          </cell>
          <cell r="J16">
            <v>13</v>
          </cell>
          <cell r="K16">
            <v>106</v>
          </cell>
          <cell r="L16">
            <v>106</v>
          </cell>
        </row>
        <row r="17">
          <cell r="B17" t="str">
            <v>0244</v>
          </cell>
          <cell r="C17" t="str">
            <v>លី ធីដា</v>
          </cell>
          <cell r="D17" t="str">
            <v xml:space="preserve">Ly Thida </v>
          </cell>
          <cell r="E17" t="str">
            <v>F</v>
          </cell>
          <cell r="F17" t="str">
            <v>Clean powder</v>
          </cell>
          <cell r="G17" t="str">
            <v>Oven-Powdering</v>
          </cell>
          <cell r="H17">
            <v>43794</v>
          </cell>
          <cell r="I17">
            <v>212</v>
          </cell>
          <cell r="J17">
            <v>13</v>
          </cell>
          <cell r="K17">
            <v>106</v>
          </cell>
          <cell r="L17">
            <v>106</v>
          </cell>
        </row>
        <row r="18">
          <cell r="B18" t="str">
            <v>0860</v>
          </cell>
          <cell r="C18" t="str">
            <v>វ៉ាង ចាន់ធឿន</v>
          </cell>
          <cell r="D18" t="str">
            <v xml:space="preserve">Vang Chanthoeurn </v>
          </cell>
          <cell r="E18" t="str">
            <v>M</v>
          </cell>
          <cell r="F18" t="str">
            <v>Clean powder</v>
          </cell>
          <cell r="G18" t="str">
            <v>Oven-Powdering</v>
          </cell>
          <cell r="H18">
            <v>44623</v>
          </cell>
          <cell r="I18">
            <v>212</v>
          </cell>
          <cell r="J18">
            <v>13</v>
          </cell>
          <cell r="K18">
            <v>106</v>
          </cell>
          <cell r="L18">
            <v>106</v>
          </cell>
        </row>
        <row r="19">
          <cell r="B19" t="str">
            <v>0883</v>
          </cell>
          <cell r="C19" t="str">
            <v>សេក កេត</v>
          </cell>
          <cell r="D19" t="str">
            <v>Sek Ket</v>
          </cell>
          <cell r="E19" t="str">
            <v>F</v>
          </cell>
          <cell r="F19" t="str">
            <v>Clean powder</v>
          </cell>
          <cell r="G19" t="str">
            <v>Oven-Powdering</v>
          </cell>
          <cell r="H19">
            <v>44635</v>
          </cell>
          <cell r="I19">
            <v>212</v>
          </cell>
          <cell r="J19">
            <v>13</v>
          </cell>
          <cell r="K19">
            <v>106</v>
          </cell>
          <cell r="L19">
            <v>106</v>
          </cell>
        </row>
        <row r="20">
          <cell r="B20" t="str">
            <v>0909</v>
          </cell>
          <cell r="C20" t="str">
            <v>វង្ស កញ្ញា</v>
          </cell>
          <cell r="D20" t="str">
            <v>Vong Kanha</v>
          </cell>
          <cell r="E20" t="str">
            <v>F</v>
          </cell>
          <cell r="F20" t="str">
            <v>Clean powder</v>
          </cell>
          <cell r="G20" t="str">
            <v>Oven-Powdering</v>
          </cell>
          <cell r="H20">
            <v>44644</v>
          </cell>
          <cell r="I20">
            <v>212</v>
          </cell>
          <cell r="J20">
            <v>13</v>
          </cell>
          <cell r="K20">
            <v>106</v>
          </cell>
          <cell r="L20">
            <v>106</v>
          </cell>
        </row>
        <row r="21">
          <cell r="B21" t="str">
            <v>0996</v>
          </cell>
          <cell r="C21" t="str">
            <v>សុផល វណ្ណា</v>
          </cell>
          <cell r="D21" t="str">
            <v>Sophal Vanna</v>
          </cell>
          <cell r="E21" t="str">
            <v>F</v>
          </cell>
          <cell r="F21" t="str">
            <v>Clean powder</v>
          </cell>
          <cell r="G21" t="str">
            <v>Oven-Powdering</v>
          </cell>
          <cell r="H21">
            <v>44783</v>
          </cell>
          <cell r="I21">
            <v>212</v>
          </cell>
          <cell r="J21">
            <v>13</v>
          </cell>
          <cell r="K21">
            <v>106</v>
          </cell>
          <cell r="L21">
            <v>106</v>
          </cell>
        </row>
        <row r="22">
          <cell r="B22" t="str">
            <v>1063</v>
          </cell>
          <cell r="C22" t="str">
            <v>រាយ ស្រស់</v>
          </cell>
          <cell r="D22" t="str">
            <v>Reay Sras</v>
          </cell>
          <cell r="E22" t="str">
            <v>F</v>
          </cell>
          <cell r="F22" t="str">
            <v>Clean powder</v>
          </cell>
          <cell r="G22" t="str">
            <v>Oven-Powdering</v>
          </cell>
          <cell r="H22">
            <v>44875</v>
          </cell>
          <cell r="I22">
            <v>212</v>
          </cell>
          <cell r="J22">
            <v>13</v>
          </cell>
          <cell r="K22">
            <v>106</v>
          </cell>
          <cell r="L22">
            <v>106</v>
          </cell>
        </row>
        <row r="23">
          <cell r="B23" t="str">
            <v>1126</v>
          </cell>
          <cell r="C23" t="str">
            <v>ភុំ ហាក់</v>
          </cell>
          <cell r="D23" t="str">
            <v>Phum Hak</v>
          </cell>
          <cell r="E23" t="str">
            <v>M</v>
          </cell>
          <cell r="F23" t="str">
            <v>Oven</v>
          </cell>
          <cell r="G23" t="str">
            <v>Oven-Powdering</v>
          </cell>
          <cell r="H23">
            <v>44945</v>
          </cell>
          <cell r="I23">
            <v>212</v>
          </cell>
          <cell r="J23">
            <v>11.5</v>
          </cell>
          <cell r="K23">
            <v>106</v>
          </cell>
          <cell r="L23">
            <v>106</v>
          </cell>
        </row>
        <row r="24">
          <cell r="B24" t="str">
            <v>1127</v>
          </cell>
          <cell r="C24" t="str">
            <v>អាន ហាប់</v>
          </cell>
          <cell r="D24" t="str">
            <v>An Hab</v>
          </cell>
          <cell r="E24" t="str">
            <v>M</v>
          </cell>
          <cell r="F24" t="str">
            <v>Clean powder</v>
          </cell>
          <cell r="G24" t="str">
            <v>Oven-Powdering</v>
          </cell>
          <cell r="H24">
            <v>44945</v>
          </cell>
          <cell r="I24">
            <v>212</v>
          </cell>
          <cell r="J24">
            <v>13</v>
          </cell>
          <cell r="K24">
            <v>106</v>
          </cell>
          <cell r="L24">
            <v>106</v>
          </cell>
        </row>
        <row r="25">
          <cell r="B25" t="str">
            <v>1128</v>
          </cell>
          <cell r="C25" t="str">
            <v>សាយ សុខគា</v>
          </cell>
          <cell r="D25" t="str">
            <v>Say Sokea</v>
          </cell>
          <cell r="E25" t="str">
            <v>F</v>
          </cell>
          <cell r="F25" t="str">
            <v>Clean powder</v>
          </cell>
          <cell r="G25" t="str">
            <v>Oven-Powdering</v>
          </cell>
          <cell r="H25">
            <v>44945</v>
          </cell>
          <cell r="I25">
            <v>212</v>
          </cell>
          <cell r="J25">
            <v>12</v>
          </cell>
          <cell r="K25">
            <v>106</v>
          </cell>
          <cell r="L25">
            <v>106</v>
          </cell>
        </row>
        <row r="26">
          <cell r="B26" t="str">
            <v>1164</v>
          </cell>
          <cell r="C26" t="str">
            <v>កែន ពុទ្ធាវី</v>
          </cell>
          <cell r="D26" t="str">
            <v>Ken Putheavy</v>
          </cell>
          <cell r="E26" t="str">
            <v>F</v>
          </cell>
          <cell r="F26" t="str">
            <v>Clean powder</v>
          </cell>
          <cell r="G26" t="str">
            <v>Oven-Powdering</v>
          </cell>
          <cell r="H26">
            <v>44966</v>
          </cell>
          <cell r="I26">
            <v>212</v>
          </cell>
          <cell r="J26">
            <v>13</v>
          </cell>
          <cell r="K26">
            <v>106</v>
          </cell>
          <cell r="L26">
            <v>106</v>
          </cell>
        </row>
        <row r="27">
          <cell r="B27" t="str">
            <v>1296</v>
          </cell>
          <cell r="C27" t="str">
            <v>រ៉េត សាវរី</v>
          </cell>
          <cell r="D27" t="str">
            <v>Ret Savry</v>
          </cell>
          <cell r="E27" t="str">
            <v>F</v>
          </cell>
          <cell r="F27" t="str">
            <v>Clean powder</v>
          </cell>
          <cell r="G27" t="str">
            <v>Oven-Powdering</v>
          </cell>
          <cell r="H27">
            <v>45166</v>
          </cell>
          <cell r="I27">
            <v>212</v>
          </cell>
          <cell r="J27">
            <v>13</v>
          </cell>
          <cell r="K27">
            <v>106</v>
          </cell>
          <cell r="L27">
            <v>106</v>
          </cell>
        </row>
        <row r="28">
          <cell r="B28" t="str">
            <v>1388</v>
          </cell>
          <cell r="C28" t="str">
            <v xml:space="preserve">ពេញ ស្រីវី </v>
          </cell>
          <cell r="D28" t="str">
            <v>Penh Sreyvy</v>
          </cell>
          <cell r="E28" t="str">
            <v>F</v>
          </cell>
          <cell r="F28" t="str">
            <v>Oven</v>
          </cell>
          <cell r="G28" t="str">
            <v>Oven-Powdering</v>
          </cell>
          <cell r="H28">
            <v>45217</v>
          </cell>
          <cell r="I28">
            <v>212</v>
          </cell>
          <cell r="J28">
            <v>13</v>
          </cell>
          <cell r="K28">
            <v>106</v>
          </cell>
          <cell r="L28">
            <v>106</v>
          </cell>
        </row>
        <row r="29">
          <cell r="B29" t="str">
            <v>1440</v>
          </cell>
          <cell r="C29" t="str">
            <v>ជា​ សេងហៃ</v>
          </cell>
          <cell r="D29" t="str">
            <v>Chea Senghai</v>
          </cell>
          <cell r="E29" t="str">
            <v>M</v>
          </cell>
          <cell r="F29" t="str">
            <v>Oven</v>
          </cell>
          <cell r="G29" t="str">
            <v>Oven-Powdering</v>
          </cell>
          <cell r="H29">
            <v>45264</v>
          </cell>
          <cell r="I29">
            <v>208</v>
          </cell>
          <cell r="J29">
            <v>13</v>
          </cell>
          <cell r="K29">
            <v>104</v>
          </cell>
          <cell r="L29">
            <v>104</v>
          </cell>
        </row>
      </sheetData>
      <sheetData sheetId="9">
        <row r="9">
          <cell r="B9" t="str">
            <v>0108</v>
          </cell>
          <cell r="C9" t="str">
            <v>ជិន ស៊ីនាង</v>
          </cell>
          <cell r="D9" t="str">
            <v>Chin Sineang</v>
          </cell>
          <cell r="E9" t="str">
            <v>F</v>
          </cell>
          <cell r="F9" t="str">
            <v>Oven</v>
          </cell>
          <cell r="G9">
            <v>43677</v>
          </cell>
          <cell r="H9">
            <v>268</v>
          </cell>
          <cell r="I9">
            <v>268</v>
          </cell>
          <cell r="J9">
            <v>268</v>
          </cell>
          <cell r="K9">
            <v>268</v>
          </cell>
          <cell r="L9">
            <v>268</v>
          </cell>
          <cell r="M9">
            <v>268</v>
          </cell>
          <cell r="N9">
            <v>268</v>
          </cell>
          <cell r="O9">
            <v>268</v>
          </cell>
          <cell r="P9">
            <v>268</v>
          </cell>
          <cell r="Q9">
            <v>268</v>
          </cell>
          <cell r="R9">
            <v>288</v>
          </cell>
          <cell r="S9">
            <v>288</v>
          </cell>
          <cell r="T9">
            <v>0</v>
          </cell>
          <cell r="U9">
            <v>3256</v>
          </cell>
          <cell r="V9">
            <v>271.33333333333331</v>
          </cell>
          <cell r="W9">
            <v>26</v>
          </cell>
          <cell r="X9">
            <v>271.33333333333331</v>
          </cell>
        </row>
        <row r="10">
          <cell r="B10" t="str">
            <v>0244</v>
          </cell>
          <cell r="C10" t="str">
            <v>លី ធីដា</v>
          </cell>
          <cell r="D10" t="str">
            <v>Ly Thida</v>
          </cell>
          <cell r="E10" t="str">
            <v>F</v>
          </cell>
          <cell r="F10" t="str">
            <v>Oven</v>
          </cell>
          <cell r="G10">
            <v>43794</v>
          </cell>
          <cell r="H10">
            <v>223</v>
          </cell>
          <cell r="I10">
            <v>223</v>
          </cell>
          <cell r="J10">
            <v>223</v>
          </cell>
          <cell r="K10">
            <v>223</v>
          </cell>
          <cell r="L10">
            <v>223</v>
          </cell>
          <cell r="M10">
            <v>223</v>
          </cell>
          <cell r="N10">
            <v>223</v>
          </cell>
          <cell r="O10">
            <v>223</v>
          </cell>
          <cell r="P10">
            <v>223</v>
          </cell>
          <cell r="Q10">
            <v>223</v>
          </cell>
          <cell r="R10">
            <v>226.99999999999997</v>
          </cell>
          <cell r="S10">
            <v>226.99999999999997</v>
          </cell>
          <cell r="T10">
            <v>0</v>
          </cell>
          <cell r="U10">
            <v>2684</v>
          </cell>
          <cell r="V10">
            <v>223.66666666666666</v>
          </cell>
          <cell r="W10">
            <v>26</v>
          </cell>
          <cell r="X10">
            <v>223.66666666666666</v>
          </cell>
        </row>
        <row r="11">
          <cell r="B11" t="str">
            <v>0428</v>
          </cell>
          <cell r="C11" t="str">
            <v>អៀម សាមុត</v>
          </cell>
          <cell r="D11" t="str">
            <v>Em Samuth</v>
          </cell>
          <cell r="E11" t="str">
            <v>F</v>
          </cell>
          <cell r="F11" t="str">
            <v>Oven</v>
          </cell>
          <cell r="G11">
            <v>44128</v>
          </cell>
          <cell r="H11">
            <v>231.73076923076925</v>
          </cell>
          <cell r="I11">
            <v>236.36538461538464</v>
          </cell>
          <cell r="J11">
            <v>241</v>
          </cell>
          <cell r="K11">
            <v>241</v>
          </cell>
          <cell r="L11">
            <v>241</v>
          </cell>
          <cell r="M11">
            <v>241</v>
          </cell>
          <cell r="N11">
            <v>236.36538461538464</v>
          </cell>
          <cell r="O11">
            <v>241</v>
          </cell>
          <cell r="P11">
            <v>241</v>
          </cell>
          <cell r="Q11">
            <v>241.00000000000003</v>
          </cell>
          <cell r="R11">
            <v>230.86538461538461</v>
          </cell>
          <cell r="S11">
            <v>240.28846153846155</v>
          </cell>
          <cell r="T11">
            <v>0</v>
          </cell>
          <cell r="U11">
            <v>2862.6153846153848</v>
          </cell>
          <cell r="V11">
            <v>238.55128205128207</v>
          </cell>
          <cell r="W11">
            <v>26</v>
          </cell>
          <cell r="X11">
            <v>238.55128205128207</v>
          </cell>
        </row>
        <row r="12">
          <cell r="B12" t="str">
            <v>0466</v>
          </cell>
          <cell r="C12" t="str">
            <v>ជិន ស៊ីនួន</v>
          </cell>
          <cell r="D12" t="str">
            <v>Chin Sinuon</v>
          </cell>
          <cell r="E12" t="str">
            <v>F</v>
          </cell>
          <cell r="F12" t="str">
            <v>Oven</v>
          </cell>
          <cell r="G12">
            <v>44159</v>
          </cell>
          <cell r="H12">
            <v>228</v>
          </cell>
          <cell r="I12">
            <v>228</v>
          </cell>
          <cell r="J12">
            <v>228</v>
          </cell>
          <cell r="K12">
            <v>228</v>
          </cell>
          <cell r="L12">
            <v>228</v>
          </cell>
          <cell r="M12">
            <v>228</v>
          </cell>
          <cell r="N12">
            <v>228</v>
          </cell>
          <cell r="O12">
            <v>228</v>
          </cell>
          <cell r="P12">
            <v>228</v>
          </cell>
          <cell r="Q12">
            <v>228.00000000000003</v>
          </cell>
          <cell r="R12">
            <v>232</v>
          </cell>
          <cell r="S12">
            <v>232</v>
          </cell>
          <cell r="T12">
            <v>0</v>
          </cell>
          <cell r="U12">
            <v>2744</v>
          </cell>
          <cell r="V12">
            <v>228.66666666666666</v>
          </cell>
          <cell r="W12">
            <v>26</v>
          </cell>
          <cell r="X12">
            <v>228.66666666666663</v>
          </cell>
        </row>
        <row r="13">
          <cell r="B13" t="str">
            <v>0621</v>
          </cell>
          <cell r="C13" t="str">
            <v>ជួន សាមុត</v>
          </cell>
          <cell r="D13" t="str">
            <v>Chuon Samut</v>
          </cell>
          <cell r="E13" t="str">
            <v>M</v>
          </cell>
          <cell r="F13" t="str">
            <v>Oven</v>
          </cell>
          <cell r="G13">
            <v>44440</v>
          </cell>
          <cell r="H13">
            <v>211</v>
          </cell>
          <cell r="I13">
            <v>211</v>
          </cell>
          <cell r="J13">
            <v>211</v>
          </cell>
          <cell r="K13">
            <v>211</v>
          </cell>
          <cell r="L13">
            <v>211</v>
          </cell>
          <cell r="M13">
            <v>211</v>
          </cell>
          <cell r="N13">
            <v>211</v>
          </cell>
          <cell r="O13">
            <v>211</v>
          </cell>
          <cell r="P13">
            <v>211</v>
          </cell>
          <cell r="Q13">
            <v>211</v>
          </cell>
          <cell r="R13">
            <v>206.73076923076925</v>
          </cell>
          <cell r="S13">
            <v>210.86538461538464</v>
          </cell>
          <cell r="T13">
            <v>0</v>
          </cell>
          <cell r="U13">
            <v>2527.5961538461538</v>
          </cell>
          <cell r="V13">
            <v>210.63301282051282</v>
          </cell>
          <cell r="W13">
            <v>26</v>
          </cell>
          <cell r="X13">
            <v>210.63301282051282</v>
          </cell>
        </row>
        <row r="14">
          <cell r="B14" t="str">
            <v>0656</v>
          </cell>
          <cell r="C14" t="str">
            <v>ឆន ផល្លី</v>
          </cell>
          <cell r="D14" t="str">
            <v>Chhan Phally</v>
          </cell>
          <cell r="E14" t="str">
            <v>F</v>
          </cell>
          <cell r="F14" t="str">
            <v>Oven</v>
          </cell>
          <cell r="G14">
            <v>44483</v>
          </cell>
          <cell r="H14">
            <v>218</v>
          </cell>
          <cell r="I14">
            <v>218</v>
          </cell>
          <cell r="J14">
            <v>218</v>
          </cell>
          <cell r="K14">
            <v>218</v>
          </cell>
          <cell r="L14">
            <v>218</v>
          </cell>
          <cell r="M14">
            <v>218</v>
          </cell>
          <cell r="N14">
            <v>218</v>
          </cell>
          <cell r="O14">
            <v>218</v>
          </cell>
          <cell r="P14">
            <v>218</v>
          </cell>
          <cell r="Q14">
            <v>218</v>
          </cell>
          <cell r="R14">
            <v>222</v>
          </cell>
          <cell r="S14">
            <v>222</v>
          </cell>
          <cell r="T14">
            <v>0</v>
          </cell>
          <cell r="U14">
            <v>2624</v>
          </cell>
          <cell r="V14">
            <v>218.66666666666666</v>
          </cell>
          <cell r="W14">
            <v>26</v>
          </cell>
          <cell r="X14">
            <v>218.66666666666669</v>
          </cell>
        </row>
        <row r="15">
          <cell r="B15" t="str">
            <v>0726</v>
          </cell>
          <cell r="C15" t="str">
            <v>ចន ច័ន្ទកុលិកា</v>
          </cell>
          <cell r="D15" t="str">
            <v>Chorn Chankolika</v>
          </cell>
          <cell r="E15" t="str">
            <v>F</v>
          </cell>
          <cell r="F15" t="str">
            <v>Oven</v>
          </cell>
          <cell r="G15">
            <v>44524</v>
          </cell>
          <cell r="H15">
            <v>211</v>
          </cell>
          <cell r="I15">
            <v>211</v>
          </cell>
          <cell r="J15">
            <v>202.88461538461539</v>
          </cell>
          <cell r="K15">
            <v>211</v>
          </cell>
          <cell r="L15">
            <v>211</v>
          </cell>
          <cell r="M15">
            <v>211</v>
          </cell>
          <cell r="N15">
            <v>211</v>
          </cell>
          <cell r="O15">
            <v>211</v>
          </cell>
          <cell r="P15">
            <v>211</v>
          </cell>
          <cell r="Q15">
            <v>211</v>
          </cell>
          <cell r="R15">
            <v>215.00000000000003</v>
          </cell>
          <cell r="S15">
            <v>215.00000000000003</v>
          </cell>
          <cell r="T15">
            <v>0</v>
          </cell>
          <cell r="U15">
            <v>2531.8846153846152</v>
          </cell>
          <cell r="V15">
            <v>210.99038461538461</v>
          </cell>
          <cell r="W15">
            <v>26</v>
          </cell>
          <cell r="X15">
            <v>210.99038461538464</v>
          </cell>
        </row>
        <row r="16">
          <cell r="B16" t="str">
            <v>0729</v>
          </cell>
          <cell r="C16" t="str">
            <v>ពេជ ឌី</v>
          </cell>
          <cell r="D16" t="str">
            <v>Pech Dy</v>
          </cell>
          <cell r="E16" t="str">
            <v>M</v>
          </cell>
          <cell r="F16" t="str">
            <v xml:space="preserve">OVEN </v>
          </cell>
          <cell r="G16">
            <v>44529</v>
          </cell>
          <cell r="H16">
            <v>211</v>
          </cell>
          <cell r="I16">
            <v>211</v>
          </cell>
          <cell r="J16">
            <v>211</v>
          </cell>
          <cell r="K16">
            <v>211</v>
          </cell>
          <cell r="L16">
            <v>211</v>
          </cell>
          <cell r="M16">
            <v>211</v>
          </cell>
          <cell r="N16">
            <v>211</v>
          </cell>
          <cell r="O16">
            <v>211</v>
          </cell>
          <cell r="P16">
            <v>211</v>
          </cell>
          <cell r="Q16">
            <v>211</v>
          </cell>
          <cell r="R16">
            <v>215.00000000000003</v>
          </cell>
          <cell r="S16">
            <v>215.00000000000003</v>
          </cell>
          <cell r="T16">
            <v>0</v>
          </cell>
          <cell r="U16">
            <v>2540</v>
          </cell>
          <cell r="V16">
            <v>211.66666666666666</v>
          </cell>
          <cell r="W16">
            <v>26</v>
          </cell>
          <cell r="X16">
            <v>211.66666666666666</v>
          </cell>
        </row>
        <row r="17">
          <cell r="B17" t="str">
            <v>0730</v>
          </cell>
          <cell r="C17" t="str">
            <v>វ៉ាស៊ី​ ស៊ីណេត</v>
          </cell>
          <cell r="D17" t="str">
            <v xml:space="preserve">Vasy Sinet </v>
          </cell>
          <cell r="E17" t="str">
            <v>F</v>
          </cell>
          <cell r="F17" t="str">
            <v xml:space="preserve">OVEN </v>
          </cell>
          <cell r="G17">
            <v>44526</v>
          </cell>
          <cell r="H17">
            <v>211</v>
          </cell>
          <cell r="I17">
            <v>211</v>
          </cell>
          <cell r="J17">
            <v>211</v>
          </cell>
          <cell r="K17">
            <v>211</v>
          </cell>
          <cell r="L17">
            <v>211</v>
          </cell>
          <cell r="M17">
            <v>211</v>
          </cell>
          <cell r="N17">
            <v>211</v>
          </cell>
          <cell r="O17"/>
          <cell r="P17"/>
          <cell r="Q17">
            <v>211</v>
          </cell>
          <cell r="R17">
            <v>215.00000000000003</v>
          </cell>
          <cell r="S17">
            <v>215.00000000000003</v>
          </cell>
          <cell r="T17">
            <v>0</v>
          </cell>
          <cell r="U17">
            <v>2118</v>
          </cell>
          <cell r="V17">
            <v>176.5</v>
          </cell>
          <cell r="W17">
            <v>26</v>
          </cell>
          <cell r="X17">
            <v>176.5</v>
          </cell>
        </row>
        <row r="18">
          <cell r="B18" t="str">
            <v>0811</v>
          </cell>
          <cell r="C18" t="str">
            <v>ផាន មករា</v>
          </cell>
          <cell r="D18" t="str">
            <v>Phan Makara</v>
          </cell>
          <cell r="E18" t="str">
            <v>F</v>
          </cell>
          <cell r="F18" t="str">
            <v>Oven</v>
          </cell>
          <cell r="G18" t="str">
            <v>8-Feb-2022</v>
          </cell>
          <cell r="H18">
            <v>202.88461538461539</v>
          </cell>
          <cell r="I18">
            <v>211</v>
          </cell>
          <cell r="J18">
            <v>211</v>
          </cell>
          <cell r="K18">
            <v>211</v>
          </cell>
          <cell r="L18">
            <v>211</v>
          </cell>
          <cell r="M18">
            <v>211</v>
          </cell>
          <cell r="N18">
            <v>211</v>
          </cell>
          <cell r="O18">
            <v>211</v>
          </cell>
          <cell r="P18">
            <v>211</v>
          </cell>
          <cell r="Q18">
            <v>202.88461538461539</v>
          </cell>
          <cell r="R18">
            <v>215.00000000000003</v>
          </cell>
          <cell r="S18">
            <v>206.73076923076925</v>
          </cell>
          <cell r="T18">
            <v>0</v>
          </cell>
          <cell r="U18">
            <v>2515.4999999999995</v>
          </cell>
          <cell r="V18">
            <v>209.62499999999997</v>
          </cell>
          <cell r="W18">
            <v>26</v>
          </cell>
          <cell r="X18">
            <v>209.62499999999994</v>
          </cell>
        </row>
        <row r="19">
          <cell r="B19" t="str">
            <v>0860</v>
          </cell>
          <cell r="C19" t="str">
            <v>វ៉ាង ចាន់ធឿន</v>
          </cell>
          <cell r="D19" t="str">
            <v xml:space="preserve">Vang Chanthoeurn </v>
          </cell>
          <cell r="E19" t="str">
            <v>M</v>
          </cell>
          <cell r="F19" t="str">
            <v>Oven</v>
          </cell>
          <cell r="G19">
            <v>44623</v>
          </cell>
          <cell r="H19">
            <v>211</v>
          </cell>
          <cell r="I19">
            <v>211</v>
          </cell>
          <cell r="J19">
            <v>211</v>
          </cell>
          <cell r="K19">
            <v>211</v>
          </cell>
          <cell r="L19">
            <v>211</v>
          </cell>
          <cell r="M19">
            <v>211</v>
          </cell>
          <cell r="N19">
            <v>211</v>
          </cell>
          <cell r="O19">
            <v>211</v>
          </cell>
          <cell r="P19">
            <v>211</v>
          </cell>
          <cell r="Q19">
            <v>202.88461538461539</v>
          </cell>
          <cell r="R19">
            <v>206.73076923076925</v>
          </cell>
          <cell r="S19">
            <v>215.00000000000003</v>
          </cell>
          <cell r="T19">
            <v>0</v>
          </cell>
          <cell r="U19">
            <v>2523.6153846153843</v>
          </cell>
          <cell r="V19">
            <v>210.30128205128202</v>
          </cell>
          <cell r="W19">
            <v>26</v>
          </cell>
          <cell r="X19">
            <v>210.30128205128202</v>
          </cell>
        </row>
        <row r="20">
          <cell r="B20" t="str">
            <v>0883</v>
          </cell>
          <cell r="C20" t="str">
            <v>សេក កេត</v>
          </cell>
          <cell r="D20" t="str">
            <v>Sek Ket</v>
          </cell>
          <cell r="E20" t="str">
            <v>F</v>
          </cell>
          <cell r="F20" t="str">
            <v>Oven</v>
          </cell>
          <cell r="G20">
            <v>44635</v>
          </cell>
          <cell r="H20">
            <v>211</v>
          </cell>
          <cell r="I20">
            <v>211</v>
          </cell>
          <cell r="J20">
            <v>211</v>
          </cell>
          <cell r="K20">
            <v>211</v>
          </cell>
          <cell r="L20">
            <v>211</v>
          </cell>
          <cell r="M20">
            <v>211</v>
          </cell>
          <cell r="N20">
            <v>211</v>
          </cell>
          <cell r="O20">
            <v>211</v>
          </cell>
          <cell r="P20">
            <v>211</v>
          </cell>
          <cell r="Q20">
            <v>211</v>
          </cell>
          <cell r="R20">
            <v>215.00000000000003</v>
          </cell>
          <cell r="S20">
            <v>215.00000000000003</v>
          </cell>
          <cell r="T20">
            <v>0</v>
          </cell>
          <cell r="U20">
            <v>2540</v>
          </cell>
          <cell r="V20">
            <v>211.66666666666666</v>
          </cell>
          <cell r="W20">
            <v>26</v>
          </cell>
          <cell r="X20">
            <v>211.66666666666666</v>
          </cell>
        </row>
        <row r="21">
          <cell r="B21" t="str">
            <v>0909</v>
          </cell>
          <cell r="C21" t="str">
            <v>វង្ស កញ្ញា</v>
          </cell>
          <cell r="D21" t="str">
            <v>Vong Kanha</v>
          </cell>
          <cell r="E21" t="str">
            <v>F</v>
          </cell>
          <cell r="F21" t="str">
            <v>Oven</v>
          </cell>
          <cell r="G21">
            <v>44644</v>
          </cell>
          <cell r="H21">
            <v>202.88461538461539</v>
          </cell>
          <cell r="I21">
            <v>211</v>
          </cell>
          <cell r="J21">
            <v>206.94230769230768</v>
          </cell>
          <cell r="K21">
            <v>211</v>
          </cell>
          <cell r="L21">
            <v>211</v>
          </cell>
          <cell r="M21">
            <v>211</v>
          </cell>
          <cell r="N21">
            <v>211</v>
          </cell>
          <cell r="O21">
            <v>211</v>
          </cell>
          <cell r="P21">
            <v>211</v>
          </cell>
          <cell r="Q21">
            <v>211</v>
          </cell>
          <cell r="R21">
            <v>206.73076923076925</v>
          </cell>
          <cell r="S21">
            <v>206.73076923076925</v>
          </cell>
          <cell r="T21">
            <v>0</v>
          </cell>
          <cell r="U21">
            <v>2511.288461538461</v>
          </cell>
          <cell r="V21">
            <v>209.27403846153842</v>
          </cell>
          <cell r="W21">
            <v>26</v>
          </cell>
          <cell r="X21">
            <v>209.27403846153842</v>
          </cell>
        </row>
        <row r="22">
          <cell r="B22" t="str">
            <v>0996</v>
          </cell>
          <cell r="C22" t="str">
            <v>សុផល វណ្ណា</v>
          </cell>
          <cell r="D22" t="str">
            <v>Sophal Vanna</v>
          </cell>
          <cell r="E22" t="str">
            <v>F</v>
          </cell>
          <cell r="F22" t="str">
            <v>Oven</v>
          </cell>
          <cell r="G22">
            <v>44783</v>
          </cell>
          <cell r="H22">
            <v>211</v>
          </cell>
          <cell r="I22">
            <v>211</v>
          </cell>
          <cell r="J22">
            <v>211</v>
          </cell>
          <cell r="K22">
            <v>211</v>
          </cell>
          <cell r="L22">
            <v>211</v>
          </cell>
          <cell r="M22">
            <v>211</v>
          </cell>
          <cell r="N22">
            <v>211</v>
          </cell>
          <cell r="O22">
            <v>211</v>
          </cell>
          <cell r="P22">
            <v>211</v>
          </cell>
          <cell r="Q22">
            <v>211</v>
          </cell>
          <cell r="R22">
            <v>215.00000000000003</v>
          </cell>
          <cell r="S22">
            <v>215.00000000000003</v>
          </cell>
          <cell r="T22">
            <v>0</v>
          </cell>
          <cell r="U22">
            <v>2540</v>
          </cell>
          <cell r="V22">
            <v>211.66666666666666</v>
          </cell>
          <cell r="W22">
            <v>26</v>
          </cell>
          <cell r="X22">
            <v>211.66666666666666</v>
          </cell>
        </row>
        <row r="23">
          <cell r="B23" t="str">
            <v>1063</v>
          </cell>
          <cell r="C23" t="str">
            <v>រាយ ស្រស់</v>
          </cell>
          <cell r="D23" t="str">
            <v>Reay Sras</v>
          </cell>
          <cell r="E23" t="str">
            <v>F</v>
          </cell>
          <cell r="F23" t="str">
            <v>Oven</v>
          </cell>
          <cell r="G23">
            <v>44875</v>
          </cell>
          <cell r="H23">
            <v>202.88461538461539</v>
          </cell>
          <cell r="I23">
            <v>206.94230769230768</v>
          </cell>
          <cell r="J23">
            <v>211</v>
          </cell>
          <cell r="K23">
            <v>211</v>
          </cell>
          <cell r="L23">
            <v>211</v>
          </cell>
          <cell r="M23">
            <v>211</v>
          </cell>
          <cell r="N23">
            <v>211</v>
          </cell>
          <cell r="O23">
            <v>211</v>
          </cell>
          <cell r="P23">
            <v>211</v>
          </cell>
          <cell r="Q23">
            <v>211</v>
          </cell>
          <cell r="R23">
            <v>215.00000000000003</v>
          </cell>
          <cell r="S23">
            <v>215.00000000000003</v>
          </cell>
          <cell r="T23">
            <v>0</v>
          </cell>
          <cell r="U23">
            <v>2527.8269230769229</v>
          </cell>
          <cell r="V23">
            <v>210.65224358974356</v>
          </cell>
          <cell r="W23">
            <v>26</v>
          </cell>
          <cell r="X23">
            <v>210.65224358974353</v>
          </cell>
        </row>
        <row r="24">
          <cell r="B24" t="str">
            <v>1126</v>
          </cell>
          <cell r="C24" t="str">
            <v>ភុំ ហាក់</v>
          </cell>
          <cell r="D24" t="str">
            <v>Phum Hak</v>
          </cell>
          <cell r="E24" t="str">
            <v>M</v>
          </cell>
          <cell r="F24" t="str">
            <v>Oven</v>
          </cell>
          <cell r="G24">
            <v>44945</v>
          </cell>
          <cell r="H24">
            <v>211</v>
          </cell>
          <cell r="I24">
            <v>211</v>
          </cell>
          <cell r="J24">
            <v>211</v>
          </cell>
          <cell r="K24">
            <v>211</v>
          </cell>
          <cell r="L24">
            <v>211</v>
          </cell>
          <cell r="M24">
            <v>211</v>
          </cell>
          <cell r="N24">
            <v>211</v>
          </cell>
          <cell r="O24">
            <v>206.94230769230768</v>
          </cell>
          <cell r="P24">
            <v>211</v>
          </cell>
          <cell r="Q24">
            <v>206.94230769230768</v>
          </cell>
          <cell r="R24">
            <v>206.73076923076925</v>
          </cell>
          <cell r="S24">
            <v>206.73076923076925</v>
          </cell>
          <cell r="T24">
            <v>0</v>
          </cell>
          <cell r="U24">
            <v>2515.3461538461534</v>
          </cell>
          <cell r="V24">
            <v>209.61217948717945</v>
          </cell>
          <cell r="W24">
            <v>26</v>
          </cell>
          <cell r="X24">
            <v>209.61217948717942</v>
          </cell>
        </row>
        <row r="25">
          <cell r="B25" t="str">
            <v>1127</v>
          </cell>
          <cell r="C25" t="str">
            <v>អាន ហាប់</v>
          </cell>
          <cell r="D25" t="str">
            <v>Oan Hab</v>
          </cell>
          <cell r="E25" t="str">
            <v>M</v>
          </cell>
          <cell r="F25" t="str">
            <v>Oven</v>
          </cell>
          <cell r="G25">
            <v>44945</v>
          </cell>
          <cell r="H25">
            <v>211</v>
          </cell>
          <cell r="I25">
            <v>194.76923076923077</v>
          </cell>
          <cell r="J25">
            <v>211</v>
          </cell>
          <cell r="K25">
            <v>211</v>
          </cell>
          <cell r="L25">
            <v>211</v>
          </cell>
          <cell r="M25">
            <v>211</v>
          </cell>
          <cell r="N25">
            <v>211</v>
          </cell>
          <cell r="O25">
            <v>194.76923076923077</v>
          </cell>
          <cell r="P25">
            <v>211</v>
          </cell>
          <cell r="Q25">
            <v>202.88461538461539</v>
          </cell>
          <cell r="R25">
            <v>215.00000000000003</v>
          </cell>
          <cell r="S25">
            <v>215.00000000000003</v>
          </cell>
          <cell r="T25">
            <v>0</v>
          </cell>
          <cell r="U25">
            <v>2499.4230769230767</v>
          </cell>
          <cell r="V25">
            <v>208.28525641025638</v>
          </cell>
          <cell r="W25">
            <v>26</v>
          </cell>
          <cell r="X25">
            <v>208.28525641025638</v>
          </cell>
        </row>
        <row r="26">
          <cell r="B26" t="str">
            <v>1128</v>
          </cell>
          <cell r="C26" t="str">
            <v>សាយ សុគា</v>
          </cell>
          <cell r="D26" t="str">
            <v>Say Sokea</v>
          </cell>
          <cell r="E26" t="str">
            <v>F</v>
          </cell>
          <cell r="F26" t="str">
            <v>Oven</v>
          </cell>
          <cell r="G26">
            <v>44945</v>
          </cell>
          <cell r="H26">
            <v>202.96264792899407</v>
          </cell>
          <cell r="I26">
            <v>211</v>
          </cell>
          <cell r="J26">
            <v>211</v>
          </cell>
          <cell r="K26">
            <v>211</v>
          </cell>
          <cell r="L26">
            <v>211</v>
          </cell>
          <cell r="M26">
            <v>211</v>
          </cell>
          <cell r="N26">
            <v>211</v>
          </cell>
          <cell r="O26">
            <v>211</v>
          </cell>
          <cell r="P26">
            <v>194.76923076923077</v>
          </cell>
          <cell r="Q26">
            <v>211</v>
          </cell>
          <cell r="R26">
            <v>215.00000000000003</v>
          </cell>
          <cell r="S26">
            <v>215.00000000000003</v>
          </cell>
          <cell r="T26">
            <v>0</v>
          </cell>
          <cell r="U26">
            <v>2515.731878698225</v>
          </cell>
          <cell r="V26">
            <v>209.64432322485209</v>
          </cell>
          <cell r="W26">
            <v>26</v>
          </cell>
          <cell r="X26">
            <v>209.64432322485209</v>
          </cell>
        </row>
        <row r="27">
          <cell r="B27" t="str">
            <v>1164</v>
          </cell>
          <cell r="C27" t="str">
            <v>កែន ពុទ្ធាវី</v>
          </cell>
          <cell r="D27" t="str">
            <v>Ken Putheavy</v>
          </cell>
          <cell r="E27" t="str">
            <v>F</v>
          </cell>
          <cell r="F27" t="str">
            <v>Oven</v>
          </cell>
          <cell r="G27">
            <v>44966</v>
          </cell>
          <cell r="H27">
            <v>211</v>
          </cell>
          <cell r="I27">
            <v>211</v>
          </cell>
          <cell r="J27">
            <v>211</v>
          </cell>
          <cell r="K27">
            <v>211</v>
          </cell>
          <cell r="L27">
            <v>211</v>
          </cell>
          <cell r="M27">
            <v>211</v>
          </cell>
          <cell r="N27">
            <v>211</v>
          </cell>
          <cell r="O27">
            <v>211</v>
          </cell>
          <cell r="P27">
            <v>211</v>
          </cell>
          <cell r="Q27">
            <v>211</v>
          </cell>
          <cell r="R27">
            <v>215.00000000000003</v>
          </cell>
          <cell r="S27">
            <v>215.00000000000003</v>
          </cell>
          <cell r="T27">
            <v>0</v>
          </cell>
          <cell r="U27">
            <v>2540</v>
          </cell>
          <cell r="V27">
            <v>211.66666666666666</v>
          </cell>
          <cell r="W27">
            <v>26</v>
          </cell>
          <cell r="X27">
            <v>211.66666666666666</v>
          </cell>
        </row>
        <row r="28">
          <cell r="B28" t="str">
            <v>1296</v>
          </cell>
          <cell r="C28" t="str">
            <v>រ៉េត សាវរី</v>
          </cell>
          <cell r="D28" t="str">
            <v>Ret Savry</v>
          </cell>
          <cell r="E28" t="str">
            <v>F</v>
          </cell>
          <cell r="F28" t="str">
            <v>Oven</v>
          </cell>
          <cell r="G28">
            <v>45166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202.88461538461539</v>
          </cell>
          <cell r="O28">
            <v>211</v>
          </cell>
          <cell r="P28">
            <v>211</v>
          </cell>
          <cell r="Q28">
            <v>212</v>
          </cell>
          <cell r="R28">
            <v>202.59615384615387</v>
          </cell>
          <cell r="S28">
            <v>215.00000000000003</v>
          </cell>
          <cell r="T28">
            <v>0</v>
          </cell>
          <cell r="U28">
            <v>1254.4807692307693</v>
          </cell>
          <cell r="V28">
            <v>104.5400641025641</v>
          </cell>
          <cell r="W28">
            <v>26</v>
          </cell>
          <cell r="X28">
            <v>104.5400641025641</v>
          </cell>
        </row>
        <row r="29">
          <cell r="B29" t="str">
            <v>1388</v>
          </cell>
          <cell r="C29" t="str">
            <v xml:space="preserve">ពេញ ស្រីវី </v>
          </cell>
          <cell r="D29" t="str">
            <v>Penh Sreyvy</v>
          </cell>
          <cell r="E29" t="str">
            <v>F</v>
          </cell>
          <cell r="F29" t="str">
            <v>Oven</v>
          </cell>
          <cell r="G29">
            <v>45217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198</v>
          </cell>
          <cell r="Q29">
            <v>208</v>
          </cell>
          <cell r="R29">
            <v>215.00000000000003</v>
          </cell>
          <cell r="S29">
            <v>215.00000000000003</v>
          </cell>
          <cell r="T29">
            <v>0</v>
          </cell>
          <cell r="U29">
            <v>836</v>
          </cell>
          <cell r="V29">
            <v>69.666666666666671</v>
          </cell>
          <cell r="W29">
            <v>26</v>
          </cell>
          <cell r="X29">
            <v>69.666666666666671</v>
          </cell>
        </row>
        <row r="30">
          <cell r="B30" t="str">
            <v>1440</v>
          </cell>
          <cell r="C30" t="str">
            <v>ជា​ សេងហៃ</v>
          </cell>
          <cell r="D30" t="str">
            <v>Chea Senghai</v>
          </cell>
          <cell r="E30" t="str">
            <v>M</v>
          </cell>
          <cell r="F30" t="str">
            <v>Oven</v>
          </cell>
          <cell r="G30">
            <v>45264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201</v>
          </cell>
          <cell r="R30">
            <v>211</v>
          </cell>
          <cell r="S30">
            <v>211</v>
          </cell>
          <cell r="T30">
            <v>0</v>
          </cell>
          <cell r="U30">
            <v>623</v>
          </cell>
          <cell r="V30">
            <v>51.916666666666664</v>
          </cell>
          <cell r="W30">
            <v>26</v>
          </cell>
          <cell r="X30">
            <v>51.916666666666664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ster List"/>
      <sheetName val="Attendance"/>
      <sheetName val="Payroll 100%"/>
      <sheetName val="Salary Rank"/>
      <sheetName val="Payslip"/>
      <sheetName val="Annual leave"/>
      <sheetName val="Seniority"/>
      <sheetName val="Allow lunch"/>
      <sheetName val="PAYROLL 50%"/>
      <sheetName val="13 Month"/>
      <sheetName val="Day-care"/>
      <sheetName val="AL"/>
    </sheetNames>
    <sheetDataSet>
      <sheetData sheetId="0"/>
      <sheetData sheetId="1">
        <row r="16">
          <cell r="B16" t="str">
            <v>0033</v>
          </cell>
          <cell r="C16"/>
          <cell r="D16" t="str">
            <v>AM</v>
          </cell>
          <cell r="E16">
            <v>4</v>
          </cell>
          <cell r="F16">
            <v>4</v>
          </cell>
          <cell r="G16"/>
          <cell r="H16">
            <v>4</v>
          </cell>
          <cell r="I16" t="str">
            <v>AL</v>
          </cell>
          <cell r="J16">
            <v>4</v>
          </cell>
          <cell r="K16">
            <v>4</v>
          </cell>
          <cell r="L16">
            <v>4</v>
          </cell>
          <cell r="M16"/>
          <cell r="N16"/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/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B16" t="str">
            <v>4S</v>
          </cell>
          <cell r="AC16">
            <v>4</v>
          </cell>
          <cell r="AD16">
            <v>4</v>
          </cell>
          <cell r="AE16" t="str">
            <v>AL</v>
          </cell>
          <cell r="AF16">
            <v>4</v>
          </cell>
          <cell r="AG16">
            <v>4</v>
          </cell>
          <cell r="AH16">
            <v>4</v>
          </cell>
          <cell r="AI16"/>
          <cell r="AJ16">
            <v>23</v>
          </cell>
          <cell r="AK16"/>
          <cell r="AP16">
            <v>12</v>
          </cell>
          <cell r="AQ16">
            <v>24</v>
          </cell>
          <cell r="AR16">
            <v>0</v>
          </cell>
          <cell r="AS16">
            <v>0</v>
          </cell>
          <cell r="AT16">
            <v>8</v>
          </cell>
          <cell r="AU16">
            <v>0</v>
          </cell>
          <cell r="AV16">
            <v>0</v>
          </cell>
          <cell r="AW16">
            <v>2</v>
          </cell>
          <cell r="AX16">
            <v>0</v>
          </cell>
          <cell r="AY16">
            <v>0</v>
          </cell>
          <cell r="AZ16">
            <v>26</v>
          </cell>
          <cell r="BA16">
            <v>0</v>
          </cell>
          <cell r="BB16">
            <v>24</v>
          </cell>
          <cell r="BC16">
            <v>0</v>
          </cell>
          <cell r="BD16">
            <v>2</v>
          </cell>
        </row>
        <row r="17">
          <cell r="B17"/>
          <cell r="C17" t="str">
            <v>ទិត មឿន</v>
          </cell>
          <cell r="D17" t="str">
            <v>PM</v>
          </cell>
          <cell r="E17">
            <v>4</v>
          </cell>
          <cell r="F17">
            <v>4</v>
          </cell>
          <cell r="G17"/>
          <cell r="H17">
            <v>4</v>
          </cell>
          <cell r="I17" t="str">
            <v>AL</v>
          </cell>
          <cell r="J17">
            <v>4</v>
          </cell>
          <cell r="K17">
            <v>4</v>
          </cell>
          <cell r="L17">
            <v>4</v>
          </cell>
          <cell r="M17"/>
          <cell r="N17"/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4</v>
          </cell>
          <cell r="U17"/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 t="str">
            <v>4S</v>
          </cell>
          <cell r="AC17">
            <v>4</v>
          </cell>
          <cell r="AD17">
            <v>4</v>
          </cell>
          <cell r="AE17" t="str">
            <v>AL</v>
          </cell>
          <cell r="AF17">
            <v>4</v>
          </cell>
          <cell r="AG17">
            <v>4</v>
          </cell>
          <cell r="AH17">
            <v>4</v>
          </cell>
          <cell r="AI17"/>
          <cell r="AJ17"/>
          <cell r="AK17"/>
          <cell r="AL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</row>
        <row r="18">
          <cell r="B18"/>
          <cell r="C18" t="str">
            <v>Tit Moeurn</v>
          </cell>
          <cell r="D18">
            <v>1.3</v>
          </cell>
          <cell r="E18">
            <v>0</v>
          </cell>
          <cell r="F18">
            <v>0</v>
          </cell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AK18"/>
          <cell r="AL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</row>
        <row r="19">
          <cell r="B19"/>
          <cell r="C19" t="str">
            <v>Packing</v>
          </cell>
          <cell r="D19">
            <v>1.5</v>
          </cell>
          <cell r="E19">
            <v>0</v>
          </cell>
          <cell r="F19">
            <v>0</v>
          </cell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/>
          <cell r="N19"/>
          <cell r="O19">
            <v>0</v>
          </cell>
          <cell r="P19">
            <v>0</v>
          </cell>
          <cell r="Q19">
            <v>2</v>
          </cell>
          <cell r="R19">
            <v>2</v>
          </cell>
          <cell r="S19">
            <v>2</v>
          </cell>
          <cell r="T19">
            <v>0</v>
          </cell>
          <cell r="U19"/>
          <cell r="V19">
            <v>2</v>
          </cell>
          <cell r="W19">
            <v>2</v>
          </cell>
          <cell r="X19">
            <v>2</v>
          </cell>
          <cell r="Y19">
            <v>2</v>
          </cell>
          <cell r="Z19">
            <v>2</v>
          </cell>
          <cell r="AA19">
            <v>0</v>
          </cell>
          <cell r="AB19">
            <v>0</v>
          </cell>
          <cell r="AC19">
            <v>2</v>
          </cell>
          <cell r="AD19">
            <v>2</v>
          </cell>
          <cell r="AE19">
            <v>0</v>
          </cell>
          <cell r="AF19">
            <v>2</v>
          </cell>
          <cell r="AG19">
            <v>2</v>
          </cell>
          <cell r="AH19">
            <v>0</v>
          </cell>
          <cell r="AI19"/>
          <cell r="AJ19">
            <v>24</v>
          </cell>
          <cell r="AK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</row>
        <row r="20">
          <cell r="B20"/>
          <cell r="C20"/>
          <cell r="D20">
            <v>2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AK20">
            <v>0</v>
          </cell>
          <cell r="AL20">
            <v>12</v>
          </cell>
          <cell r="AM20">
            <v>0</v>
          </cell>
          <cell r="AN20">
            <v>0</v>
          </cell>
          <cell r="AO20">
            <v>0</v>
          </cell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</row>
        <row r="21">
          <cell r="B21" t="str">
            <v>0154</v>
          </cell>
          <cell r="C21"/>
          <cell r="D21" t="str">
            <v>AM</v>
          </cell>
          <cell r="E21">
            <v>4</v>
          </cell>
          <cell r="F21">
            <v>4</v>
          </cell>
          <cell r="G21"/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 t="str">
            <v>4H</v>
          </cell>
          <cell r="N21"/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  <cell r="U21"/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4</v>
          </cell>
          <cell r="AB21"/>
          <cell r="AC21">
            <v>4</v>
          </cell>
          <cell r="AD21">
            <v>4</v>
          </cell>
          <cell r="AE21">
            <v>4</v>
          </cell>
          <cell r="AF21">
            <v>4</v>
          </cell>
          <cell r="AG21">
            <v>4</v>
          </cell>
          <cell r="AH21">
            <v>4</v>
          </cell>
          <cell r="AI21"/>
          <cell r="AJ21">
            <v>25</v>
          </cell>
          <cell r="AK21"/>
          <cell r="AP21">
            <v>17</v>
          </cell>
          <cell r="AQ21">
            <v>26</v>
          </cell>
          <cell r="AR21">
            <v>0</v>
          </cell>
          <cell r="AS21">
            <v>8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26</v>
          </cell>
          <cell r="BA21">
            <v>0</v>
          </cell>
          <cell r="BB21">
            <v>34</v>
          </cell>
          <cell r="BC21">
            <v>0</v>
          </cell>
          <cell r="BD21">
            <v>0</v>
          </cell>
        </row>
        <row r="22">
          <cell r="B22"/>
          <cell r="C22" t="str">
            <v>ធីម សុផាន់ណា</v>
          </cell>
          <cell r="D22" t="str">
            <v>PM</v>
          </cell>
          <cell r="E22">
            <v>4</v>
          </cell>
          <cell r="F22">
            <v>4</v>
          </cell>
          <cell r="G22"/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 t="str">
            <v>4H</v>
          </cell>
          <cell r="N22"/>
          <cell r="O22">
            <v>4</v>
          </cell>
          <cell r="P22">
            <v>4</v>
          </cell>
          <cell r="Q22">
            <v>4</v>
          </cell>
          <cell r="R22">
            <v>4</v>
          </cell>
          <cell r="S22">
            <v>4</v>
          </cell>
          <cell r="T22">
            <v>4</v>
          </cell>
          <cell r="U22"/>
          <cell r="V22">
            <v>4</v>
          </cell>
          <cell r="W22">
            <v>4</v>
          </cell>
          <cell r="X22">
            <v>4</v>
          </cell>
          <cell r="Y22">
            <v>4</v>
          </cell>
          <cell r="Z22">
            <v>4</v>
          </cell>
          <cell r="AA22">
            <v>4</v>
          </cell>
          <cell r="AB22"/>
          <cell r="AC22">
            <v>4</v>
          </cell>
          <cell r="AD22">
            <v>4</v>
          </cell>
          <cell r="AE22">
            <v>4</v>
          </cell>
          <cell r="AF22">
            <v>4</v>
          </cell>
          <cell r="AG22">
            <v>4</v>
          </cell>
          <cell r="AH22">
            <v>4</v>
          </cell>
          <cell r="AI22"/>
          <cell r="AJ22"/>
          <cell r="AK22"/>
          <cell r="AL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</row>
        <row r="23">
          <cell r="B23"/>
          <cell r="C23" t="str">
            <v>Them Sophanna</v>
          </cell>
          <cell r="D23">
            <v>1.3</v>
          </cell>
          <cell r="E23">
            <v>0</v>
          </cell>
          <cell r="F23">
            <v>0</v>
          </cell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/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AK23"/>
          <cell r="AL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</row>
        <row r="24">
          <cell r="B24"/>
          <cell r="C24" t="str">
            <v>Packing</v>
          </cell>
          <cell r="D24">
            <v>1.5</v>
          </cell>
          <cell r="E24">
            <v>0</v>
          </cell>
          <cell r="F24">
            <v>0</v>
          </cell>
          <cell r="G24"/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0</v>
          </cell>
          <cell r="M24">
            <v>0</v>
          </cell>
          <cell r="N24"/>
          <cell r="O24">
            <v>2</v>
          </cell>
          <cell r="P24">
            <v>2</v>
          </cell>
          <cell r="Q24">
            <v>0</v>
          </cell>
          <cell r="R24">
            <v>2</v>
          </cell>
          <cell r="S24">
            <v>0</v>
          </cell>
          <cell r="T24">
            <v>0</v>
          </cell>
          <cell r="U24"/>
          <cell r="V24">
            <v>2</v>
          </cell>
          <cell r="W24">
            <v>2</v>
          </cell>
          <cell r="X24">
            <v>2</v>
          </cell>
          <cell r="Y24">
            <v>2</v>
          </cell>
          <cell r="Z24">
            <v>2</v>
          </cell>
          <cell r="AA24">
            <v>0</v>
          </cell>
          <cell r="AB24"/>
          <cell r="AC24">
            <v>2</v>
          </cell>
          <cell r="AD24">
            <v>2</v>
          </cell>
          <cell r="AE24">
            <v>2</v>
          </cell>
          <cell r="AF24">
            <v>2</v>
          </cell>
          <cell r="AG24">
            <v>2</v>
          </cell>
          <cell r="AH24">
            <v>0</v>
          </cell>
          <cell r="AI24"/>
          <cell r="AJ24">
            <v>34</v>
          </cell>
          <cell r="AK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</row>
        <row r="25">
          <cell r="B25"/>
          <cell r="C25"/>
          <cell r="D25">
            <v>2</v>
          </cell>
          <cell r="E25">
            <v>0</v>
          </cell>
          <cell r="F25">
            <v>0</v>
          </cell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AK25">
            <v>0</v>
          </cell>
          <cell r="AL25">
            <v>17</v>
          </cell>
          <cell r="AM25">
            <v>0</v>
          </cell>
          <cell r="AN25">
            <v>0</v>
          </cell>
          <cell r="AO25">
            <v>0</v>
          </cell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</row>
        <row r="26">
          <cell r="B26" t="str">
            <v>0039</v>
          </cell>
          <cell r="C26"/>
          <cell r="D26" t="str">
            <v>AM</v>
          </cell>
          <cell r="E26">
            <v>4</v>
          </cell>
          <cell r="F26">
            <v>4</v>
          </cell>
          <cell r="G26"/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 t="str">
            <v>AL</v>
          </cell>
          <cell r="M26"/>
          <cell r="N26"/>
          <cell r="O26">
            <v>4</v>
          </cell>
          <cell r="P26">
            <v>4</v>
          </cell>
          <cell r="Q26">
            <v>4</v>
          </cell>
          <cell r="R26">
            <v>4</v>
          </cell>
          <cell r="S26">
            <v>4</v>
          </cell>
          <cell r="T26">
            <v>4</v>
          </cell>
          <cell r="U26"/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4</v>
          </cell>
          <cell r="AB26"/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/>
          <cell r="AJ26">
            <v>24</v>
          </cell>
          <cell r="AK26"/>
          <cell r="AP26">
            <v>10</v>
          </cell>
          <cell r="AQ26">
            <v>25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</v>
          </cell>
          <cell r="AX26">
            <v>0</v>
          </cell>
          <cell r="AY26">
            <v>0</v>
          </cell>
          <cell r="AZ26">
            <v>26</v>
          </cell>
          <cell r="BA26">
            <v>0</v>
          </cell>
          <cell r="BB26">
            <v>20</v>
          </cell>
          <cell r="BC26">
            <v>0</v>
          </cell>
          <cell r="BD26">
            <v>1</v>
          </cell>
        </row>
        <row r="27">
          <cell r="B27"/>
          <cell r="C27" t="str">
            <v>នេត​ ស្រីពៅ</v>
          </cell>
          <cell r="D27" t="str">
            <v>PM</v>
          </cell>
          <cell r="E27">
            <v>4</v>
          </cell>
          <cell r="F27">
            <v>4</v>
          </cell>
          <cell r="G27"/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 t="str">
            <v>AL</v>
          </cell>
          <cell r="M27"/>
          <cell r="N27"/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4</v>
          </cell>
          <cell r="U27"/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4</v>
          </cell>
          <cell r="AB27"/>
          <cell r="AC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H27">
            <v>4</v>
          </cell>
          <cell r="AI27"/>
          <cell r="AJ27"/>
          <cell r="AK27"/>
          <cell r="AL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</row>
        <row r="28">
          <cell r="B28"/>
          <cell r="C28" t="str">
            <v>Neth SreyPov</v>
          </cell>
          <cell r="D28">
            <v>1.3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/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/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AK28"/>
          <cell r="AL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</row>
        <row r="29">
          <cell r="B29"/>
          <cell r="C29" t="str">
            <v>Packing Leader</v>
          </cell>
          <cell r="D29">
            <v>1.5</v>
          </cell>
          <cell r="E29">
            <v>0</v>
          </cell>
          <cell r="F29">
            <v>0</v>
          </cell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/>
          <cell r="N29"/>
          <cell r="O29">
            <v>0</v>
          </cell>
          <cell r="P29">
            <v>2</v>
          </cell>
          <cell r="Q29">
            <v>2</v>
          </cell>
          <cell r="R29">
            <v>2</v>
          </cell>
          <cell r="S29">
            <v>0</v>
          </cell>
          <cell r="T29">
            <v>0</v>
          </cell>
          <cell r="U29"/>
          <cell r="V29">
            <v>2</v>
          </cell>
          <cell r="W29">
            <v>2</v>
          </cell>
          <cell r="X29">
            <v>2</v>
          </cell>
          <cell r="Y29">
            <v>2</v>
          </cell>
          <cell r="Z29">
            <v>2</v>
          </cell>
          <cell r="AA29">
            <v>0</v>
          </cell>
          <cell r="AB29"/>
          <cell r="AC29">
            <v>0</v>
          </cell>
          <cell r="AD29">
            <v>0</v>
          </cell>
          <cell r="AE29">
            <v>2</v>
          </cell>
          <cell r="AF29">
            <v>2</v>
          </cell>
          <cell r="AG29">
            <v>0</v>
          </cell>
          <cell r="AH29">
            <v>0</v>
          </cell>
          <cell r="AI29"/>
          <cell r="AJ29">
            <v>20</v>
          </cell>
          <cell r="AK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</row>
        <row r="30">
          <cell r="B30"/>
          <cell r="C30"/>
          <cell r="D30">
            <v>2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/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AK30">
            <v>0</v>
          </cell>
          <cell r="AL30">
            <v>10</v>
          </cell>
          <cell r="AM30">
            <v>0</v>
          </cell>
          <cell r="AN30">
            <v>0</v>
          </cell>
          <cell r="AO30">
            <v>0</v>
          </cell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</row>
        <row r="31">
          <cell r="B31" t="str">
            <v>0182</v>
          </cell>
          <cell r="C31"/>
          <cell r="D31" t="str">
            <v>AM</v>
          </cell>
          <cell r="E31">
            <v>4</v>
          </cell>
          <cell r="F31">
            <v>4</v>
          </cell>
          <cell r="G31"/>
          <cell r="H31">
            <v>4</v>
          </cell>
          <cell r="I31">
            <v>4</v>
          </cell>
          <cell r="J31">
            <v>4</v>
          </cell>
          <cell r="K31">
            <v>4</v>
          </cell>
          <cell r="L31">
            <v>4</v>
          </cell>
          <cell r="M31"/>
          <cell r="N31"/>
          <cell r="O31">
            <v>4</v>
          </cell>
          <cell r="P31">
            <v>4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  <cell r="U31"/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4</v>
          </cell>
          <cell r="AB31"/>
          <cell r="AC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H31">
            <v>4</v>
          </cell>
          <cell r="AI31"/>
          <cell r="AJ31">
            <v>25</v>
          </cell>
          <cell r="AK31"/>
          <cell r="AP31">
            <v>10</v>
          </cell>
          <cell r="AQ31">
            <v>26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26</v>
          </cell>
          <cell r="BA31">
            <v>0</v>
          </cell>
          <cell r="BB31">
            <v>20</v>
          </cell>
          <cell r="BC31">
            <v>0</v>
          </cell>
          <cell r="BD31">
            <v>0</v>
          </cell>
        </row>
        <row r="32">
          <cell r="B32"/>
          <cell r="C32" t="str">
            <v>ផាន់​ សុភ័ក្រ្ត</v>
          </cell>
          <cell r="D32" t="str">
            <v>PM</v>
          </cell>
          <cell r="E32">
            <v>4</v>
          </cell>
          <cell r="F32">
            <v>4</v>
          </cell>
          <cell r="G32"/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/>
          <cell r="N32"/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4</v>
          </cell>
          <cell r="T32">
            <v>4</v>
          </cell>
          <cell r="U32"/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4</v>
          </cell>
          <cell r="AA32">
            <v>4</v>
          </cell>
          <cell r="AB32"/>
          <cell r="AC32">
            <v>4</v>
          </cell>
          <cell r="AD32">
            <v>4</v>
          </cell>
          <cell r="AE32">
            <v>4</v>
          </cell>
          <cell r="AF32">
            <v>4</v>
          </cell>
          <cell r="AG32">
            <v>4</v>
          </cell>
          <cell r="AH32">
            <v>4</v>
          </cell>
          <cell r="AI32"/>
          <cell r="AJ32"/>
          <cell r="AK32"/>
          <cell r="AL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</row>
        <row r="33">
          <cell r="B33"/>
          <cell r="C33" t="str">
            <v>Phann Sopheak</v>
          </cell>
          <cell r="D33">
            <v>1.3</v>
          </cell>
          <cell r="E33">
            <v>0</v>
          </cell>
          <cell r="F33">
            <v>0</v>
          </cell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/>
          <cell r="N33"/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/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AK33"/>
          <cell r="AL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</row>
        <row r="34">
          <cell r="B34"/>
          <cell r="C34" t="str">
            <v>Packing</v>
          </cell>
          <cell r="D34">
            <v>1.5</v>
          </cell>
          <cell r="E34">
            <v>0</v>
          </cell>
          <cell r="F34">
            <v>0</v>
          </cell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/>
          <cell r="N34"/>
          <cell r="O34">
            <v>0</v>
          </cell>
          <cell r="P34">
            <v>0</v>
          </cell>
          <cell r="Q34">
            <v>2</v>
          </cell>
          <cell r="R34">
            <v>0</v>
          </cell>
          <cell r="S34">
            <v>0</v>
          </cell>
          <cell r="T34">
            <v>0</v>
          </cell>
          <cell r="U34"/>
          <cell r="V34">
            <v>2</v>
          </cell>
          <cell r="W34">
            <v>2</v>
          </cell>
          <cell r="X34">
            <v>2</v>
          </cell>
          <cell r="Y34">
            <v>2</v>
          </cell>
          <cell r="Z34">
            <v>2</v>
          </cell>
          <cell r="AA34">
            <v>0</v>
          </cell>
          <cell r="AB34"/>
          <cell r="AC34">
            <v>2</v>
          </cell>
          <cell r="AD34">
            <v>2</v>
          </cell>
          <cell r="AE34">
            <v>2</v>
          </cell>
          <cell r="AF34">
            <v>2</v>
          </cell>
          <cell r="AG34">
            <v>0</v>
          </cell>
          <cell r="AH34">
            <v>0</v>
          </cell>
          <cell r="AI34"/>
          <cell r="AJ34">
            <v>20</v>
          </cell>
          <cell r="AK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</row>
        <row r="35">
          <cell r="B35"/>
          <cell r="C35"/>
          <cell r="D35">
            <v>2</v>
          </cell>
          <cell r="E35">
            <v>0</v>
          </cell>
          <cell r="F35">
            <v>0</v>
          </cell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/>
          <cell r="N35"/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/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/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AK35">
            <v>0</v>
          </cell>
          <cell r="AL35">
            <v>10</v>
          </cell>
          <cell r="AM35">
            <v>0</v>
          </cell>
          <cell r="AN35">
            <v>0</v>
          </cell>
          <cell r="AO35">
            <v>0</v>
          </cell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</row>
        <row r="36">
          <cell r="B36" t="str">
            <v>0183</v>
          </cell>
          <cell r="C36"/>
          <cell r="D36" t="str">
            <v>AM</v>
          </cell>
          <cell r="E36">
            <v>4</v>
          </cell>
          <cell r="F36">
            <v>4</v>
          </cell>
          <cell r="G36"/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 t="str">
            <v>4H</v>
          </cell>
          <cell r="N36"/>
          <cell r="O36">
            <v>4</v>
          </cell>
          <cell r="P36">
            <v>4</v>
          </cell>
          <cell r="Q36">
            <v>4</v>
          </cell>
          <cell r="R36">
            <v>4</v>
          </cell>
          <cell r="S36">
            <v>4</v>
          </cell>
          <cell r="T36">
            <v>4</v>
          </cell>
          <cell r="U36"/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4</v>
          </cell>
          <cell r="AA36">
            <v>4</v>
          </cell>
          <cell r="AB36" t="str">
            <v>4S</v>
          </cell>
          <cell r="AC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H36">
            <v>4</v>
          </cell>
          <cell r="AI36"/>
          <cell r="AJ36">
            <v>25</v>
          </cell>
          <cell r="AK36"/>
          <cell r="AP36">
            <v>22</v>
          </cell>
          <cell r="AQ36">
            <v>26</v>
          </cell>
          <cell r="AR36">
            <v>0</v>
          </cell>
          <cell r="AS36">
            <v>8</v>
          </cell>
          <cell r="AT36">
            <v>8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26</v>
          </cell>
          <cell r="BA36">
            <v>0</v>
          </cell>
          <cell r="BB36">
            <v>44</v>
          </cell>
          <cell r="BC36">
            <v>0</v>
          </cell>
          <cell r="BD36">
            <v>0</v>
          </cell>
        </row>
        <row r="37">
          <cell r="B37"/>
          <cell r="C37" t="str">
            <v>វុធ​ ទេវី</v>
          </cell>
          <cell r="D37" t="str">
            <v>PM</v>
          </cell>
          <cell r="E37">
            <v>4</v>
          </cell>
          <cell r="F37">
            <v>4</v>
          </cell>
          <cell r="G37"/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 t="str">
            <v>4H</v>
          </cell>
          <cell r="N37"/>
          <cell r="O37">
            <v>4</v>
          </cell>
          <cell r="P37">
            <v>4</v>
          </cell>
          <cell r="Q37">
            <v>4</v>
          </cell>
          <cell r="R37">
            <v>4</v>
          </cell>
          <cell r="S37">
            <v>4</v>
          </cell>
          <cell r="T37">
            <v>4</v>
          </cell>
          <cell r="U37"/>
          <cell r="V37">
            <v>4</v>
          </cell>
          <cell r="W37">
            <v>4</v>
          </cell>
          <cell r="X37">
            <v>4</v>
          </cell>
          <cell r="Y37">
            <v>4</v>
          </cell>
          <cell r="Z37">
            <v>4</v>
          </cell>
          <cell r="AA37">
            <v>4</v>
          </cell>
          <cell r="AB37" t="str">
            <v>4S</v>
          </cell>
          <cell r="AC37">
            <v>4</v>
          </cell>
          <cell r="AD37">
            <v>4</v>
          </cell>
          <cell r="AE37">
            <v>4</v>
          </cell>
          <cell r="AF37">
            <v>4</v>
          </cell>
          <cell r="AG37">
            <v>4</v>
          </cell>
          <cell r="AH37">
            <v>4</v>
          </cell>
          <cell r="AI37"/>
          <cell r="AJ37"/>
          <cell r="AK37"/>
          <cell r="AL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</row>
        <row r="38">
          <cell r="B38"/>
          <cell r="C38" t="str">
            <v>Vuth Thevy</v>
          </cell>
          <cell r="D38">
            <v>1.3</v>
          </cell>
          <cell r="E38">
            <v>0</v>
          </cell>
          <cell r="F38">
            <v>0</v>
          </cell>
          <cell r="G38"/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/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/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AK38"/>
          <cell r="AL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</row>
        <row r="39">
          <cell r="B39"/>
          <cell r="C39" t="str">
            <v>Packing</v>
          </cell>
          <cell r="D39">
            <v>1.5</v>
          </cell>
          <cell r="E39">
            <v>2</v>
          </cell>
          <cell r="F39">
            <v>0</v>
          </cell>
          <cell r="G39"/>
          <cell r="H39">
            <v>2</v>
          </cell>
          <cell r="I39">
            <v>2</v>
          </cell>
          <cell r="J39">
            <v>2</v>
          </cell>
          <cell r="K39">
            <v>2</v>
          </cell>
          <cell r="L39">
            <v>0</v>
          </cell>
          <cell r="M39">
            <v>0</v>
          </cell>
          <cell r="N39"/>
          <cell r="O39">
            <v>2</v>
          </cell>
          <cell r="P39">
            <v>2</v>
          </cell>
          <cell r="Q39">
            <v>2</v>
          </cell>
          <cell r="R39">
            <v>2</v>
          </cell>
          <cell r="S39">
            <v>2</v>
          </cell>
          <cell r="T39">
            <v>2</v>
          </cell>
          <cell r="U39"/>
          <cell r="V39">
            <v>2</v>
          </cell>
          <cell r="W39">
            <v>2</v>
          </cell>
          <cell r="X39">
            <v>2</v>
          </cell>
          <cell r="Y39">
            <v>2</v>
          </cell>
          <cell r="Z39">
            <v>2</v>
          </cell>
          <cell r="AA39">
            <v>2</v>
          </cell>
          <cell r="AB39">
            <v>0</v>
          </cell>
          <cell r="AC39">
            <v>2</v>
          </cell>
          <cell r="AD39">
            <v>2</v>
          </cell>
          <cell r="AE39">
            <v>2</v>
          </cell>
          <cell r="AF39">
            <v>2</v>
          </cell>
          <cell r="AG39">
            <v>2</v>
          </cell>
          <cell r="AH39">
            <v>0</v>
          </cell>
          <cell r="AI39"/>
          <cell r="AJ39">
            <v>44</v>
          </cell>
          <cell r="AK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</row>
        <row r="40">
          <cell r="B40"/>
          <cell r="C40"/>
          <cell r="D40">
            <v>2</v>
          </cell>
          <cell r="E40">
            <v>0</v>
          </cell>
          <cell r="F40">
            <v>0</v>
          </cell>
          <cell r="G40"/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/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AK40">
            <v>0</v>
          </cell>
          <cell r="AL40">
            <v>22</v>
          </cell>
          <cell r="AM40">
            <v>0</v>
          </cell>
          <cell r="AN40">
            <v>0</v>
          </cell>
          <cell r="AO40">
            <v>0</v>
          </cell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</row>
        <row r="41">
          <cell r="B41" t="str">
            <v>0187</v>
          </cell>
          <cell r="C41"/>
          <cell r="D41" t="str">
            <v>AM</v>
          </cell>
          <cell r="E41" t="str">
            <v>ML</v>
          </cell>
          <cell r="F41" t="str">
            <v>ML</v>
          </cell>
          <cell r="G41"/>
          <cell r="H41" t="str">
            <v>ML</v>
          </cell>
          <cell r="I41" t="str">
            <v>ML</v>
          </cell>
          <cell r="J41" t="str">
            <v>ML</v>
          </cell>
          <cell r="K41" t="str">
            <v>ML</v>
          </cell>
          <cell r="L41" t="str">
            <v>ML</v>
          </cell>
          <cell r="M41"/>
          <cell r="N41"/>
          <cell r="O41" t="str">
            <v>ML</v>
          </cell>
          <cell r="P41" t="str">
            <v>ML</v>
          </cell>
          <cell r="Q41" t="str">
            <v>ML</v>
          </cell>
          <cell r="R41" t="str">
            <v>ML</v>
          </cell>
          <cell r="S41" t="str">
            <v>ML</v>
          </cell>
          <cell r="T41" t="str">
            <v>ML</v>
          </cell>
          <cell r="U41"/>
          <cell r="V41" t="str">
            <v>ML</v>
          </cell>
          <cell r="W41" t="str">
            <v>ML</v>
          </cell>
          <cell r="X41" t="str">
            <v>ML</v>
          </cell>
          <cell r="Y41" t="str">
            <v>ML</v>
          </cell>
          <cell r="Z41" t="str">
            <v>ML</v>
          </cell>
          <cell r="AA41" t="str">
            <v>ML</v>
          </cell>
          <cell r="AB41"/>
          <cell r="AC41" t="str">
            <v>ML</v>
          </cell>
          <cell r="AD41" t="str">
            <v>ML</v>
          </cell>
          <cell r="AE41" t="str">
            <v>ML</v>
          </cell>
          <cell r="AF41" t="str">
            <v>ML</v>
          </cell>
          <cell r="AG41" t="str">
            <v>ML</v>
          </cell>
          <cell r="AH41" t="str">
            <v>ML</v>
          </cell>
          <cell r="AI41"/>
          <cell r="AJ41">
            <v>0</v>
          </cell>
          <cell r="AK41"/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B42"/>
          <cell r="C42" t="str">
            <v>ប៉ែន សុខណា</v>
          </cell>
          <cell r="D42" t="str">
            <v>PM</v>
          </cell>
          <cell r="E42" t="str">
            <v>ML</v>
          </cell>
          <cell r="F42" t="str">
            <v>ML</v>
          </cell>
          <cell r="G42"/>
          <cell r="H42" t="str">
            <v>ML</v>
          </cell>
          <cell r="I42" t="str">
            <v>ML</v>
          </cell>
          <cell r="J42" t="str">
            <v>ML</v>
          </cell>
          <cell r="K42" t="str">
            <v>ML</v>
          </cell>
          <cell r="L42" t="str">
            <v>ML</v>
          </cell>
          <cell r="M42"/>
          <cell r="N42"/>
          <cell r="O42" t="str">
            <v>ML</v>
          </cell>
          <cell r="P42" t="str">
            <v>ML</v>
          </cell>
          <cell r="Q42" t="str">
            <v>ML</v>
          </cell>
          <cell r="R42" t="str">
            <v>ML</v>
          </cell>
          <cell r="S42" t="str">
            <v>ML</v>
          </cell>
          <cell r="T42" t="str">
            <v>ML</v>
          </cell>
          <cell r="U42"/>
          <cell r="V42" t="str">
            <v>ML</v>
          </cell>
          <cell r="W42" t="str">
            <v>ML</v>
          </cell>
          <cell r="X42" t="str">
            <v>ML</v>
          </cell>
          <cell r="Y42" t="str">
            <v>ML</v>
          </cell>
          <cell r="Z42" t="str">
            <v>ML</v>
          </cell>
          <cell r="AA42" t="str">
            <v>ML</v>
          </cell>
          <cell r="AB42"/>
          <cell r="AC42" t="str">
            <v>ML</v>
          </cell>
          <cell r="AD42" t="str">
            <v>ML</v>
          </cell>
          <cell r="AE42" t="str">
            <v>ML</v>
          </cell>
          <cell r="AF42" t="str">
            <v>ML</v>
          </cell>
          <cell r="AG42" t="str">
            <v>ML</v>
          </cell>
          <cell r="AH42" t="str">
            <v>ML</v>
          </cell>
          <cell r="AI42"/>
          <cell r="AJ42"/>
          <cell r="AK42"/>
          <cell r="AL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</row>
        <row r="43">
          <cell r="B43"/>
          <cell r="C43" t="str">
            <v>Pen Sokna</v>
          </cell>
          <cell r="D43">
            <v>1.3</v>
          </cell>
          <cell r="E43">
            <v>0</v>
          </cell>
          <cell r="F43">
            <v>0</v>
          </cell>
          <cell r="G43"/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/>
          <cell r="N43"/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AK43"/>
          <cell r="AL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</row>
        <row r="44">
          <cell r="B44"/>
          <cell r="C44" t="str">
            <v>Packing</v>
          </cell>
          <cell r="D44">
            <v>1.5</v>
          </cell>
          <cell r="E44">
            <v>0</v>
          </cell>
          <cell r="F44">
            <v>0</v>
          </cell>
          <cell r="G44"/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/>
          <cell r="N44"/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/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/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AK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</row>
        <row r="45">
          <cell r="B45"/>
          <cell r="C45"/>
          <cell r="D45">
            <v>2</v>
          </cell>
          <cell r="E45">
            <v>0</v>
          </cell>
          <cell r="F45">
            <v>0</v>
          </cell>
          <cell r="G45"/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/>
          <cell r="N45"/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</row>
        <row r="46">
          <cell r="B46" t="str">
            <v>0421</v>
          </cell>
          <cell r="C46"/>
          <cell r="D46" t="str">
            <v>AM</v>
          </cell>
          <cell r="E46">
            <v>4</v>
          </cell>
          <cell r="F46">
            <v>4</v>
          </cell>
          <cell r="G46"/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/>
          <cell r="N46"/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4</v>
          </cell>
          <cell r="T46">
            <v>4</v>
          </cell>
          <cell r="U46"/>
          <cell r="V46">
            <v>4</v>
          </cell>
          <cell r="W46">
            <v>4</v>
          </cell>
          <cell r="X46">
            <v>4</v>
          </cell>
          <cell r="Y46">
            <v>4</v>
          </cell>
          <cell r="Z46">
            <v>4</v>
          </cell>
          <cell r="AA46">
            <v>4</v>
          </cell>
          <cell r="AB46"/>
          <cell r="AC46">
            <v>4</v>
          </cell>
          <cell r="AD46">
            <v>4</v>
          </cell>
          <cell r="AE46">
            <v>4</v>
          </cell>
          <cell r="AF46">
            <v>4</v>
          </cell>
          <cell r="AG46">
            <v>4</v>
          </cell>
          <cell r="AH46">
            <v>4</v>
          </cell>
          <cell r="AI46"/>
          <cell r="AJ46">
            <v>25</v>
          </cell>
          <cell r="AK46"/>
          <cell r="AP46">
            <v>14</v>
          </cell>
          <cell r="AQ46">
            <v>26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26</v>
          </cell>
          <cell r="BA46">
            <v>0</v>
          </cell>
          <cell r="BB46">
            <v>28</v>
          </cell>
          <cell r="BC46">
            <v>0</v>
          </cell>
          <cell r="BD46">
            <v>0</v>
          </cell>
        </row>
        <row r="47">
          <cell r="B47"/>
          <cell r="C47" t="str">
            <v>សុផល វណ្ណេត</v>
          </cell>
          <cell r="D47" t="str">
            <v>PM</v>
          </cell>
          <cell r="E47">
            <v>4</v>
          </cell>
          <cell r="F47">
            <v>4</v>
          </cell>
          <cell r="G47"/>
          <cell r="H47">
            <v>4</v>
          </cell>
          <cell r="I47">
            <v>4</v>
          </cell>
          <cell r="J47">
            <v>4</v>
          </cell>
          <cell r="K47">
            <v>4</v>
          </cell>
          <cell r="L47">
            <v>4</v>
          </cell>
          <cell r="M47"/>
          <cell r="N47"/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/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4</v>
          </cell>
          <cell r="AB47"/>
          <cell r="AC47">
            <v>4</v>
          </cell>
          <cell r="AD47">
            <v>4</v>
          </cell>
          <cell r="AE47">
            <v>4</v>
          </cell>
          <cell r="AF47">
            <v>4</v>
          </cell>
          <cell r="AG47">
            <v>4</v>
          </cell>
          <cell r="AH47">
            <v>4</v>
          </cell>
          <cell r="AI47"/>
          <cell r="AJ47"/>
          <cell r="AK47"/>
          <cell r="AL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</row>
        <row r="48">
          <cell r="B48"/>
          <cell r="C48" t="str">
            <v>Sophal Vannet</v>
          </cell>
          <cell r="D48">
            <v>1.3</v>
          </cell>
          <cell r="E48">
            <v>0</v>
          </cell>
          <cell r="F48">
            <v>0</v>
          </cell>
          <cell r="G48"/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/>
          <cell r="N48"/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AK48"/>
          <cell r="AL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</row>
        <row r="49">
          <cell r="B49"/>
          <cell r="C49" t="str">
            <v>Packing</v>
          </cell>
          <cell r="D49">
            <v>1.5</v>
          </cell>
          <cell r="E49">
            <v>0</v>
          </cell>
          <cell r="F49">
            <v>0</v>
          </cell>
          <cell r="G49"/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/>
          <cell r="N49"/>
          <cell r="O49">
            <v>0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0</v>
          </cell>
          <cell r="U49"/>
          <cell r="V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0</v>
          </cell>
          <cell r="AB49"/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0</v>
          </cell>
          <cell r="AI49"/>
          <cell r="AJ49">
            <v>28</v>
          </cell>
          <cell r="AK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</row>
        <row r="50">
          <cell r="B50"/>
          <cell r="C50"/>
          <cell r="D50">
            <v>2</v>
          </cell>
          <cell r="E50">
            <v>0</v>
          </cell>
          <cell r="F50">
            <v>0</v>
          </cell>
          <cell r="G50"/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/>
          <cell r="N50"/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AK50">
            <v>0</v>
          </cell>
          <cell r="AL50">
            <v>14</v>
          </cell>
          <cell r="AM50">
            <v>0</v>
          </cell>
          <cell r="AN50">
            <v>0</v>
          </cell>
          <cell r="AO50">
            <v>0</v>
          </cell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</row>
        <row r="51">
          <cell r="B51" t="str">
            <v>0495</v>
          </cell>
          <cell r="C51"/>
          <cell r="D51" t="str">
            <v>AM</v>
          </cell>
          <cell r="E51">
            <v>4</v>
          </cell>
          <cell r="F51">
            <v>4</v>
          </cell>
          <cell r="G51"/>
          <cell r="H51">
            <v>4</v>
          </cell>
          <cell r="I51">
            <v>4</v>
          </cell>
          <cell r="J51">
            <v>4</v>
          </cell>
          <cell r="K51">
            <v>4</v>
          </cell>
          <cell r="L51">
            <v>4</v>
          </cell>
          <cell r="M51"/>
          <cell r="N51"/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4</v>
          </cell>
          <cell r="T51">
            <v>4</v>
          </cell>
          <cell r="U51"/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4</v>
          </cell>
          <cell r="AA51">
            <v>4</v>
          </cell>
          <cell r="AB51"/>
          <cell r="AC51">
            <v>4</v>
          </cell>
          <cell r="AD51">
            <v>4</v>
          </cell>
          <cell r="AE51">
            <v>4</v>
          </cell>
          <cell r="AF51">
            <v>4</v>
          </cell>
          <cell r="AG51">
            <v>4</v>
          </cell>
          <cell r="AH51">
            <v>4</v>
          </cell>
          <cell r="AI51"/>
          <cell r="AJ51">
            <v>25</v>
          </cell>
          <cell r="AK51"/>
          <cell r="AP51">
            <v>12</v>
          </cell>
          <cell r="AQ51">
            <v>26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26</v>
          </cell>
          <cell r="BA51">
            <v>0</v>
          </cell>
          <cell r="BB51">
            <v>24</v>
          </cell>
          <cell r="BC51">
            <v>0</v>
          </cell>
          <cell r="BD51">
            <v>0</v>
          </cell>
        </row>
        <row r="52">
          <cell r="B52"/>
          <cell r="C52" t="str">
            <v>ផល ណាន</v>
          </cell>
          <cell r="D52" t="str">
            <v>PM</v>
          </cell>
          <cell r="E52">
            <v>4</v>
          </cell>
          <cell r="F52">
            <v>4</v>
          </cell>
          <cell r="G52"/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M52"/>
          <cell r="N52"/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>
            <v>4</v>
          </cell>
          <cell r="T52">
            <v>4</v>
          </cell>
          <cell r="U52"/>
          <cell r="V52">
            <v>4</v>
          </cell>
          <cell r="W52">
            <v>4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/>
          <cell r="AC52">
            <v>4</v>
          </cell>
          <cell r="AD52">
            <v>4</v>
          </cell>
          <cell r="AE52">
            <v>4</v>
          </cell>
          <cell r="AF52">
            <v>4</v>
          </cell>
          <cell r="AG52">
            <v>4</v>
          </cell>
          <cell r="AH52">
            <v>4</v>
          </cell>
          <cell r="AI52"/>
          <cell r="AJ52"/>
          <cell r="AK52"/>
          <cell r="AL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</row>
        <row r="53">
          <cell r="B53"/>
          <cell r="C53" t="str">
            <v>Phal Nan</v>
          </cell>
          <cell r="D53">
            <v>1.3</v>
          </cell>
          <cell r="E53">
            <v>0</v>
          </cell>
          <cell r="F53">
            <v>0</v>
          </cell>
          <cell r="G53"/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/>
          <cell r="N53"/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AK53"/>
          <cell r="AL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</row>
        <row r="54">
          <cell r="B54"/>
          <cell r="C54" t="str">
            <v>Packing</v>
          </cell>
          <cell r="D54">
            <v>1.5</v>
          </cell>
          <cell r="E54">
            <v>0</v>
          </cell>
          <cell r="F54">
            <v>0</v>
          </cell>
          <cell r="G54"/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/>
          <cell r="N54"/>
          <cell r="O54">
            <v>0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0</v>
          </cell>
          <cell r="U54"/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0</v>
          </cell>
          <cell r="AB54"/>
          <cell r="AC54">
            <v>2</v>
          </cell>
          <cell r="AD54">
            <v>2</v>
          </cell>
          <cell r="AE54">
            <v>0</v>
          </cell>
          <cell r="AF54">
            <v>0</v>
          </cell>
          <cell r="AG54">
            <v>2</v>
          </cell>
          <cell r="AH54">
            <v>0</v>
          </cell>
          <cell r="AI54"/>
          <cell r="AJ54">
            <v>24</v>
          </cell>
          <cell r="AK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</row>
        <row r="55">
          <cell r="B55"/>
          <cell r="C55"/>
          <cell r="D55">
            <v>2</v>
          </cell>
          <cell r="E55">
            <v>0</v>
          </cell>
          <cell r="F55">
            <v>0</v>
          </cell>
          <cell r="G55"/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/>
          <cell r="N55"/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/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AK55">
            <v>0</v>
          </cell>
          <cell r="AL55">
            <v>12</v>
          </cell>
          <cell r="AM55">
            <v>0</v>
          </cell>
          <cell r="AN55">
            <v>0</v>
          </cell>
          <cell r="AO55">
            <v>0</v>
          </cell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</row>
        <row r="56">
          <cell r="B56" t="str">
            <v>0507</v>
          </cell>
          <cell r="C56"/>
          <cell r="D56" t="str">
            <v>AM</v>
          </cell>
          <cell r="E56">
            <v>4</v>
          </cell>
          <cell r="F56">
            <v>4</v>
          </cell>
          <cell r="G56"/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 t="str">
            <v>4H</v>
          </cell>
          <cell r="N56"/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/>
          <cell r="V56">
            <v>4</v>
          </cell>
          <cell r="W56">
            <v>4</v>
          </cell>
          <cell r="X56">
            <v>4</v>
          </cell>
          <cell r="Y56">
            <v>4</v>
          </cell>
          <cell r="Z56">
            <v>4</v>
          </cell>
          <cell r="AA56">
            <v>4</v>
          </cell>
          <cell r="AB56"/>
          <cell r="AC56">
            <v>4</v>
          </cell>
          <cell r="AD56">
            <v>4</v>
          </cell>
          <cell r="AE56">
            <v>4</v>
          </cell>
          <cell r="AF56">
            <v>4</v>
          </cell>
          <cell r="AG56">
            <v>4</v>
          </cell>
          <cell r="AH56">
            <v>4</v>
          </cell>
          <cell r="AI56"/>
          <cell r="AJ56">
            <v>25</v>
          </cell>
          <cell r="AK56"/>
          <cell r="AP56">
            <v>21</v>
          </cell>
          <cell r="AQ56">
            <v>26</v>
          </cell>
          <cell r="AR56">
            <v>0</v>
          </cell>
          <cell r="AS56">
            <v>8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26</v>
          </cell>
          <cell r="BA56">
            <v>0</v>
          </cell>
          <cell r="BB56">
            <v>42</v>
          </cell>
          <cell r="BC56">
            <v>0</v>
          </cell>
          <cell r="BD56">
            <v>0</v>
          </cell>
        </row>
        <row r="57">
          <cell r="B57"/>
          <cell r="C57" t="str">
            <v>ឆម គីម</v>
          </cell>
          <cell r="D57" t="str">
            <v>PM</v>
          </cell>
          <cell r="E57">
            <v>4</v>
          </cell>
          <cell r="F57">
            <v>4</v>
          </cell>
          <cell r="G57"/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 t="str">
            <v>4H</v>
          </cell>
          <cell r="N57"/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4</v>
          </cell>
          <cell r="U57"/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4</v>
          </cell>
          <cell r="AA57">
            <v>4</v>
          </cell>
          <cell r="AB57"/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4</v>
          </cell>
          <cell r="AH57">
            <v>4</v>
          </cell>
          <cell r="AI57"/>
          <cell r="AJ57"/>
          <cell r="AK57"/>
          <cell r="AL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</row>
        <row r="58">
          <cell r="B58"/>
          <cell r="C58" t="str">
            <v>Chhom Kim</v>
          </cell>
          <cell r="D58">
            <v>1.3</v>
          </cell>
          <cell r="E58">
            <v>0</v>
          </cell>
          <cell r="F58">
            <v>0</v>
          </cell>
          <cell r="G58"/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/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AK58"/>
          <cell r="AL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</row>
        <row r="59">
          <cell r="B59"/>
          <cell r="C59" t="str">
            <v>Packing</v>
          </cell>
          <cell r="D59">
            <v>1.5</v>
          </cell>
          <cell r="E59">
            <v>2</v>
          </cell>
          <cell r="F59">
            <v>0</v>
          </cell>
          <cell r="G59"/>
          <cell r="H59">
            <v>2</v>
          </cell>
          <cell r="I59">
            <v>2</v>
          </cell>
          <cell r="J59">
            <v>2</v>
          </cell>
          <cell r="K59">
            <v>2</v>
          </cell>
          <cell r="L59">
            <v>0</v>
          </cell>
          <cell r="M59">
            <v>0</v>
          </cell>
          <cell r="N59"/>
          <cell r="O59">
            <v>2</v>
          </cell>
          <cell r="P59">
            <v>2</v>
          </cell>
          <cell r="Q59">
            <v>2</v>
          </cell>
          <cell r="R59">
            <v>2</v>
          </cell>
          <cell r="S59">
            <v>2</v>
          </cell>
          <cell r="T59">
            <v>0</v>
          </cell>
          <cell r="U59"/>
          <cell r="V59">
            <v>2</v>
          </cell>
          <cell r="W59">
            <v>2</v>
          </cell>
          <cell r="X59">
            <v>2</v>
          </cell>
          <cell r="Y59">
            <v>2</v>
          </cell>
          <cell r="Z59">
            <v>2</v>
          </cell>
          <cell r="AA59">
            <v>0</v>
          </cell>
          <cell r="AB59"/>
          <cell r="AC59">
            <v>2</v>
          </cell>
          <cell r="AD59">
            <v>2</v>
          </cell>
          <cell r="AE59">
            <v>2</v>
          </cell>
          <cell r="AF59">
            <v>2</v>
          </cell>
          <cell r="AG59">
            <v>2</v>
          </cell>
          <cell r="AH59">
            <v>2</v>
          </cell>
          <cell r="AI59"/>
          <cell r="AJ59">
            <v>42</v>
          </cell>
          <cell r="AK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</row>
        <row r="60">
          <cell r="B60"/>
          <cell r="C60"/>
          <cell r="D60">
            <v>2</v>
          </cell>
          <cell r="E60">
            <v>0</v>
          </cell>
          <cell r="F60">
            <v>0</v>
          </cell>
          <cell r="G60"/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/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/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/>
          <cell r="AJ60">
            <v>0</v>
          </cell>
          <cell r="AK60">
            <v>0</v>
          </cell>
          <cell r="AL60">
            <v>21</v>
          </cell>
          <cell r="AM60">
            <v>0</v>
          </cell>
          <cell r="AN60">
            <v>0</v>
          </cell>
          <cell r="AO60">
            <v>0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</row>
        <row r="61">
          <cell r="B61" t="str">
            <v>0578</v>
          </cell>
          <cell r="C61"/>
          <cell r="D61" t="str">
            <v>AM</v>
          </cell>
          <cell r="E61">
            <v>4</v>
          </cell>
          <cell r="F61">
            <v>4</v>
          </cell>
          <cell r="G61"/>
          <cell r="H61">
            <v>4</v>
          </cell>
          <cell r="I61">
            <v>4</v>
          </cell>
          <cell r="J61">
            <v>4</v>
          </cell>
          <cell r="K61">
            <v>4</v>
          </cell>
          <cell r="L61">
            <v>4</v>
          </cell>
          <cell r="M61"/>
          <cell r="N61"/>
          <cell r="O61" t="str">
            <v>A</v>
          </cell>
          <cell r="P61">
            <v>4</v>
          </cell>
          <cell r="Q61">
            <v>4</v>
          </cell>
          <cell r="R61">
            <v>4</v>
          </cell>
          <cell r="S61" t="str">
            <v>AL</v>
          </cell>
          <cell r="T61">
            <v>4</v>
          </cell>
          <cell r="U61"/>
          <cell r="V61">
            <v>4</v>
          </cell>
          <cell r="W61">
            <v>4</v>
          </cell>
          <cell r="X61">
            <v>4</v>
          </cell>
          <cell r="Y61">
            <v>4</v>
          </cell>
          <cell r="Z61">
            <v>4</v>
          </cell>
          <cell r="AA61">
            <v>4</v>
          </cell>
          <cell r="AB61"/>
          <cell r="AC61">
            <v>4</v>
          </cell>
          <cell r="AD61">
            <v>4</v>
          </cell>
          <cell r="AE61">
            <v>4</v>
          </cell>
          <cell r="AF61">
            <v>4</v>
          </cell>
          <cell r="AG61">
            <v>4</v>
          </cell>
          <cell r="AH61">
            <v>4</v>
          </cell>
          <cell r="AI61"/>
          <cell r="AJ61">
            <v>23</v>
          </cell>
          <cell r="AK61"/>
          <cell r="AP61">
            <v>9</v>
          </cell>
          <cell r="AQ61">
            <v>24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</v>
          </cell>
          <cell r="AW61">
            <v>1</v>
          </cell>
          <cell r="AX61">
            <v>0</v>
          </cell>
          <cell r="AY61">
            <v>0</v>
          </cell>
          <cell r="AZ61">
            <v>25</v>
          </cell>
          <cell r="BA61">
            <v>0</v>
          </cell>
          <cell r="BB61">
            <v>18</v>
          </cell>
          <cell r="BC61">
            <v>0</v>
          </cell>
          <cell r="BD61">
            <v>1</v>
          </cell>
        </row>
        <row r="62">
          <cell r="B62"/>
          <cell r="C62" t="str">
            <v>សាក់ សូលីដា</v>
          </cell>
          <cell r="D62" t="str">
            <v>PM</v>
          </cell>
          <cell r="E62">
            <v>4</v>
          </cell>
          <cell r="F62">
            <v>4</v>
          </cell>
          <cell r="G62"/>
          <cell r="H62">
            <v>4</v>
          </cell>
          <cell r="I62">
            <v>4</v>
          </cell>
          <cell r="J62">
            <v>4</v>
          </cell>
          <cell r="K62">
            <v>4</v>
          </cell>
          <cell r="L62">
            <v>4</v>
          </cell>
          <cell r="M62"/>
          <cell r="N62"/>
          <cell r="O62" t="str">
            <v>A</v>
          </cell>
          <cell r="P62">
            <v>4</v>
          </cell>
          <cell r="Q62">
            <v>4</v>
          </cell>
          <cell r="R62">
            <v>4</v>
          </cell>
          <cell r="S62" t="str">
            <v>AL</v>
          </cell>
          <cell r="T62">
            <v>4</v>
          </cell>
          <cell r="U62"/>
          <cell r="V62">
            <v>4</v>
          </cell>
          <cell r="W62">
            <v>4</v>
          </cell>
          <cell r="X62">
            <v>4</v>
          </cell>
          <cell r="Y62">
            <v>4</v>
          </cell>
          <cell r="Z62">
            <v>4</v>
          </cell>
          <cell r="AA62">
            <v>4</v>
          </cell>
          <cell r="AB62"/>
          <cell r="AC62">
            <v>4</v>
          </cell>
          <cell r="AD62">
            <v>4</v>
          </cell>
          <cell r="AE62">
            <v>4</v>
          </cell>
          <cell r="AF62">
            <v>4</v>
          </cell>
          <cell r="AG62">
            <v>4</v>
          </cell>
          <cell r="AH62">
            <v>4</v>
          </cell>
          <cell r="AI62"/>
          <cell r="AJ62"/>
          <cell r="AK62"/>
          <cell r="AL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</row>
        <row r="63">
          <cell r="B63"/>
          <cell r="C63" t="str">
            <v>Sak Solida</v>
          </cell>
          <cell r="D63">
            <v>1.3</v>
          </cell>
          <cell r="E63">
            <v>0</v>
          </cell>
          <cell r="F63">
            <v>0</v>
          </cell>
          <cell r="G63"/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/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/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/>
          <cell r="AJ63">
            <v>0</v>
          </cell>
          <cell r="AK63"/>
          <cell r="AL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</row>
        <row r="64">
          <cell r="B64"/>
          <cell r="C64" t="str">
            <v>Packing</v>
          </cell>
          <cell r="D64">
            <v>1.5</v>
          </cell>
          <cell r="E64">
            <v>0</v>
          </cell>
          <cell r="F64">
            <v>0</v>
          </cell>
          <cell r="G64"/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/>
          <cell r="N64"/>
          <cell r="O64">
            <v>0</v>
          </cell>
          <cell r="P64">
            <v>2</v>
          </cell>
          <cell r="Q64">
            <v>2</v>
          </cell>
          <cell r="R64">
            <v>0</v>
          </cell>
          <cell r="S64">
            <v>0</v>
          </cell>
          <cell r="T64">
            <v>0</v>
          </cell>
          <cell r="U64"/>
          <cell r="V64">
            <v>2</v>
          </cell>
          <cell r="W64">
            <v>2</v>
          </cell>
          <cell r="X64">
            <v>0</v>
          </cell>
          <cell r="Y64">
            <v>2</v>
          </cell>
          <cell r="Z64">
            <v>2</v>
          </cell>
          <cell r="AA64">
            <v>0</v>
          </cell>
          <cell r="AB64"/>
          <cell r="AC64">
            <v>2</v>
          </cell>
          <cell r="AD64">
            <v>0</v>
          </cell>
          <cell r="AE64">
            <v>2</v>
          </cell>
          <cell r="AF64">
            <v>0</v>
          </cell>
          <cell r="AG64">
            <v>2</v>
          </cell>
          <cell r="AH64">
            <v>0</v>
          </cell>
          <cell r="AI64"/>
          <cell r="AJ64">
            <v>18</v>
          </cell>
          <cell r="AK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</row>
        <row r="65">
          <cell r="B65"/>
          <cell r="C65"/>
          <cell r="D65">
            <v>2</v>
          </cell>
          <cell r="E65">
            <v>0</v>
          </cell>
          <cell r="F65">
            <v>0</v>
          </cell>
          <cell r="G65"/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/>
          <cell r="N65"/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/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/>
          <cell r="AJ65">
            <v>0</v>
          </cell>
          <cell r="AK65">
            <v>0</v>
          </cell>
          <cell r="AL65">
            <v>9</v>
          </cell>
          <cell r="AM65">
            <v>0</v>
          </cell>
          <cell r="AN65">
            <v>0</v>
          </cell>
          <cell r="AO65">
            <v>0</v>
          </cell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</row>
        <row r="66">
          <cell r="B66" t="str">
            <v>0607</v>
          </cell>
          <cell r="C66"/>
          <cell r="D66" t="str">
            <v>AM</v>
          </cell>
          <cell r="E66">
            <v>4</v>
          </cell>
          <cell r="F66">
            <v>4</v>
          </cell>
          <cell r="G66"/>
          <cell r="H66">
            <v>4</v>
          </cell>
          <cell r="I66">
            <v>4</v>
          </cell>
          <cell r="J66">
            <v>4</v>
          </cell>
          <cell r="K66">
            <v>4</v>
          </cell>
          <cell r="L66">
            <v>4</v>
          </cell>
          <cell r="M66"/>
          <cell r="N66"/>
          <cell r="O66">
            <v>4</v>
          </cell>
          <cell r="P66">
            <v>4</v>
          </cell>
          <cell r="Q66">
            <v>4</v>
          </cell>
          <cell r="R66">
            <v>4</v>
          </cell>
          <cell r="S66">
            <v>4</v>
          </cell>
          <cell r="T66">
            <v>4</v>
          </cell>
          <cell r="U66"/>
          <cell r="V66">
            <v>4</v>
          </cell>
          <cell r="W66">
            <v>4</v>
          </cell>
          <cell r="X66">
            <v>4</v>
          </cell>
          <cell r="Y66">
            <v>4</v>
          </cell>
          <cell r="Z66">
            <v>4</v>
          </cell>
          <cell r="AA66">
            <v>4</v>
          </cell>
          <cell r="AB66" t="str">
            <v>4S</v>
          </cell>
          <cell r="AC66">
            <v>4</v>
          </cell>
          <cell r="AD66">
            <v>4</v>
          </cell>
          <cell r="AE66">
            <v>4</v>
          </cell>
          <cell r="AF66">
            <v>4</v>
          </cell>
          <cell r="AG66">
            <v>4</v>
          </cell>
          <cell r="AH66">
            <v>4</v>
          </cell>
          <cell r="AI66"/>
          <cell r="AJ66">
            <v>25</v>
          </cell>
          <cell r="AK66"/>
          <cell r="AP66">
            <v>11</v>
          </cell>
          <cell r="AQ66">
            <v>26</v>
          </cell>
          <cell r="AR66">
            <v>0</v>
          </cell>
          <cell r="AS66">
            <v>0</v>
          </cell>
          <cell r="AT66">
            <v>8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26</v>
          </cell>
          <cell r="BA66">
            <v>0</v>
          </cell>
          <cell r="BB66">
            <v>22</v>
          </cell>
          <cell r="BC66">
            <v>0</v>
          </cell>
          <cell r="BD66">
            <v>0</v>
          </cell>
        </row>
        <row r="67">
          <cell r="B67"/>
          <cell r="C67" t="str">
            <v>នឹម ស្រីណេត</v>
          </cell>
          <cell r="D67" t="str">
            <v>PM</v>
          </cell>
          <cell r="E67">
            <v>4</v>
          </cell>
          <cell r="F67">
            <v>4</v>
          </cell>
          <cell r="G67"/>
          <cell r="H67">
            <v>4</v>
          </cell>
          <cell r="I67">
            <v>4</v>
          </cell>
          <cell r="J67">
            <v>4</v>
          </cell>
          <cell r="K67">
            <v>4</v>
          </cell>
          <cell r="L67">
            <v>4</v>
          </cell>
          <cell r="M67"/>
          <cell r="N67"/>
          <cell r="O67">
            <v>4</v>
          </cell>
          <cell r="P67">
            <v>4</v>
          </cell>
          <cell r="Q67">
            <v>4</v>
          </cell>
          <cell r="R67">
            <v>4</v>
          </cell>
          <cell r="S67">
            <v>4</v>
          </cell>
          <cell r="T67">
            <v>4</v>
          </cell>
          <cell r="U67"/>
          <cell r="V67">
            <v>4</v>
          </cell>
          <cell r="W67">
            <v>4</v>
          </cell>
          <cell r="X67">
            <v>4</v>
          </cell>
          <cell r="Y67">
            <v>4</v>
          </cell>
          <cell r="Z67">
            <v>4</v>
          </cell>
          <cell r="AA67">
            <v>4</v>
          </cell>
          <cell r="AB67" t="str">
            <v>4S</v>
          </cell>
          <cell r="AC67">
            <v>4</v>
          </cell>
          <cell r="AD67">
            <v>4</v>
          </cell>
          <cell r="AE67">
            <v>4</v>
          </cell>
          <cell r="AF67">
            <v>4</v>
          </cell>
          <cell r="AG67">
            <v>4</v>
          </cell>
          <cell r="AH67">
            <v>4</v>
          </cell>
          <cell r="AI67"/>
          <cell r="AJ67"/>
          <cell r="AK67"/>
          <cell r="AL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</row>
        <row r="68">
          <cell r="B68"/>
          <cell r="C68" t="str">
            <v>Noem Sreynath</v>
          </cell>
          <cell r="D68">
            <v>1.3</v>
          </cell>
          <cell r="E68">
            <v>0</v>
          </cell>
          <cell r="F68">
            <v>0</v>
          </cell>
          <cell r="G68"/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/>
          <cell r="N68"/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/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/>
          <cell r="AJ68">
            <v>0</v>
          </cell>
          <cell r="AK68"/>
          <cell r="AL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</row>
        <row r="69">
          <cell r="B69"/>
          <cell r="C69" t="str">
            <v>Packing</v>
          </cell>
          <cell r="D69">
            <v>1.5</v>
          </cell>
          <cell r="E69">
            <v>0</v>
          </cell>
          <cell r="F69">
            <v>0</v>
          </cell>
          <cell r="G69"/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/>
          <cell r="N69"/>
          <cell r="O69">
            <v>0</v>
          </cell>
          <cell r="P69">
            <v>2</v>
          </cell>
          <cell r="Q69">
            <v>2</v>
          </cell>
          <cell r="R69">
            <v>0</v>
          </cell>
          <cell r="S69">
            <v>2</v>
          </cell>
          <cell r="T69">
            <v>0</v>
          </cell>
          <cell r="U69"/>
          <cell r="V69">
            <v>2</v>
          </cell>
          <cell r="W69">
            <v>2</v>
          </cell>
          <cell r="X69">
            <v>2</v>
          </cell>
          <cell r="Y69">
            <v>2</v>
          </cell>
          <cell r="Z69">
            <v>0</v>
          </cell>
          <cell r="AA69">
            <v>0</v>
          </cell>
          <cell r="AB69">
            <v>0</v>
          </cell>
          <cell r="AC69">
            <v>2</v>
          </cell>
          <cell r="AD69">
            <v>0</v>
          </cell>
          <cell r="AE69">
            <v>2</v>
          </cell>
          <cell r="AF69">
            <v>2</v>
          </cell>
          <cell r="AG69">
            <v>2</v>
          </cell>
          <cell r="AH69">
            <v>0</v>
          </cell>
          <cell r="AI69"/>
          <cell r="AJ69">
            <v>22</v>
          </cell>
          <cell r="AK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</row>
        <row r="70">
          <cell r="B70"/>
          <cell r="C70"/>
          <cell r="D70">
            <v>2</v>
          </cell>
          <cell r="E70">
            <v>0</v>
          </cell>
          <cell r="F70">
            <v>0</v>
          </cell>
          <cell r="G70"/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/>
          <cell r="N70"/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/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/>
          <cell r="AJ70">
            <v>0</v>
          </cell>
          <cell r="AK70">
            <v>0</v>
          </cell>
          <cell r="AL70">
            <v>11</v>
          </cell>
          <cell r="AM70">
            <v>0</v>
          </cell>
          <cell r="AN70">
            <v>0</v>
          </cell>
          <cell r="AO70">
            <v>0</v>
          </cell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</row>
        <row r="71">
          <cell r="B71" t="str">
            <v>0612</v>
          </cell>
          <cell r="C71"/>
          <cell r="D71" t="str">
            <v>AM</v>
          </cell>
          <cell r="E71" t="str">
            <v>ML</v>
          </cell>
          <cell r="F71" t="str">
            <v>ML</v>
          </cell>
          <cell r="G71"/>
          <cell r="H71" t="str">
            <v>ML</v>
          </cell>
          <cell r="I71" t="str">
            <v>ML</v>
          </cell>
          <cell r="J71" t="str">
            <v>ML</v>
          </cell>
          <cell r="K71" t="str">
            <v>ML</v>
          </cell>
          <cell r="L71" t="str">
            <v>ML</v>
          </cell>
          <cell r="M71"/>
          <cell r="N71"/>
          <cell r="O71" t="str">
            <v>ML</v>
          </cell>
          <cell r="P71" t="str">
            <v>ML</v>
          </cell>
          <cell r="Q71" t="str">
            <v>ML</v>
          </cell>
          <cell r="R71" t="str">
            <v>ML</v>
          </cell>
          <cell r="S71" t="str">
            <v>ML</v>
          </cell>
          <cell r="T71" t="str">
            <v>ML</v>
          </cell>
          <cell r="U71"/>
          <cell r="V71" t="str">
            <v>ML</v>
          </cell>
          <cell r="W71" t="str">
            <v>ML</v>
          </cell>
          <cell r="X71" t="str">
            <v>ML</v>
          </cell>
          <cell r="Y71" t="str">
            <v>ML</v>
          </cell>
          <cell r="Z71" t="str">
            <v>ML</v>
          </cell>
          <cell r="AA71" t="str">
            <v>ML</v>
          </cell>
          <cell r="AB71"/>
          <cell r="AC71" t="str">
            <v>ML</v>
          </cell>
          <cell r="AD71" t="str">
            <v>ML</v>
          </cell>
          <cell r="AE71" t="str">
            <v>ML</v>
          </cell>
          <cell r="AF71" t="str">
            <v>ML</v>
          </cell>
          <cell r="AG71" t="str">
            <v>ML</v>
          </cell>
          <cell r="AH71" t="str">
            <v>ML</v>
          </cell>
          <cell r="AI71"/>
          <cell r="AJ71">
            <v>0</v>
          </cell>
          <cell r="AK71"/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B72"/>
          <cell r="C72" t="str">
            <v>ឈុ​ន ស្រីនាថ</v>
          </cell>
          <cell r="D72" t="str">
            <v>PM</v>
          </cell>
          <cell r="E72" t="str">
            <v>ML</v>
          </cell>
          <cell r="F72" t="str">
            <v>ML</v>
          </cell>
          <cell r="G72"/>
          <cell r="H72" t="str">
            <v>ML</v>
          </cell>
          <cell r="I72" t="str">
            <v>ML</v>
          </cell>
          <cell r="J72" t="str">
            <v>ML</v>
          </cell>
          <cell r="K72" t="str">
            <v>ML</v>
          </cell>
          <cell r="L72" t="str">
            <v>ML</v>
          </cell>
          <cell r="M72"/>
          <cell r="N72"/>
          <cell r="O72" t="str">
            <v>ML</v>
          </cell>
          <cell r="P72" t="str">
            <v>ML</v>
          </cell>
          <cell r="Q72" t="str">
            <v>ML</v>
          </cell>
          <cell r="R72" t="str">
            <v>ML</v>
          </cell>
          <cell r="S72" t="str">
            <v>ML</v>
          </cell>
          <cell r="T72" t="str">
            <v>ML</v>
          </cell>
          <cell r="U72"/>
          <cell r="V72" t="str">
            <v>ML</v>
          </cell>
          <cell r="W72" t="str">
            <v>ML</v>
          </cell>
          <cell r="X72" t="str">
            <v>ML</v>
          </cell>
          <cell r="Y72" t="str">
            <v>ML</v>
          </cell>
          <cell r="Z72" t="str">
            <v>ML</v>
          </cell>
          <cell r="AA72" t="str">
            <v>ML</v>
          </cell>
          <cell r="AB72"/>
          <cell r="AC72" t="str">
            <v>ML</v>
          </cell>
          <cell r="AD72" t="str">
            <v>ML</v>
          </cell>
          <cell r="AE72" t="str">
            <v>ML</v>
          </cell>
          <cell r="AF72" t="str">
            <v>ML</v>
          </cell>
          <cell r="AG72" t="str">
            <v>ML</v>
          </cell>
          <cell r="AH72" t="str">
            <v>ML</v>
          </cell>
          <cell r="AI72"/>
          <cell r="AJ72"/>
          <cell r="AK72"/>
          <cell r="AL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</row>
        <row r="73">
          <cell r="B73"/>
          <cell r="C73" t="str">
            <v>Chhun SreyNeath</v>
          </cell>
          <cell r="D73">
            <v>1.3</v>
          </cell>
          <cell r="E73">
            <v>0</v>
          </cell>
          <cell r="F73">
            <v>0</v>
          </cell>
          <cell r="G73"/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/>
          <cell r="N73"/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/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AK73"/>
          <cell r="AL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</row>
        <row r="74">
          <cell r="B74"/>
          <cell r="C74" t="str">
            <v>Packing</v>
          </cell>
          <cell r="D74">
            <v>1.5</v>
          </cell>
          <cell r="E74">
            <v>0</v>
          </cell>
          <cell r="F74">
            <v>0</v>
          </cell>
          <cell r="G74"/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/>
          <cell r="N74"/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/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/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AK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</row>
        <row r="75">
          <cell r="B75"/>
          <cell r="C75"/>
          <cell r="D75">
            <v>2</v>
          </cell>
          <cell r="E75">
            <v>0</v>
          </cell>
          <cell r="F75">
            <v>0</v>
          </cell>
          <cell r="G75"/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/>
          <cell r="N75"/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/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</row>
        <row r="76">
          <cell r="B76" t="str">
            <v>0957</v>
          </cell>
          <cell r="C76"/>
          <cell r="D76" t="str">
            <v>AM</v>
          </cell>
          <cell r="E76">
            <v>4</v>
          </cell>
          <cell r="F76">
            <v>4</v>
          </cell>
          <cell r="G76"/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4</v>
          </cell>
          <cell r="M76"/>
          <cell r="N76"/>
          <cell r="O76">
            <v>4</v>
          </cell>
          <cell r="P76">
            <v>4</v>
          </cell>
          <cell r="Q76">
            <v>4</v>
          </cell>
          <cell r="R76">
            <v>4</v>
          </cell>
          <cell r="S76">
            <v>4</v>
          </cell>
          <cell r="T76">
            <v>4</v>
          </cell>
          <cell r="U76"/>
          <cell r="V76">
            <v>4</v>
          </cell>
          <cell r="W76">
            <v>4</v>
          </cell>
          <cell r="X76" t="str">
            <v>AL</v>
          </cell>
          <cell r="Y76">
            <v>4</v>
          </cell>
          <cell r="Z76">
            <v>4</v>
          </cell>
          <cell r="AA76">
            <v>4</v>
          </cell>
          <cell r="AB76" t="str">
            <v>4S</v>
          </cell>
          <cell r="AC76">
            <v>4</v>
          </cell>
          <cell r="AD76">
            <v>4</v>
          </cell>
          <cell r="AE76">
            <v>4</v>
          </cell>
          <cell r="AF76">
            <v>4</v>
          </cell>
          <cell r="AG76">
            <v>4</v>
          </cell>
          <cell r="AH76">
            <v>4</v>
          </cell>
          <cell r="AI76"/>
          <cell r="AJ76">
            <v>24</v>
          </cell>
          <cell r="AK76"/>
          <cell r="AP76">
            <v>12</v>
          </cell>
          <cell r="AQ76">
            <v>25</v>
          </cell>
          <cell r="AR76">
            <v>0</v>
          </cell>
          <cell r="AS76">
            <v>0</v>
          </cell>
          <cell r="AT76">
            <v>8</v>
          </cell>
          <cell r="AU76">
            <v>0</v>
          </cell>
          <cell r="AV76">
            <v>0</v>
          </cell>
          <cell r="AW76">
            <v>1</v>
          </cell>
          <cell r="AX76">
            <v>0</v>
          </cell>
          <cell r="AY76">
            <v>0</v>
          </cell>
          <cell r="AZ76">
            <v>26</v>
          </cell>
          <cell r="BA76">
            <v>0</v>
          </cell>
          <cell r="BB76">
            <v>24</v>
          </cell>
          <cell r="BC76">
            <v>0</v>
          </cell>
          <cell r="BD76">
            <v>1</v>
          </cell>
        </row>
        <row r="77">
          <cell r="B77"/>
          <cell r="C77" t="str">
            <v>អៀ ស្រីនាថ</v>
          </cell>
          <cell r="D77" t="str">
            <v>PM</v>
          </cell>
          <cell r="E77">
            <v>4</v>
          </cell>
          <cell r="F77">
            <v>4</v>
          </cell>
          <cell r="G77"/>
          <cell r="H77">
            <v>4</v>
          </cell>
          <cell r="I77">
            <v>4</v>
          </cell>
          <cell r="J77">
            <v>4</v>
          </cell>
          <cell r="K77">
            <v>4</v>
          </cell>
          <cell r="L77">
            <v>4</v>
          </cell>
          <cell r="M77"/>
          <cell r="N77"/>
          <cell r="O77">
            <v>4</v>
          </cell>
          <cell r="P77">
            <v>4</v>
          </cell>
          <cell r="Q77">
            <v>4</v>
          </cell>
          <cell r="R77">
            <v>4</v>
          </cell>
          <cell r="S77">
            <v>4</v>
          </cell>
          <cell r="T77">
            <v>4</v>
          </cell>
          <cell r="U77"/>
          <cell r="V77">
            <v>4</v>
          </cell>
          <cell r="W77">
            <v>4</v>
          </cell>
          <cell r="X77" t="str">
            <v>AL</v>
          </cell>
          <cell r="Y77">
            <v>4</v>
          </cell>
          <cell r="Z77">
            <v>4</v>
          </cell>
          <cell r="AA77">
            <v>4</v>
          </cell>
          <cell r="AB77" t="str">
            <v>4S</v>
          </cell>
          <cell r="AC77">
            <v>4</v>
          </cell>
          <cell r="AD77">
            <v>4</v>
          </cell>
          <cell r="AE77">
            <v>4</v>
          </cell>
          <cell r="AF77">
            <v>4</v>
          </cell>
          <cell r="AG77">
            <v>4</v>
          </cell>
          <cell r="AH77">
            <v>4</v>
          </cell>
          <cell r="AI77"/>
          <cell r="AJ77"/>
          <cell r="AK77"/>
          <cell r="AL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</row>
        <row r="78">
          <cell r="B78"/>
          <cell r="C78" t="str">
            <v>Ie Sreyneath</v>
          </cell>
          <cell r="D78">
            <v>1.3</v>
          </cell>
          <cell r="E78">
            <v>0</v>
          </cell>
          <cell r="F78">
            <v>0</v>
          </cell>
          <cell r="G78"/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/>
          <cell r="N78"/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/>
          <cell r="AL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</row>
        <row r="79">
          <cell r="B79"/>
          <cell r="C79" t="str">
            <v>Packing</v>
          </cell>
          <cell r="D79">
            <v>1.5</v>
          </cell>
          <cell r="E79">
            <v>0</v>
          </cell>
          <cell r="F79">
            <v>0</v>
          </cell>
          <cell r="G79"/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/>
          <cell r="N79"/>
          <cell r="O79">
            <v>0</v>
          </cell>
          <cell r="P79">
            <v>2</v>
          </cell>
          <cell r="Q79">
            <v>2</v>
          </cell>
          <cell r="R79">
            <v>2</v>
          </cell>
          <cell r="S79">
            <v>2</v>
          </cell>
          <cell r="T79">
            <v>0</v>
          </cell>
          <cell r="U79"/>
          <cell r="V79">
            <v>2</v>
          </cell>
          <cell r="W79">
            <v>2</v>
          </cell>
          <cell r="X79">
            <v>0</v>
          </cell>
          <cell r="Y79">
            <v>0</v>
          </cell>
          <cell r="Z79">
            <v>2</v>
          </cell>
          <cell r="AA79">
            <v>0</v>
          </cell>
          <cell r="AB79">
            <v>0</v>
          </cell>
          <cell r="AC79">
            <v>2</v>
          </cell>
          <cell r="AD79">
            <v>2</v>
          </cell>
          <cell r="AE79">
            <v>2</v>
          </cell>
          <cell r="AF79">
            <v>2</v>
          </cell>
          <cell r="AG79">
            <v>2</v>
          </cell>
          <cell r="AH79">
            <v>0</v>
          </cell>
          <cell r="AI79"/>
          <cell r="AJ79">
            <v>24</v>
          </cell>
          <cell r="AK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</row>
        <row r="80">
          <cell r="B80"/>
          <cell r="C80"/>
          <cell r="D80">
            <v>2</v>
          </cell>
          <cell r="E80">
            <v>0</v>
          </cell>
          <cell r="F80">
            <v>0</v>
          </cell>
          <cell r="G80"/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/>
          <cell r="N80"/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12</v>
          </cell>
          <cell r="AM80">
            <v>0</v>
          </cell>
          <cell r="AN80">
            <v>0</v>
          </cell>
          <cell r="AO80">
            <v>0</v>
          </cell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</row>
        <row r="81">
          <cell r="B81" t="str">
            <v>1077</v>
          </cell>
          <cell r="C81"/>
          <cell r="D81" t="str">
            <v>AM</v>
          </cell>
          <cell r="E81">
            <v>4</v>
          </cell>
          <cell r="F81">
            <v>4</v>
          </cell>
          <cell r="G81"/>
          <cell r="H81">
            <v>4</v>
          </cell>
          <cell r="I81">
            <v>4</v>
          </cell>
          <cell r="J81">
            <v>4</v>
          </cell>
          <cell r="K81">
            <v>4</v>
          </cell>
          <cell r="L81">
            <v>4</v>
          </cell>
          <cell r="M81" t="str">
            <v>4H</v>
          </cell>
          <cell r="N81"/>
          <cell r="O81">
            <v>4</v>
          </cell>
          <cell r="P81">
            <v>4</v>
          </cell>
          <cell r="Q81">
            <v>4</v>
          </cell>
          <cell r="R81">
            <v>4</v>
          </cell>
          <cell r="S81">
            <v>4</v>
          </cell>
          <cell r="T81">
            <v>4</v>
          </cell>
          <cell r="U81"/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4</v>
          </cell>
          <cell r="AA81">
            <v>4</v>
          </cell>
          <cell r="AB81" t="str">
            <v>4S</v>
          </cell>
          <cell r="AC81">
            <v>4</v>
          </cell>
          <cell r="AD81">
            <v>4</v>
          </cell>
          <cell r="AE81">
            <v>4</v>
          </cell>
          <cell r="AF81">
            <v>4</v>
          </cell>
          <cell r="AG81">
            <v>4</v>
          </cell>
          <cell r="AH81">
            <v>4</v>
          </cell>
          <cell r="AI81"/>
          <cell r="AJ81">
            <v>25</v>
          </cell>
          <cell r="AK81"/>
          <cell r="AP81">
            <v>18</v>
          </cell>
          <cell r="AQ81">
            <v>26</v>
          </cell>
          <cell r="AR81">
            <v>0</v>
          </cell>
          <cell r="AS81">
            <v>8</v>
          </cell>
          <cell r="AT81">
            <v>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26</v>
          </cell>
          <cell r="BA81">
            <v>0</v>
          </cell>
          <cell r="BB81">
            <v>36</v>
          </cell>
          <cell r="BC81">
            <v>0</v>
          </cell>
          <cell r="BD81">
            <v>0</v>
          </cell>
        </row>
        <row r="82">
          <cell r="B82"/>
          <cell r="C82" t="str">
            <v>ពេញ ស្រីវីន</v>
          </cell>
          <cell r="D82" t="str">
            <v>PM</v>
          </cell>
          <cell r="E82">
            <v>4</v>
          </cell>
          <cell r="F82">
            <v>4</v>
          </cell>
          <cell r="G82"/>
          <cell r="H82">
            <v>4</v>
          </cell>
          <cell r="I82">
            <v>4</v>
          </cell>
          <cell r="J82">
            <v>4</v>
          </cell>
          <cell r="K82">
            <v>4</v>
          </cell>
          <cell r="L82">
            <v>4</v>
          </cell>
          <cell r="M82" t="str">
            <v>4H</v>
          </cell>
          <cell r="N82"/>
          <cell r="O82">
            <v>4</v>
          </cell>
          <cell r="P82">
            <v>4</v>
          </cell>
          <cell r="Q82">
            <v>4</v>
          </cell>
          <cell r="R82">
            <v>4</v>
          </cell>
          <cell r="S82">
            <v>4</v>
          </cell>
          <cell r="T82">
            <v>4</v>
          </cell>
          <cell r="U82"/>
          <cell r="V82">
            <v>4</v>
          </cell>
          <cell r="W82">
            <v>4</v>
          </cell>
          <cell r="X82">
            <v>4</v>
          </cell>
          <cell r="Y82">
            <v>4</v>
          </cell>
          <cell r="Z82">
            <v>4</v>
          </cell>
          <cell r="AA82">
            <v>4</v>
          </cell>
          <cell r="AB82" t="str">
            <v>4S</v>
          </cell>
          <cell r="AC82">
            <v>4</v>
          </cell>
          <cell r="AD82">
            <v>4</v>
          </cell>
          <cell r="AE82">
            <v>4</v>
          </cell>
          <cell r="AF82">
            <v>4</v>
          </cell>
          <cell r="AG82">
            <v>4</v>
          </cell>
          <cell r="AH82">
            <v>4</v>
          </cell>
          <cell r="AI82"/>
          <cell r="AJ82"/>
          <cell r="AK82"/>
          <cell r="AL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</row>
        <row r="83">
          <cell r="B83"/>
          <cell r="C83" t="str">
            <v>Penh Sreyvin</v>
          </cell>
          <cell r="D83">
            <v>1.3</v>
          </cell>
          <cell r="E83">
            <v>0</v>
          </cell>
          <cell r="F83">
            <v>0</v>
          </cell>
          <cell r="G83"/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/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/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AK83"/>
          <cell r="AL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</row>
        <row r="84">
          <cell r="B84"/>
          <cell r="C84" t="str">
            <v>Packing</v>
          </cell>
          <cell r="D84">
            <v>1.5</v>
          </cell>
          <cell r="E84">
            <v>0</v>
          </cell>
          <cell r="F84">
            <v>0</v>
          </cell>
          <cell r="G84"/>
          <cell r="H84">
            <v>0</v>
          </cell>
          <cell r="I84">
            <v>0</v>
          </cell>
          <cell r="J84">
            <v>2</v>
          </cell>
          <cell r="K84">
            <v>0</v>
          </cell>
          <cell r="L84">
            <v>0</v>
          </cell>
          <cell r="M84">
            <v>0</v>
          </cell>
          <cell r="N84"/>
          <cell r="O84">
            <v>2</v>
          </cell>
          <cell r="P84">
            <v>2</v>
          </cell>
          <cell r="Q84">
            <v>2</v>
          </cell>
          <cell r="R84">
            <v>2</v>
          </cell>
          <cell r="S84">
            <v>2</v>
          </cell>
          <cell r="T84">
            <v>2</v>
          </cell>
          <cell r="U84"/>
          <cell r="V84">
            <v>2</v>
          </cell>
          <cell r="W84">
            <v>2</v>
          </cell>
          <cell r="X84">
            <v>2</v>
          </cell>
          <cell r="Y84">
            <v>2</v>
          </cell>
          <cell r="Z84">
            <v>2</v>
          </cell>
          <cell r="AA84">
            <v>2</v>
          </cell>
          <cell r="AB84">
            <v>0</v>
          </cell>
          <cell r="AC84">
            <v>2</v>
          </cell>
          <cell r="AD84">
            <v>2</v>
          </cell>
          <cell r="AE84">
            <v>2</v>
          </cell>
          <cell r="AF84">
            <v>2</v>
          </cell>
          <cell r="AG84">
            <v>2</v>
          </cell>
          <cell r="AH84">
            <v>0</v>
          </cell>
          <cell r="AI84"/>
          <cell r="AJ84">
            <v>36</v>
          </cell>
          <cell r="AK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</row>
        <row r="85">
          <cell r="B85"/>
          <cell r="C85"/>
          <cell r="D85">
            <v>2</v>
          </cell>
          <cell r="E85">
            <v>0</v>
          </cell>
          <cell r="F85">
            <v>0</v>
          </cell>
          <cell r="G85"/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/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/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AK85">
            <v>0</v>
          </cell>
          <cell r="AL85">
            <v>18</v>
          </cell>
          <cell r="AM85">
            <v>0</v>
          </cell>
          <cell r="AN85">
            <v>0</v>
          </cell>
          <cell r="AO85">
            <v>0</v>
          </cell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</row>
        <row r="86">
          <cell r="B86" t="str">
            <v>1195</v>
          </cell>
          <cell r="C86"/>
          <cell r="D86" t="str">
            <v>AM</v>
          </cell>
          <cell r="E86">
            <v>4</v>
          </cell>
          <cell r="F86">
            <v>4</v>
          </cell>
          <cell r="G86"/>
          <cell r="H86">
            <v>4</v>
          </cell>
          <cell r="I86">
            <v>4</v>
          </cell>
          <cell r="J86">
            <v>4</v>
          </cell>
          <cell r="K86">
            <v>4</v>
          </cell>
          <cell r="L86">
            <v>4</v>
          </cell>
          <cell r="M86" t="str">
            <v>4H</v>
          </cell>
          <cell r="N86"/>
          <cell r="O86">
            <v>4</v>
          </cell>
          <cell r="P86">
            <v>4</v>
          </cell>
          <cell r="Q86">
            <v>4</v>
          </cell>
          <cell r="R86">
            <v>4</v>
          </cell>
          <cell r="S86">
            <v>4</v>
          </cell>
          <cell r="T86">
            <v>4</v>
          </cell>
          <cell r="U86"/>
          <cell r="V86">
            <v>4</v>
          </cell>
          <cell r="W86">
            <v>4</v>
          </cell>
          <cell r="X86">
            <v>4</v>
          </cell>
          <cell r="Y86">
            <v>4</v>
          </cell>
          <cell r="Z86">
            <v>4</v>
          </cell>
          <cell r="AA86">
            <v>4</v>
          </cell>
          <cell r="AB86" t="str">
            <v>4S</v>
          </cell>
          <cell r="AC86">
            <v>4</v>
          </cell>
          <cell r="AD86">
            <v>4</v>
          </cell>
          <cell r="AE86">
            <v>4</v>
          </cell>
          <cell r="AF86">
            <v>4</v>
          </cell>
          <cell r="AG86">
            <v>4</v>
          </cell>
          <cell r="AH86">
            <v>4</v>
          </cell>
          <cell r="AI86"/>
          <cell r="AJ86">
            <v>25</v>
          </cell>
          <cell r="AK86"/>
          <cell r="AP86">
            <v>19</v>
          </cell>
          <cell r="AQ86">
            <v>26</v>
          </cell>
          <cell r="AR86">
            <v>0</v>
          </cell>
          <cell r="AS86">
            <v>8</v>
          </cell>
          <cell r="AT86">
            <v>8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26</v>
          </cell>
          <cell r="BA86">
            <v>0</v>
          </cell>
          <cell r="BB86">
            <v>38</v>
          </cell>
          <cell r="BC86">
            <v>0</v>
          </cell>
          <cell r="BD86">
            <v>0</v>
          </cell>
        </row>
        <row r="87">
          <cell r="B87"/>
          <cell r="C87" t="str">
            <v>ប៉ុន រីណា</v>
          </cell>
          <cell r="D87" t="str">
            <v>PM</v>
          </cell>
          <cell r="E87">
            <v>4</v>
          </cell>
          <cell r="F87">
            <v>4</v>
          </cell>
          <cell r="G87"/>
          <cell r="H87">
            <v>4</v>
          </cell>
          <cell r="I87">
            <v>4</v>
          </cell>
          <cell r="J87">
            <v>4</v>
          </cell>
          <cell r="K87">
            <v>4</v>
          </cell>
          <cell r="L87">
            <v>4</v>
          </cell>
          <cell r="M87" t="str">
            <v>4H</v>
          </cell>
          <cell r="N87"/>
          <cell r="O87">
            <v>4</v>
          </cell>
          <cell r="P87">
            <v>4</v>
          </cell>
          <cell r="Q87">
            <v>4</v>
          </cell>
          <cell r="R87">
            <v>4</v>
          </cell>
          <cell r="S87">
            <v>4</v>
          </cell>
          <cell r="T87">
            <v>4</v>
          </cell>
          <cell r="U87"/>
          <cell r="V87">
            <v>4</v>
          </cell>
          <cell r="W87">
            <v>4</v>
          </cell>
          <cell r="X87">
            <v>4</v>
          </cell>
          <cell r="Y87">
            <v>4</v>
          </cell>
          <cell r="Z87">
            <v>4</v>
          </cell>
          <cell r="AA87">
            <v>4</v>
          </cell>
          <cell r="AB87" t="str">
            <v>4S</v>
          </cell>
          <cell r="AC87">
            <v>4</v>
          </cell>
          <cell r="AD87">
            <v>4</v>
          </cell>
          <cell r="AE87">
            <v>4</v>
          </cell>
          <cell r="AF87">
            <v>4</v>
          </cell>
          <cell r="AG87">
            <v>4</v>
          </cell>
          <cell r="AH87">
            <v>4</v>
          </cell>
          <cell r="AI87"/>
          <cell r="AJ87"/>
          <cell r="AK87"/>
          <cell r="AL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</row>
        <row r="88">
          <cell r="B88"/>
          <cell r="C88" t="str">
            <v>Bun Rina</v>
          </cell>
          <cell r="D88">
            <v>1.3</v>
          </cell>
          <cell r="E88">
            <v>0</v>
          </cell>
          <cell r="F88">
            <v>0</v>
          </cell>
          <cell r="G88"/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/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/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AK88"/>
          <cell r="AL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</row>
        <row r="89">
          <cell r="B89"/>
          <cell r="C89" t="str">
            <v>Packing</v>
          </cell>
          <cell r="D89">
            <v>1.5</v>
          </cell>
          <cell r="E89">
            <v>0</v>
          </cell>
          <cell r="F89">
            <v>0</v>
          </cell>
          <cell r="G89"/>
          <cell r="H89">
            <v>0</v>
          </cell>
          <cell r="I89">
            <v>0</v>
          </cell>
          <cell r="J89">
            <v>2</v>
          </cell>
          <cell r="K89">
            <v>2</v>
          </cell>
          <cell r="L89">
            <v>0</v>
          </cell>
          <cell r="M89">
            <v>0</v>
          </cell>
          <cell r="N89"/>
          <cell r="O89">
            <v>2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/>
          <cell r="V89">
            <v>2</v>
          </cell>
          <cell r="W89">
            <v>2</v>
          </cell>
          <cell r="X89">
            <v>2</v>
          </cell>
          <cell r="Y89">
            <v>2</v>
          </cell>
          <cell r="Z89">
            <v>2</v>
          </cell>
          <cell r="AA89">
            <v>2</v>
          </cell>
          <cell r="AB89">
            <v>0</v>
          </cell>
          <cell r="AC89">
            <v>2</v>
          </cell>
          <cell r="AD89">
            <v>2</v>
          </cell>
          <cell r="AE89">
            <v>2</v>
          </cell>
          <cell r="AF89">
            <v>2</v>
          </cell>
          <cell r="AG89">
            <v>2</v>
          </cell>
          <cell r="AH89">
            <v>0</v>
          </cell>
          <cell r="AI89"/>
          <cell r="AJ89">
            <v>38</v>
          </cell>
          <cell r="AK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</row>
        <row r="90">
          <cell r="B90"/>
          <cell r="C90"/>
          <cell r="D90">
            <v>2</v>
          </cell>
          <cell r="E90">
            <v>0</v>
          </cell>
          <cell r="F90">
            <v>0</v>
          </cell>
          <cell r="G90"/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/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/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AK90">
            <v>0</v>
          </cell>
          <cell r="AL90">
            <v>19</v>
          </cell>
          <cell r="AM90">
            <v>0</v>
          </cell>
          <cell r="AN90">
            <v>0</v>
          </cell>
          <cell r="AO90">
            <v>0</v>
          </cell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</row>
        <row r="91">
          <cell r="B91" t="str">
            <v>1204</v>
          </cell>
          <cell r="C91"/>
          <cell r="D91" t="str">
            <v>AM</v>
          </cell>
          <cell r="E91">
            <v>4</v>
          </cell>
          <cell r="F91">
            <v>4</v>
          </cell>
          <cell r="G91"/>
          <cell r="H91">
            <v>4</v>
          </cell>
          <cell r="I91">
            <v>4</v>
          </cell>
          <cell r="J91">
            <v>4</v>
          </cell>
          <cell r="K91">
            <v>4</v>
          </cell>
          <cell r="L91">
            <v>4</v>
          </cell>
          <cell r="M91" t="str">
            <v>4H</v>
          </cell>
          <cell r="N91"/>
          <cell r="O91">
            <v>4</v>
          </cell>
          <cell r="P91">
            <v>4</v>
          </cell>
          <cell r="Q91">
            <v>4</v>
          </cell>
          <cell r="R91">
            <v>4</v>
          </cell>
          <cell r="S91">
            <v>4</v>
          </cell>
          <cell r="T91" t="str">
            <v>AL</v>
          </cell>
          <cell r="U91"/>
          <cell r="V91">
            <v>4</v>
          </cell>
          <cell r="W91">
            <v>4</v>
          </cell>
          <cell r="X91">
            <v>4</v>
          </cell>
          <cell r="Y91">
            <v>4</v>
          </cell>
          <cell r="Z91">
            <v>4</v>
          </cell>
          <cell r="AA91">
            <v>4</v>
          </cell>
          <cell r="AB91" t="str">
            <v>4S</v>
          </cell>
          <cell r="AC91">
            <v>4</v>
          </cell>
          <cell r="AD91">
            <v>4</v>
          </cell>
          <cell r="AE91">
            <v>4</v>
          </cell>
          <cell r="AF91">
            <v>4</v>
          </cell>
          <cell r="AG91">
            <v>4</v>
          </cell>
          <cell r="AH91">
            <v>4</v>
          </cell>
          <cell r="AI91"/>
          <cell r="AJ91">
            <v>24</v>
          </cell>
          <cell r="AK91"/>
          <cell r="AP91">
            <v>23</v>
          </cell>
          <cell r="AQ91">
            <v>25</v>
          </cell>
          <cell r="AR91">
            <v>0</v>
          </cell>
          <cell r="AS91">
            <v>8</v>
          </cell>
          <cell r="AT91">
            <v>8</v>
          </cell>
          <cell r="AU91">
            <v>0</v>
          </cell>
          <cell r="AV91">
            <v>0</v>
          </cell>
          <cell r="AW91">
            <v>1</v>
          </cell>
          <cell r="AX91">
            <v>0</v>
          </cell>
          <cell r="AY91">
            <v>0</v>
          </cell>
          <cell r="AZ91">
            <v>26</v>
          </cell>
          <cell r="BA91">
            <v>0</v>
          </cell>
          <cell r="BB91">
            <v>46</v>
          </cell>
          <cell r="BC91">
            <v>0</v>
          </cell>
          <cell r="BD91">
            <v>1</v>
          </cell>
        </row>
        <row r="92">
          <cell r="B92"/>
          <cell r="C92" t="str">
            <v>ភឿង សំអ៊ាប</v>
          </cell>
          <cell r="D92" t="str">
            <v>PM</v>
          </cell>
          <cell r="E92">
            <v>4</v>
          </cell>
          <cell r="F92">
            <v>4</v>
          </cell>
          <cell r="G92"/>
          <cell r="H92">
            <v>4</v>
          </cell>
          <cell r="I92">
            <v>4</v>
          </cell>
          <cell r="J92">
            <v>4</v>
          </cell>
          <cell r="K92">
            <v>4</v>
          </cell>
          <cell r="L92">
            <v>4</v>
          </cell>
          <cell r="M92" t="str">
            <v>4H</v>
          </cell>
          <cell r="N92"/>
          <cell r="O92">
            <v>4</v>
          </cell>
          <cell r="P92">
            <v>4</v>
          </cell>
          <cell r="Q92">
            <v>4</v>
          </cell>
          <cell r="R92">
            <v>4</v>
          </cell>
          <cell r="S92">
            <v>4</v>
          </cell>
          <cell r="T92" t="str">
            <v>AL</v>
          </cell>
          <cell r="U92"/>
          <cell r="V92">
            <v>4</v>
          </cell>
          <cell r="W92">
            <v>4</v>
          </cell>
          <cell r="X92">
            <v>4</v>
          </cell>
          <cell r="Y92">
            <v>4</v>
          </cell>
          <cell r="Z92">
            <v>4</v>
          </cell>
          <cell r="AA92">
            <v>4</v>
          </cell>
          <cell r="AB92" t="str">
            <v>4S</v>
          </cell>
          <cell r="AC92">
            <v>4</v>
          </cell>
          <cell r="AD92">
            <v>4</v>
          </cell>
          <cell r="AE92">
            <v>4</v>
          </cell>
          <cell r="AF92">
            <v>4</v>
          </cell>
          <cell r="AG92">
            <v>4</v>
          </cell>
          <cell r="AH92">
            <v>4</v>
          </cell>
          <cell r="AI92"/>
          <cell r="AJ92"/>
          <cell r="AK92"/>
          <cell r="AL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</row>
        <row r="93">
          <cell r="B93"/>
          <cell r="C93" t="str">
            <v>Phoeung Sam Eap</v>
          </cell>
          <cell r="D93">
            <v>1.3</v>
          </cell>
          <cell r="E93">
            <v>0</v>
          </cell>
          <cell r="F93">
            <v>0</v>
          </cell>
          <cell r="G93"/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/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/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AK93"/>
          <cell r="AL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</row>
        <row r="94">
          <cell r="B94"/>
          <cell r="C94" t="str">
            <v>Packing</v>
          </cell>
          <cell r="D94">
            <v>1.5</v>
          </cell>
          <cell r="E94">
            <v>2</v>
          </cell>
          <cell r="F94">
            <v>2</v>
          </cell>
          <cell r="G94"/>
          <cell r="H94">
            <v>2</v>
          </cell>
          <cell r="I94">
            <v>2</v>
          </cell>
          <cell r="J94">
            <v>2</v>
          </cell>
          <cell r="K94">
            <v>2</v>
          </cell>
          <cell r="L94">
            <v>0</v>
          </cell>
          <cell r="M94">
            <v>0</v>
          </cell>
          <cell r="N94"/>
          <cell r="O94">
            <v>2</v>
          </cell>
          <cell r="P94">
            <v>2</v>
          </cell>
          <cell r="Q94">
            <v>2</v>
          </cell>
          <cell r="R94">
            <v>2</v>
          </cell>
          <cell r="S94">
            <v>2</v>
          </cell>
          <cell r="T94">
            <v>0</v>
          </cell>
          <cell r="U94"/>
          <cell r="V94">
            <v>2</v>
          </cell>
          <cell r="W94">
            <v>2</v>
          </cell>
          <cell r="X94">
            <v>2</v>
          </cell>
          <cell r="Y94">
            <v>2</v>
          </cell>
          <cell r="Z94">
            <v>2</v>
          </cell>
          <cell r="AA94">
            <v>2</v>
          </cell>
          <cell r="AB94">
            <v>0</v>
          </cell>
          <cell r="AC94">
            <v>2</v>
          </cell>
          <cell r="AD94">
            <v>2</v>
          </cell>
          <cell r="AE94">
            <v>2</v>
          </cell>
          <cell r="AF94">
            <v>2</v>
          </cell>
          <cell r="AG94">
            <v>2</v>
          </cell>
          <cell r="AH94">
            <v>2</v>
          </cell>
          <cell r="AI94"/>
          <cell r="AJ94">
            <v>46</v>
          </cell>
          <cell r="AK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</row>
        <row r="95">
          <cell r="B95"/>
          <cell r="C95"/>
          <cell r="D95">
            <v>2</v>
          </cell>
          <cell r="E95">
            <v>0</v>
          </cell>
          <cell r="F95">
            <v>0</v>
          </cell>
          <cell r="G95"/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/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/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AK95">
            <v>0</v>
          </cell>
          <cell r="AL95">
            <v>23</v>
          </cell>
          <cell r="AM95">
            <v>0</v>
          </cell>
          <cell r="AN95">
            <v>0</v>
          </cell>
          <cell r="AO95">
            <v>0</v>
          </cell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</row>
        <row r="96">
          <cell r="B96" t="str">
            <v>1247</v>
          </cell>
          <cell r="C96"/>
          <cell r="D96" t="str">
            <v>AM</v>
          </cell>
          <cell r="E96">
            <v>4</v>
          </cell>
          <cell r="F96">
            <v>4</v>
          </cell>
          <cell r="G96"/>
          <cell r="H96">
            <v>4</v>
          </cell>
          <cell r="I96">
            <v>4</v>
          </cell>
          <cell r="J96">
            <v>4</v>
          </cell>
          <cell r="K96">
            <v>4</v>
          </cell>
          <cell r="L96">
            <v>4</v>
          </cell>
          <cell r="M96"/>
          <cell r="N96"/>
          <cell r="O96" t="str">
            <v>AL</v>
          </cell>
          <cell r="P96">
            <v>4</v>
          </cell>
          <cell r="Q96">
            <v>4</v>
          </cell>
          <cell r="R96">
            <v>4</v>
          </cell>
          <cell r="S96">
            <v>4</v>
          </cell>
          <cell r="T96">
            <v>4</v>
          </cell>
          <cell r="U96"/>
          <cell r="V96">
            <v>4</v>
          </cell>
          <cell r="W96">
            <v>4</v>
          </cell>
          <cell r="X96">
            <v>4</v>
          </cell>
          <cell r="Y96">
            <v>4</v>
          </cell>
          <cell r="Z96">
            <v>4</v>
          </cell>
          <cell r="AA96">
            <v>4</v>
          </cell>
          <cell r="AB96" t="str">
            <v>4S</v>
          </cell>
          <cell r="AC96">
            <v>4</v>
          </cell>
          <cell r="AD96">
            <v>4</v>
          </cell>
          <cell r="AE96">
            <v>4</v>
          </cell>
          <cell r="AF96">
            <v>4</v>
          </cell>
          <cell r="AG96">
            <v>4</v>
          </cell>
          <cell r="AH96">
            <v>4</v>
          </cell>
          <cell r="AI96"/>
          <cell r="AJ96">
            <v>24</v>
          </cell>
          <cell r="AK96"/>
          <cell r="AP96">
            <v>12</v>
          </cell>
          <cell r="AQ96">
            <v>25</v>
          </cell>
          <cell r="AR96">
            <v>0</v>
          </cell>
          <cell r="AS96">
            <v>0</v>
          </cell>
          <cell r="AT96">
            <v>8</v>
          </cell>
          <cell r="AU96">
            <v>0</v>
          </cell>
          <cell r="AV96">
            <v>0</v>
          </cell>
          <cell r="AW96">
            <v>1</v>
          </cell>
          <cell r="AX96">
            <v>0</v>
          </cell>
          <cell r="AY96">
            <v>0</v>
          </cell>
          <cell r="AZ96">
            <v>26</v>
          </cell>
          <cell r="BA96">
            <v>0</v>
          </cell>
          <cell r="BB96">
            <v>24</v>
          </cell>
          <cell r="BC96">
            <v>0</v>
          </cell>
          <cell r="BD96">
            <v>1</v>
          </cell>
        </row>
        <row r="97">
          <cell r="B97"/>
          <cell r="C97" t="str">
            <v>នេត សុគន្ធា</v>
          </cell>
          <cell r="D97" t="str">
            <v>PM</v>
          </cell>
          <cell r="E97">
            <v>4</v>
          </cell>
          <cell r="F97">
            <v>4</v>
          </cell>
          <cell r="G97"/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/>
          <cell r="N97"/>
          <cell r="O97" t="str">
            <v>AL</v>
          </cell>
          <cell r="P97">
            <v>4</v>
          </cell>
          <cell r="Q97">
            <v>4</v>
          </cell>
          <cell r="R97">
            <v>4</v>
          </cell>
          <cell r="S97">
            <v>4</v>
          </cell>
          <cell r="T97">
            <v>4</v>
          </cell>
          <cell r="U97"/>
          <cell r="V97">
            <v>4</v>
          </cell>
          <cell r="W97">
            <v>4</v>
          </cell>
          <cell r="X97">
            <v>4</v>
          </cell>
          <cell r="Y97">
            <v>4</v>
          </cell>
          <cell r="Z97">
            <v>4</v>
          </cell>
          <cell r="AA97">
            <v>4</v>
          </cell>
          <cell r="AB97" t="str">
            <v>4S</v>
          </cell>
          <cell r="AC97">
            <v>4</v>
          </cell>
          <cell r="AD97">
            <v>4</v>
          </cell>
          <cell r="AE97">
            <v>4</v>
          </cell>
          <cell r="AF97">
            <v>4</v>
          </cell>
          <cell r="AG97">
            <v>4</v>
          </cell>
          <cell r="AH97">
            <v>4</v>
          </cell>
          <cell r="AI97"/>
          <cell r="AJ97"/>
          <cell r="AK97"/>
          <cell r="AL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</row>
        <row r="98">
          <cell r="B98"/>
          <cell r="C98" t="str">
            <v>Net Sokunthea</v>
          </cell>
          <cell r="D98">
            <v>1.3</v>
          </cell>
          <cell r="E98">
            <v>0</v>
          </cell>
          <cell r="F98">
            <v>0</v>
          </cell>
          <cell r="G98"/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/>
          <cell r="N98"/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/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AK98"/>
          <cell r="AL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</row>
        <row r="99">
          <cell r="B99"/>
          <cell r="C99" t="str">
            <v>Packing</v>
          </cell>
          <cell r="D99">
            <v>1.5</v>
          </cell>
          <cell r="E99">
            <v>0</v>
          </cell>
          <cell r="F99">
            <v>0</v>
          </cell>
          <cell r="G99"/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/>
          <cell r="N99"/>
          <cell r="O99">
            <v>0</v>
          </cell>
          <cell r="P99">
            <v>2</v>
          </cell>
          <cell r="Q99">
            <v>2</v>
          </cell>
          <cell r="R99">
            <v>2</v>
          </cell>
          <cell r="S99">
            <v>2</v>
          </cell>
          <cell r="T99">
            <v>0</v>
          </cell>
          <cell r="U99"/>
          <cell r="V99">
            <v>2</v>
          </cell>
          <cell r="W99">
            <v>2</v>
          </cell>
          <cell r="X99">
            <v>2</v>
          </cell>
          <cell r="Y99">
            <v>0</v>
          </cell>
          <cell r="Z99">
            <v>2</v>
          </cell>
          <cell r="AA99">
            <v>0</v>
          </cell>
          <cell r="AB99">
            <v>0</v>
          </cell>
          <cell r="AC99">
            <v>2</v>
          </cell>
          <cell r="AD99">
            <v>2</v>
          </cell>
          <cell r="AE99">
            <v>2</v>
          </cell>
          <cell r="AF99">
            <v>0</v>
          </cell>
          <cell r="AG99">
            <v>2</v>
          </cell>
          <cell r="AH99">
            <v>0</v>
          </cell>
          <cell r="AI99"/>
          <cell r="AJ99">
            <v>24</v>
          </cell>
          <cell r="AK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</row>
        <row r="100">
          <cell r="B100"/>
          <cell r="C100"/>
          <cell r="D100">
            <v>2</v>
          </cell>
          <cell r="E100">
            <v>0</v>
          </cell>
          <cell r="F100">
            <v>0</v>
          </cell>
          <cell r="G100"/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/>
          <cell r="N100"/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/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AK100">
            <v>0</v>
          </cell>
          <cell r="AL100">
            <v>12</v>
          </cell>
          <cell r="AM100">
            <v>0</v>
          </cell>
          <cell r="AN100">
            <v>0</v>
          </cell>
          <cell r="AO100">
            <v>0</v>
          </cell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</row>
        <row r="101">
          <cell r="B101" t="str">
            <v>1248</v>
          </cell>
          <cell r="C101"/>
          <cell r="D101" t="str">
            <v>AM</v>
          </cell>
          <cell r="E101">
            <v>4</v>
          </cell>
          <cell r="F101" t="str">
            <v>AL</v>
          </cell>
          <cell r="G101"/>
          <cell r="H101">
            <v>4</v>
          </cell>
          <cell r="I101">
            <v>4</v>
          </cell>
          <cell r="J101">
            <v>4</v>
          </cell>
          <cell r="K101">
            <v>4</v>
          </cell>
          <cell r="L101">
            <v>4</v>
          </cell>
          <cell r="M101"/>
          <cell r="N101"/>
          <cell r="O101">
            <v>4</v>
          </cell>
          <cell r="P101">
            <v>4</v>
          </cell>
          <cell r="Q101">
            <v>4</v>
          </cell>
          <cell r="R101">
            <v>4</v>
          </cell>
          <cell r="S101">
            <v>4</v>
          </cell>
          <cell r="T101">
            <v>4</v>
          </cell>
          <cell r="U101"/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4</v>
          </cell>
          <cell r="AA101">
            <v>4</v>
          </cell>
          <cell r="AB101" t="str">
            <v>4S</v>
          </cell>
          <cell r="AC101">
            <v>4</v>
          </cell>
          <cell r="AD101">
            <v>4</v>
          </cell>
          <cell r="AE101">
            <v>4</v>
          </cell>
          <cell r="AF101">
            <v>4</v>
          </cell>
          <cell r="AG101">
            <v>4</v>
          </cell>
          <cell r="AH101">
            <v>4</v>
          </cell>
          <cell r="AI101"/>
          <cell r="AJ101">
            <v>23.5</v>
          </cell>
          <cell r="AK101"/>
          <cell r="AP101">
            <v>9</v>
          </cell>
          <cell r="AQ101">
            <v>24.5</v>
          </cell>
          <cell r="AR101">
            <v>0</v>
          </cell>
          <cell r="AS101">
            <v>0</v>
          </cell>
          <cell r="AT101">
            <v>8</v>
          </cell>
          <cell r="AU101">
            <v>0</v>
          </cell>
          <cell r="AV101">
            <v>0</v>
          </cell>
          <cell r="AW101">
            <v>1.5</v>
          </cell>
          <cell r="AX101">
            <v>0</v>
          </cell>
          <cell r="AY101">
            <v>0</v>
          </cell>
          <cell r="AZ101">
            <v>26</v>
          </cell>
          <cell r="BA101">
            <v>0</v>
          </cell>
          <cell r="BB101">
            <v>18</v>
          </cell>
          <cell r="BC101">
            <v>0</v>
          </cell>
          <cell r="BD101">
            <v>1.5</v>
          </cell>
        </row>
        <row r="102">
          <cell r="B102"/>
          <cell r="C102" t="str">
            <v>នេត ស្រីមុំ</v>
          </cell>
          <cell r="D102" t="str">
            <v>PM</v>
          </cell>
          <cell r="E102">
            <v>4</v>
          </cell>
          <cell r="F102" t="str">
            <v>AL</v>
          </cell>
          <cell r="G102"/>
          <cell r="H102">
            <v>4</v>
          </cell>
          <cell r="I102">
            <v>4</v>
          </cell>
          <cell r="J102">
            <v>4</v>
          </cell>
          <cell r="K102">
            <v>4</v>
          </cell>
          <cell r="L102">
            <v>4</v>
          </cell>
          <cell r="M102"/>
          <cell r="N102"/>
          <cell r="O102">
            <v>4</v>
          </cell>
          <cell r="P102">
            <v>4</v>
          </cell>
          <cell r="Q102">
            <v>4</v>
          </cell>
          <cell r="R102" t="str">
            <v>AL</v>
          </cell>
          <cell r="S102">
            <v>4</v>
          </cell>
          <cell r="T102">
            <v>4</v>
          </cell>
          <cell r="U102"/>
          <cell r="V102">
            <v>4</v>
          </cell>
          <cell r="W102">
            <v>4</v>
          </cell>
          <cell r="X102">
            <v>4</v>
          </cell>
          <cell r="Y102">
            <v>4</v>
          </cell>
          <cell r="Z102">
            <v>4</v>
          </cell>
          <cell r="AA102">
            <v>4</v>
          </cell>
          <cell r="AB102" t="str">
            <v>4S</v>
          </cell>
          <cell r="AC102">
            <v>4</v>
          </cell>
          <cell r="AD102">
            <v>4</v>
          </cell>
          <cell r="AE102">
            <v>4</v>
          </cell>
          <cell r="AF102">
            <v>4</v>
          </cell>
          <cell r="AG102">
            <v>4</v>
          </cell>
          <cell r="AH102">
            <v>4</v>
          </cell>
          <cell r="AI102"/>
          <cell r="AJ102"/>
          <cell r="AK102"/>
          <cell r="AL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</row>
        <row r="103">
          <cell r="B103"/>
          <cell r="C103" t="str">
            <v>Net Sreymom</v>
          </cell>
          <cell r="D103">
            <v>1.3</v>
          </cell>
          <cell r="E103">
            <v>0</v>
          </cell>
          <cell r="F103">
            <v>0</v>
          </cell>
          <cell r="G103"/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/>
          <cell r="N103"/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/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AK103"/>
          <cell r="AL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</row>
        <row r="104">
          <cell r="B104"/>
          <cell r="C104" t="str">
            <v>Packing</v>
          </cell>
          <cell r="D104">
            <v>1.5</v>
          </cell>
          <cell r="E104">
            <v>0</v>
          </cell>
          <cell r="F104">
            <v>0</v>
          </cell>
          <cell r="G104"/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/>
          <cell r="N104"/>
          <cell r="O104">
            <v>0</v>
          </cell>
          <cell r="P104">
            <v>2</v>
          </cell>
          <cell r="Q104">
            <v>2</v>
          </cell>
          <cell r="R104">
            <v>0</v>
          </cell>
          <cell r="S104">
            <v>2</v>
          </cell>
          <cell r="T104">
            <v>0</v>
          </cell>
          <cell r="U104"/>
          <cell r="V104">
            <v>2</v>
          </cell>
          <cell r="W104">
            <v>2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</v>
          </cell>
          <cell r="AD104">
            <v>2</v>
          </cell>
          <cell r="AE104">
            <v>2</v>
          </cell>
          <cell r="AF104">
            <v>0</v>
          </cell>
          <cell r="AG104">
            <v>2</v>
          </cell>
          <cell r="AH104">
            <v>0</v>
          </cell>
          <cell r="AI104"/>
          <cell r="AJ104">
            <v>18</v>
          </cell>
          <cell r="AK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</row>
        <row r="105">
          <cell r="B105"/>
          <cell r="C105"/>
          <cell r="D105">
            <v>2</v>
          </cell>
          <cell r="E105">
            <v>0</v>
          </cell>
          <cell r="F105">
            <v>0</v>
          </cell>
          <cell r="G105"/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/>
          <cell r="N105"/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/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AK105">
            <v>0</v>
          </cell>
          <cell r="AL105">
            <v>9</v>
          </cell>
          <cell r="AM105">
            <v>0</v>
          </cell>
          <cell r="AN105">
            <v>0</v>
          </cell>
          <cell r="AO105">
            <v>0</v>
          </cell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</row>
        <row r="106">
          <cell r="B106" t="str">
            <v>1251</v>
          </cell>
          <cell r="C106"/>
          <cell r="D106" t="str">
            <v>AM</v>
          </cell>
          <cell r="E106">
            <v>4</v>
          </cell>
          <cell r="F106">
            <v>4</v>
          </cell>
          <cell r="G106"/>
          <cell r="H106">
            <v>4</v>
          </cell>
          <cell r="I106">
            <v>4</v>
          </cell>
          <cell r="J106">
            <v>4</v>
          </cell>
          <cell r="K106">
            <v>4</v>
          </cell>
          <cell r="L106">
            <v>4</v>
          </cell>
          <cell r="M106" t="str">
            <v>4H</v>
          </cell>
          <cell r="N106"/>
          <cell r="O106">
            <v>4</v>
          </cell>
          <cell r="P106">
            <v>4</v>
          </cell>
          <cell r="Q106">
            <v>4</v>
          </cell>
          <cell r="R106">
            <v>4</v>
          </cell>
          <cell r="S106">
            <v>4</v>
          </cell>
          <cell r="T106">
            <v>4</v>
          </cell>
          <cell r="U106"/>
          <cell r="V106" t="str">
            <v>AL</v>
          </cell>
          <cell r="W106">
            <v>4</v>
          </cell>
          <cell r="X106">
            <v>4</v>
          </cell>
          <cell r="Y106">
            <v>4</v>
          </cell>
          <cell r="Z106">
            <v>4</v>
          </cell>
          <cell r="AA106">
            <v>4</v>
          </cell>
          <cell r="AB106"/>
          <cell r="AC106">
            <v>4</v>
          </cell>
          <cell r="AD106">
            <v>4</v>
          </cell>
          <cell r="AE106">
            <v>4</v>
          </cell>
          <cell r="AF106">
            <v>4</v>
          </cell>
          <cell r="AG106">
            <v>4</v>
          </cell>
          <cell r="AH106">
            <v>4</v>
          </cell>
          <cell r="AI106"/>
          <cell r="AJ106">
            <v>24</v>
          </cell>
          <cell r="AK106"/>
          <cell r="AP106">
            <v>17</v>
          </cell>
          <cell r="AQ106">
            <v>25</v>
          </cell>
          <cell r="AR106">
            <v>0</v>
          </cell>
          <cell r="AS106">
            <v>8</v>
          </cell>
          <cell r="AT106">
            <v>0</v>
          </cell>
          <cell r="AU106">
            <v>0</v>
          </cell>
          <cell r="AV106">
            <v>0</v>
          </cell>
          <cell r="AW106">
            <v>1</v>
          </cell>
          <cell r="AX106">
            <v>0</v>
          </cell>
          <cell r="AY106">
            <v>0</v>
          </cell>
          <cell r="AZ106">
            <v>26</v>
          </cell>
          <cell r="BA106">
            <v>0</v>
          </cell>
          <cell r="BB106">
            <v>34</v>
          </cell>
          <cell r="BC106">
            <v>0</v>
          </cell>
          <cell r="BD106">
            <v>1</v>
          </cell>
        </row>
        <row r="107">
          <cell r="B107"/>
          <cell r="C107" t="str">
            <v>សោ ចាន់ដារី</v>
          </cell>
          <cell r="D107" t="str">
            <v>PM</v>
          </cell>
          <cell r="E107">
            <v>4</v>
          </cell>
          <cell r="F107">
            <v>4</v>
          </cell>
          <cell r="G107"/>
          <cell r="H107">
            <v>4</v>
          </cell>
          <cell r="I107">
            <v>4</v>
          </cell>
          <cell r="J107">
            <v>4</v>
          </cell>
          <cell r="K107">
            <v>4</v>
          </cell>
          <cell r="L107">
            <v>4</v>
          </cell>
          <cell r="M107" t="str">
            <v>4H</v>
          </cell>
          <cell r="N107"/>
          <cell r="O107">
            <v>4</v>
          </cell>
          <cell r="P107">
            <v>4</v>
          </cell>
          <cell r="Q107">
            <v>4</v>
          </cell>
          <cell r="R107">
            <v>4</v>
          </cell>
          <cell r="S107">
            <v>4</v>
          </cell>
          <cell r="T107">
            <v>4</v>
          </cell>
          <cell r="U107"/>
          <cell r="V107" t="str">
            <v>AL</v>
          </cell>
          <cell r="W107">
            <v>4</v>
          </cell>
          <cell r="X107">
            <v>4</v>
          </cell>
          <cell r="Y107">
            <v>4</v>
          </cell>
          <cell r="Z107">
            <v>4</v>
          </cell>
          <cell r="AA107">
            <v>4</v>
          </cell>
          <cell r="AB107"/>
          <cell r="AC107">
            <v>4</v>
          </cell>
          <cell r="AD107">
            <v>4</v>
          </cell>
          <cell r="AE107">
            <v>4</v>
          </cell>
          <cell r="AF107">
            <v>4</v>
          </cell>
          <cell r="AG107">
            <v>4</v>
          </cell>
          <cell r="AH107">
            <v>4</v>
          </cell>
          <cell r="AI107"/>
          <cell r="AJ107"/>
          <cell r="AK107"/>
          <cell r="AL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</row>
        <row r="108">
          <cell r="B108"/>
          <cell r="C108" t="str">
            <v>Sor Chandary</v>
          </cell>
          <cell r="D108">
            <v>1.3</v>
          </cell>
          <cell r="E108">
            <v>0</v>
          </cell>
          <cell r="F108">
            <v>0</v>
          </cell>
          <cell r="G108"/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/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/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/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AK108"/>
          <cell r="AL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</row>
        <row r="109">
          <cell r="B109"/>
          <cell r="C109" t="str">
            <v>Packing</v>
          </cell>
          <cell r="D109">
            <v>1.5</v>
          </cell>
          <cell r="E109">
            <v>2</v>
          </cell>
          <cell r="F109">
            <v>0</v>
          </cell>
          <cell r="G109"/>
          <cell r="H109">
            <v>2</v>
          </cell>
          <cell r="I109">
            <v>2</v>
          </cell>
          <cell r="J109">
            <v>0</v>
          </cell>
          <cell r="K109">
            <v>2</v>
          </cell>
          <cell r="L109">
            <v>0</v>
          </cell>
          <cell r="M109">
            <v>0</v>
          </cell>
          <cell r="N109"/>
          <cell r="O109">
            <v>2</v>
          </cell>
          <cell r="P109">
            <v>2</v>
          </cell>
          <cell r="Q109">
            <v>2</v>
          </cell>
          <cell r="R109">
            <v>2</v>
          </cell>
          <cell r="S109">
            <v>2</v>
          </cell>
          <cell r="T109">
            <v>0</v>
          </cell>
          <cell r="U109"/>
          <cell r="V109">
            <v>0</v>
          </cell>
          <cell r="W109">
            <v>0</v>
          </cell>
          <cell r="X109">
            <v>2</v>
          </cell>
          <cell r="Y109">
            <v>2</v>
          </cell>
          <cell r="Z109">
            <v>2</v>
          </cell>
          <cell r="AA109">
            <v>0</v>
          </cell>
          <cell r="AB109"/>
          <cell r="AC109">
            <v>2</v>
          </cell>
          <cell r="AD109">
            <v>0</v>
          </cell>
          <cell r="AE109">
            <v>2</v>
          </cell>
          <cell r="AF109">
            <v>2</v>
          </cell>
          <cell r="AG109">
            <v>2</v>
          </cell>
          <cell r="AH109">
            <v>2</v>
          </cell>
          <cell r="AI109"/>
          <cell r="AJ109">
            <v>34</v>
          </cell>
          <cell r="AK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</row>
        <row r="110">
          <cell r="B110"/>
          <cell r="C110"/>
          <cell r="D110">
            <v>2</v>
          </cell>
          <cell r="E110">
            <v>0</v>
          </cell>
          <cell r="F110">
            <v>0</v>
          </cell>
          <cell r="G110"/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/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/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/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AK110">
            <v>0</v>
          </cell>
          <cell r="AL110">
            <v>17</v>
          </cell>
          <cell r="AM110">
            <v>0</v>
          </cell>
          <cell r="AN110">
            <v>0</v>
          </cell>
          <cell r="AO110">
            <v>0</v>
          </cell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</row>
        <row r="111">
          <cell r="B111" t="str">
            <v>1295</v>
          </cell>
          <cell r="C111"/>
          <cell r="D111" t="str">
            <v>AM</v>
          </cell>
          <cell r="E111">
            <v>4</v>
          </cell>
          <cell r="F111">
            <v>4</v>
          </cell>
          <cell r="G111"/>
          <cell r="H111">
            <v>4</v>
          </cell>
          <cell r="I111">
            <v>4</v>
          </cell>
          <cell r="J111">
            <v>4</v>
          </cell>
          <cell r="K111">
            <v>4</v>
          </cell>
          <cell r="L111">
            <v>4</v>
          </cell>
          <cell r="M111" t="str">
            <v>4H</v>
          </cell>
          <cell r="N111"/>
          <cell r="O111">
            <v>4</v>
          </cell>
          <cell r="P111">
            <v>4</v>
          </cell>
          <cell r="Q111">
            <v>4</v>
          </cell>
          <cell r="R111">
            <v>4</v>
          </cell>
          <cell r="S111">
            <v>4</v>
          </cell>
          <cell r="T111">
            <v>4</v>
          </cell>
          <cell r="U111"/>
          <cell r="V111">
            <v>4</v>
          </cell>
          <cell r="W111">
            <v>4</v>
          </cell>
          <cell r="X111">
            <v>4</v>
          </cell>
          <cell r="Y111">
            <v>4</v>
          </cell>
          <cell r="Z111">
            <v>4</v>
          </cell>
          <cell r="AA111">
            <v>4</v>
          </cell>
          <cell r="AB111"/>
          <cell r="AC111">
            <v>4</v>
          </cell>
          <cell r="AD111">
            <v>4</v>
          </cell>
          <cell r="AE111">
            <v>4</v>
          </cell>
          <cell r="AF111">
            <v>4</v>
          </cell>
          <cell r="AG111">
            <v>4</v>
          </cell>
          <cell r="AH111">
            <v>4</v>
          </cell>
          <cell r="AI111"/>
          <cell r="AJ111">
            <v>25</v>
          </cell>
          <cell r="AK111"/>
          <cell r="AP111">
            <v>20</v>
          </cell>
          <cell r="AQ111">
            <v>26</v>
          </cell>
          <cell r="AR111">
            <v>0</v>
          </cell>
          <cell r="AS111">
            <v>8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26</v>
          </cell>
          <cell r="BA111">
            <v>0</v>
          </cell>
          <cell r="BB111">
            <v>40</v>
          </cell>
          <cell r="BC111">
            <v>0</v>
          </cell>
          <cell r="BD111">
            <v>0</v>
          </cell>
        </row>
        <row r="112">
          <cell r="B112"/>
          <cell r="C112" t="str">
            <v>ម៉ូក លក្ខ័</v>
          </cell>
          <cell r="D112" t="str">
            <v>PM</v>
          </cell>
          <cell r="E112">
            <v>4</v>
          </cell>
          <cell r="F112">
            <v>4</v>
          </cell>
          <cell r="G112"/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 t="str">
            <v>4H</v>
          </cell>
          <cell r="N112"/>
          <cell r="O112">
            <v>4</v>
          </cell>
          <cell r="P112">
            <v>4</v>
          </cell>
          <cell r="Q112">
            <v>4</v>
          </cell>
          <cell r="R112">
            <v>4</v>
          </cell>
          <cell r="S112">
            <v>4</v>
          </cell>
          <cell r="T112">
            <v>4</v>
          </cell>
          <cell r="U112"/>
          <cell r="V112">
            <v>4</v>
          </cell>
          <cell r="W112">
            <v>4</v>
          </cell>
          <cell r="X112">
            <v>4</v>
          </cell>
          <cell r="Y112">
            <v>4</v>
          </cell>
          <cell r="Z112">
            <v>4</v>
          </cell>
          <cell r="AA112">
            <v>4</v>
          </cell>
          <cell r="AB112"/>
          <cell r="AC112">
            <v>4</v>
          </cell>
          <cell r="AD112">
            <v>4</v>
          </cell>
          <cell r="AE112">
            <v>4</v>
          </cell>
          <cell r="AF112">
            <v>4</v>
          </cell>
          <cell r="AG112">
            <v>4</v>
          </cell>
          <cell r="AH112">
            <v>4</v>
          </cell>
          <cell r="AI112"/>
          <cell r="AJ112"/>
          <cell r="AK112"/>
          <cell r="AL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</row>
        <row r="113">
          <cell r="B113"/>
          <cell r="C113" t="str">
            <v>Mok Leak</v>
          </cell>
          <cell r="D113">
            <v>1.3</v>
          </cell>
          <cell r="E113">
            <v>0</v>
          </cell>
          <cell r="F113">
            <v>0</v>
          </cell>
          <cell r="G113"/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/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/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AK113"/>
          <cell r="AL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</row>
        <row r="114">
          <cell r="B114"/>
          <cell r="C114" t="str">
            <v>Packing</v>
          </cell>
          <cell r="D114">
            <v>1.5</v>
          </cell>
          <cell r="E114">
            <v>2</v>
          </cell>
          <cell r="F114">
            <v>0</v>
          </cell>
          <cell r="G114"/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0</v>
          </cell>
          <cell r="M114">
            <v>0</v>
          </cell>
          <cell r="N114"/>
          <cell r="O114">
            <v>2</v>
          </cell>
          <cell r="P114">
            <v>2</v>
          </cell>
          <cell r="Q114">
            <v>2</v>
          </cell>
          <cell r="R114">
            <v>2</v>
          </cell>
          <cell r="S114">
            <v>2</v>
          </cell>
          <cell r="T114">
            <v>0</v>
          </cell>
          <cell r="U114"/>
          <cell r="V114">
            <v>2</v>
          </cell>
          <cell r="W114">
            <v>2</v>
          </cell>
          <cell r="X114">
            <v>2</v>
          </cell>
          <cell r="Y114">
            <v>2</v>
          </cell>
          <cell r="Z114">
            <v>2</v>
          </cell>
          <cell r="AA114">
            <v>0</v>
          </cell>
          <cell r="AB114"/>
          <cell r="AC114">
            <v>2</v>
          </cell>
          <cell r="AD114">
            <v>2</v>
          </cell>
          <cell r="AE114">
            <v>2</v>
          </cell>
          <cell r="AF114">
            <v>2</v>
          </cell>
          <cell r="AG114">
            <v>2</v>
          </cell>
          <cell r="AH114">
            <v>0</v>
          </cell>
          <cell r="AI114"/>
          <cell r="AJ114">
            <v>40</v>
          </cell>
          <cell r="AK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</row>
        <row r="115">
          <cell r="B115"/>
          <cell r="C115"/>
          <cell r="D115">
            <v>2</v>
          </cell>
          <cell r="E115">
            <v>0</v>
          </cell>
          <cell r="F115">
            <v>0</v>
          </cell>
          <cell r="G115"/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/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/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/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AK115">
            <v>0</v>
          </cell>
          <cell r="AL115">
            <v>20</v>
          </cell>
          <cell r="AM115">
            <v>0</v>
          </cell>
          <cell r="AN115">
            <v>0</v>
          </cell>
          <cell r="AO115">
            <v>0</v>
          </cell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</row>
        <row r="116">
          <cell r="B116" t="str">
            <v>1375</v>
          </cell>
          <cell r="C116"/>
          <cell r="D116" t="str">
            <v>AM</v>
          </cell>
          <cell r="E116">
            <v>4</v>
          </cell>
          <cell r="F116">
            <v>4</v>
          </cell>
          <cell r="G116"/>
          <cell r="H116">
            <v>4</v>
          </cell>
          <cell r="I116">
            <v>4</v>
          </cell>
          <cell r="J116">
            <v>4</v>
          </cell>
          <cell r="K116">
            <v>4</v>
          </cell>
          <cell r="L116">
            <v>4</v>
          </cell>
          <cell r="M116"/>
          <cell r="N116"/>
          <cell r="O116">
            <v>4</v>
          </cell>
          <cell r="P116">
            <v>4</v>
          </cell>
          <cell r="Q116" t="str">
            <v>AL</v>
          </cell>
          <cell r="R116">
            <v>4</v>
          </cell>
          <cell r="S116">
            <v>4</v>
          </cell>
          <cell r="T116">
            <v>4</v>
          </cell>
          <cell r="U116"/>
          <cell r="V116">
            <v>4</v>
          </cell>
          <cell r="W116">
            <v>4</v>
          </cell>
          <cell r="X116">
            <v>4</v>
          </cell>
          <cell r="Y116">
            <v>4</v>
          </cell>
          <cell r="Z116">
            <v>4</v>
          </cell>
          <cell r="AA116">
            <v>4</v>
          </cell>
          <cell r="AB116"/>
          <cell r="AC116">
            <v>4</v>
          </cell>
          <cell r="AD116">
            <v>4</v>
          </cell>
          <cell r="AE116">
            <v>4</v>
          </cell>
          <cell r="AF116">
            <v>4</v>
          </cell>
          <cell r="AG116">
            <v>4</v>
          </cell>
          <cell r="AH116">
            <v>4</v>
          </cell>
          <cell r="AI116"/>
          <cell r="AJ116">
            <v>24</v>
          </cell>
          <cell r="AK116"/>
          <cell r="AP116">
            <v>11</v>
          </cell>
          <cell r="AQ116">
            <v>25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1</v>
          </cell>
          <cell r="AX116">
            <v>0</v>
          </cell>
          <cell r="AY116">
            <v>0</v>
          </cell>
          <cell r="AZ116">
            <v>26</v>
          </cell>
          <cell r="BA116">
            <v>0</v>
          </cell>
          <cell r="BB116">
            <v>22</v>
          </cell>
          <cell r="BC116">
            <v>0</v>
          </cell>
          <cell r="BD116">
            <v>1</v>
          </cell>
        </row>
        <row r="117">
          <cell r="B117"/>
          <cell r="C117" t="str">
            <v>ស្រេវ ថាវី</v>
          </cell>
          <cell r="D117" t="str">
            <v>PM</v>
          </cell>
          <cell r="E117">
            <v>4</v>
          </cell>
          <cell r="F117">
            <v>4</v>
          </cell>
          <cell r="G117"/>
          <cell r="H117">
            <v>4</v>
          </cell>
          <cell r="I117">
            <v>4</v>
          </cell>
          <cell r="J117">
            <v>4</v>
          </cell>
          <cell r="K117">
            <v>4</v>
          </cell>
          <cell r="L117">
            <v>4</v>
          </cell>
          <cell r="M117"/>
          <cell r="N117"/>
          <cell r="O117">
            <v>4</v>
          </cell>
          <cell r="P117">
            <v>4</v>
          </cell>
          <cell r="Q117" t="str">
            <v>AL</v>
          </cell>
          <cell r="R117">
            <v>4</v>
          </cell>
          <cell r="S117">
            <v>4</v>
          </cell>
          <cell r="T117">
            <v>4</v>
          </cell>
          <cell r="U117"/>
          <cell r="V117">
            <v>4</v>
          </cell>
          <cell r="W117">
            <v>4</v>
          </cell>
          <cell r="X117">
            <v>4</v>
          </cell>
          <cell r="Y117">
            <v>4</v>
          </cell>
          <cell r="Z117">
            <v>4</v>
          </cell>
          <cell r="AA117">
            <v>4</v>
          </cell>
          <cell r="AB117"/>
          <cell r="AC117">
            <v>4</v>
          </cell>
          <cell r="AD117">
            <v>4</v>
          </cell>
          <cell r="AE117">
            <v>4</v>
          </cell>
          <cell r="AF117">
            <v>4</v>
          </cell>
          <cell r="AG117">
            <v>4</v>
          </cell>
          <cell r="AH117">
            <v>4</v>
          </cell>
          <cell r="AI117"/>
          <cell r="AJ117"/>
          <cell r="AK117"/>
          <cell r="AL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</row>
        <row r="118">
          <cell r="B118"/>
          <cell r="C118" t="str">
            <v>Srev Thary</v>
          </cell>
          <cell r="D118">
            <v>1.3</v>
          </cell>
          <cell r="E118">
            <v>0</v>
          </cell>
          <cell r="F118">
            <v>0</v>
          </cell>
          <cell r="G118"/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/>
          <cell r="N118"/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/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/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AK118"/>
          <cell r="AL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</row>
        <row r="119">
          <cell r="B119"/>
          <cell r="C119" t="str">
            <v>Packing</v>
          </cell>
          <cell r="D119">
            <v>1.5</v>
          </cell>
          <cell r="E119">
            <v>0</v>
          </cell>
          <cell r="F119">
            <v>0</v>
          </cell>
          <cell r="G119"/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/>
          <cell r="N119"/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2</v>
          </cell>
          <cell r="T119">
            <v>0</v>
          </cell>
          <cell r="U119"/>
          <cell r="V119">
            <v>2</v>
          </cell>
          <cell r="W119">
            <v>2</v>
          </cell>
          <cell r="X119">
            <v>2</v>
          </cell>
          <cell r="Y119">
            <v>2</v>
          </cell>
          <cell r="Z119">
            <v>2</v>
          </cell>
          <cell r="AA119">
            <v>0</v>
          </cell>
          <cell r="AB119"/>
          <cell r="AC119">
            <v>2</v>
          </cell>
          <cell r="AD119">
            <v>2</v>
          </cell>
          <cell r="AE119">
            <v>2</v>
          </cell>
          <cell r="AF119">
            <v>0</v>
          </cell>
          <cell r="AG119">
            <v>2</v>
          </cell>
          <cell r="AH119">
            <v>0</v>
          </cell>
          <cell r="AI119"/>
          <cell r="AJ119">
            <v>22</v>
          </cell>
          <cell r="AK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</row>
        <row r="120">
          <cell r="B120"/>
          <cell r="C120"/>
          <cell r="D120">
            <v>2</v>
          </cell>
          <cell r="E120">
            <v>0</v>
          </cell>
          <cell r="F120">
            <v>0</v>
          </cell>
          <cell r="G120"/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/>
          <cell r="N120"/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/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/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/>
          <cell r="AJ120">
            <v>0</v>
          </cell>
          <cell r="AK120">
            <v>0</v>
          </cell>
          <cell r="AL120">
            <v>11</v>
          </cell>
          <cell r="AM120">
            <v>0</v>
          </cell>
          <cell r="AN120">
            <v>0</v>
          </cell>
          <cell r="AO120">
            <v>0</v>
          </cell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</row>
        <row r="121">
          <cell r="B121" t="str">
            <v>1384</v>
          </cell>
          <cell r="C121"/>
          <cell r="D121" t="str">
            <v>AM</v>
          </cell>
          <cell r="E121">
            <v>4</v>
          </cell>
          <cell r="F121">
            <v>4</v>
          </cell>
          <cell r="G121"/>
          <cell r="H121">
            <v>4</v>
          </cell>
          <cell r="I121">
            <v>4</v>
          </cell>
          <cell r="J121">
            <v>4</v>
          </cell>
          <cell r="K121">
            <v>4</v>
          </cell>
          <cell r="L121">
            <v>4</v>
          </cell>
          <cell r="M121"/>
          <cell r="N121"/>
          <cell r="O121">
            <v>4</v>
          </cell>
          <cell r="P121">
            <v>4</v>
          </cell>
          <cell r="Q121">
            <v>4</v>
          </cell>
          <cell r="R121">
            <v>4</v>
          </cell>
          <cell r="S121">
            <v>4</v>
          </cell>
          <cell r="T121">
            <v>4</v>
          </cell>
          <cell r="U121"/>
          <cell r="V121">
            <v>4</v>
          </cell>
          <cell r="W121">
            <v>4</v>
          </cell>
          <cell r="X121">
            <v>4</v>
          </cell>
          <cell r="Y121">
            <v>4</v>
          </cell>
          <cell r="Z121">
            <v>4</v>
          </cell>
          <cell r="AA121">
            <v>4</v>
          </cell>
          <cell r="AB121"/>
          <cell r="AC121">
            <v>4</v>
          </cell>
          <cell r="AD121">
            <v>4</v>
          </cell>
          <cell r="AE121">
            <v>4</v>
          </cell>
          <cell r="AF121">
            <v>4</v>
          </cell>
          <cell r="AG121">
            <v>4</v>
          </cell>
          <cell r="AH121">
            <v>4</v>
          </cell>
          <cell r="AI121"/>
          <cell r="AJ121">
            <v>25</v>
          </cell>
          <cell r="AK121"/>
          <cell r="AP121">
            <v>19</v>
          </cell>
          <cell r="AQ121">
            <v>26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26</v>
          </cell>
          <cell r="BA121">
            <v>0</v>
          </cell>
          <cell r="BB121">
            <v>38</v>
          </cell>
          <cell r="BC121">
            <v>0</v>
          </cell>
          <cell r="BD121">
            <v>0</v>
          </cell>
        </row>
        <row r="122">
          <cell r="B122"/>
          <cell r="C122" t="str">
            <v xml:space="preserve">ថុល ចាន់ធូ </v>
          </cell>
          <cell r="D122" t="str">
            <v>PM</v>
          </cell>
          <cell r="E122">
            <v>4</v>
          </cell>
          <cell r="F122">
            <v>4</v>
          </cell>
          <cell r="G122"/>
          <cell r="H122">
            <v>4</v>
          </cell>
          <cell r="I122">
            <v>4</v>
          </cell>
          <cell r="J122">
            <v>4</v>
          </cell>
          <cell r="K122">
            <v>4</v>
          </cell>
          <cell r="L122">
            <v>4</v>
          </cell>
          <cell r="M122"/>
          <cell r="N122"/>
          <cell r="O122">
            <v>4</v>
          </cell>
          <cell r="P122">
            <v>4</v>
          </cell>
          <cell r="Q122">
            <v>4</v>
          </cell>
          <cell r="R122">
            <v>4</v>
          </cell>
          <cell r="S122">
            <v>4</v>
          </cell>
          <cell r="T122">
            <v>4</v>
          </cell>
          <cell r="U122"/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4</v>
          </cell>
          <cell r="AA122">
            <v>4</v>
          </cell>
          <cell r="AB122"/>
          <cell r="AC122">
            <v>4</v>
          </cell>
          <cell r="AD122">
            <v>4</v>
          </cell>
          <cell r="AE122">
            <v>4</v>
          </cell>
          <cell r="AF122">
            <v>4</v>
          </cell>
          <cell r="AG122">
            <v>4</v>
          </cell>
          <cell r="AH122">
            <v>4</v>
          </cell>
          <cell r="AI122"/>
          <cell r="AJ122"/>
          <cell r="AK122"/>
          <cell r="AL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</row>
        <row r="123">
          <cell r="B123"/>
          <cell r="C123" t="str">
            <v>Thol Chanthou</v>
          </cell>
          <cell r="D123">
            <v>1.3</v>
          </cell>
          <cell r="E123">
            <v>0</v>
          </cell>
          <cell r="F123">
            <v>0</v>
          </cell>
          <cell r="G123"/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/>
          <cell r="N123"/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/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/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/>
          <cell r="AJ123">
            <v>0</v>
          </cell>
          <cell r="AK123"/>
          <cell r="AL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</row>
        <row r="124">
          <cell r="B124"/>
          <cell r="C124" t="str">
            <v>Packing</v>
          </cell>
          <cell r="D124">
            <v>1.5</v>
          </cell>
          <cell r="E124">
            <v>2</v>
          </cell>
          <cell r="F124">
            <v>0</v>
          </cell>
          <cell r="G124"/>
          <cell r="H124">
            <v>2</v>
          </cell>
          <cell r="I124">
            <v>0</v>
          </cell>
          <cell r="J124">
            <v>2</v>
          </cell>
          <cell r="K124">
            <v>2</v>
          </cell>
          <cell r="L124">
            <v>0</v>
          </cell>
          <cell r="M124"/>
          <cell r="N124"/>
          <cell r="O124">
            <v>2</v>
          </cell>
          <cell r="P124">
            <v>2</v>
          </cell>
          <cell r="Q124">
            <v>2</v>
          </cell>
          <cell r="R124">
            <v>2</v>
          </cell>
          <cell r="S124">
            <v>2</v>
          </cell>
          <cell r="T124">
            <v>0</v>
          </cell>
          <cell r="U124"/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0</v>
          </cell>
          <cell r="AB124"/>
          <cell r="AC124">
            <v>0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  <cell r="AI124"/>
          <cell r="AJ124">
            <v>38</v>
          </cell>
          <cell r="AK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</row>
        <row r="125">
          <cell r="B125"/>
          <cell r="C125"/>
          <cell r="D125">
            <v>2</v>
          </cell>
          <cell r="E125">
            <v>0</v>
          </cell>
          <cell r="F125">
            <v>0</v>
          </cell>
          <cell r="G125"/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/>
          <cell r="N125"/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/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/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/>
          <cell r="AJ125">
            <v>0</v>
          </cell>
          <cell r="AK125">
            <v>0</v>
          </cell>
          <cell r="AL125">
            <v>19</v>
          </cell>
          <cell r="AM125">
            <v>0</v>
          </cell>
          <cell r="AN125">
            <v>0</v>
          </cell>
          <cell r="AO125">
            <v>0</v>
          </cell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</row>
        <row r="126">
          <cell r="B126" t="str">
            <v>1410</v>
          </cell>
          <cell r="C126"/>
          <cell r="D126" t="str">
            <v>AM</v>
          </cell>
          <cell r="E126">
            <v>4</v>
          </cell>
          <cell r="F126">
            <v>4</v>
          </cell>
          <cell r="G126"/>
          <cell r="H126">
            <v>4</v>
          </cell>
          <cell r="I126">
            <v>4</v>
          </cell>
          <cell r="J126">
            <v>4</v>
          </cell>
          <cell r="K126">
            <v>4</v>
          </cell>
          <cell r="L126">
            <v>4</v>
          </cell>
          <cell r="M126"/>
          <cell r="N126"/>
          <cell r="O126">
            <v>4</v>
          </cell>
          <cell r="P126">
            <v>4</v>
          </cell>
          <cell r="Q126">
            <v>4</v>
          </cell>
          <cell r="R126">
            <v>4</v>
          </cell>
          <cell r="S126">
            <v>4</v>
          </cell>
          <cell r="T126">
            <v>4</v>
          </cell>
          <cell r="U126"/>
          <cell r="V126" t="str">
            <v>AL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 t="str">
            <v>4S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/>
          <cell r="AJ126">
            <v>24</v>
          </cell>
          <cell r="AK126"/>
          <cell r="AP126">
            <v>10</v>
          </cell>
          <cell r="AQ126">
            <v>25</v>
          </cell>
          <cell r="AR126">
            <v>0</v>
          </cell>
          <cell r="AS126">
            <v>0</v>
          </cell>
          <cell r="AT126">
            <v>8</v>
          </cell>
          <cell r="AU126">
            <v>0</v>
          </cell>
          <cell r="AV126">
            <v>0</v>
          </cell>
          <cell r="AW126">
            <v>1</v>
          </cell>
          <cell r="AX126">
            <v>0</v>
          </cell>
          <cell r="AY126">
            <v>0</v>
          </cell>
          <cell r="AZ126">
            <v>26</v>
          </cell>
          <cell r="BA126">
            <v>0</v>
          </cell>
          <cell r="BB126">
            <v>20</v>
          </cell>
          <cell r="BC126">
            <v>0</v>
          </cell>
          <cell r="BD126">
            <v>1</v>
          </cell>
        </row>
        <row r="127">
          <cell r="B127"/>
          <cell r="C127" t="str">
            <v>ចាន់ រស្មី</v>
          </cell>
          <cell r="D127" t="str">
            <v>PM</v>
          </cell>
          <cell r="E127">
            <v>4</v>
          </cell>
          <cell r="F127">
            <v>4</v>
          </cell>
          <cell r="G127"/>
          <cell r="H127">
            <v>4</v>
          </cell>
          <cell r="I127">
            <v>4</v>
          </cell>
          <cell r="J127">
            <v>4</v>
          </cell>
          <cell r="K127">
            <v>4</v>
          </cell>
          <cell r="L127">
            <v>4</v>
          </cell>
          <cell r="M127"/>
          <cell r="N127"/>
          <cell r="O127">
            <v>4</v>
          </cell>
          <cell r="P127">
            <v>4</v>
          </cell>
          <cell r="Q127">
            <v>4</v>
          </cell>
          <cell r="R127">
            <v>4</v>
          </cell>
          <cell r="S127">
            <v>4</v>
          </cell>
          <cell r="T127">
            <v>4</v>
          </cell>
          <cell r="U127"/>
          <cell r="V127" t="str">
            <v>AL</v>
          </cell>
          <cell r="W127">
            <v>4</v>
          </cell>
          <cell r="X127">
            <v>4</v>
          </cell>
          <cell r="Y127">
            <v>4</v>
          </cell>
          <cell r="Z127">
            <v>4</v>
          </cell>
          <cell r="AA127">
            <v>4</v>
          </cell>
          <cell r="AB127" t="str">
            <v>4S</v>
          </cell>
          <cell r="AC127">
            <v>4</v>
          </cell>
          <cell r="AD127">
            <v>4</v>
          </cell>
          <cell r="AE127">
            <v>4</v>
          </cell>
          <cell r="AF127">
            <v>4</v>
          </cell>
          <cell r="AG127">
            <v>4</v>
          </cell>
          <cell r="AH127">
            <v>4</v>
          </cell>
          <cell r="AI127"/>
          <cell r="AJ127"/>
          <cell r="AK127"/>
          <cell r="AL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</row>
        <row r="128">
          <cell r="B128"/>
          <cell r="C128" t="str">
            <v>Chan Reaksey</v>
          </cell>
          <cell r="D128">
            <v>1.3</v>
          </cell>
          <cell r="E128">
            <v>0</v>
          </cell>
          <cell r="F128">
            <v>0</v>
          </cell>
          <cell r="G128"/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/>
          <cell r="N128"/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/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/>
          <cell r="AJ128">
            <v>0</v>
          </cell>
          <cell r="AK128"/>
          <cell r="AL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</row>
        <row r="129">
          <cell r="B129"/>
          <cell r="C129" t="str">
            <v>Packing</v>
          </cell>
          <cell r="D129">
            <v>1.5</v>
          </cell>
          <cell r="E129">
            <v>0</v>
          </cell>
          <cell r="F129">
            <v>0</v>
          </cell>
          <cell r="G129"/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/>
          <cell r="N129"/>
          <cell r="O129">
            <v>0</v>
          </cell>
          <cell r="P129">
            <v>0</v>
          </cell>
          <cell r="Q129">
            <v>2</v>
          </cell>
          <cell r="R129">
            <v>2</v>
          </cell>
          <cell r="S129">
            <v>0</v>
          </cell>
          <cell r="T129">
            <v>0</v>
          </cell>
          <cell r="U129"/>
          <cell r="V129">
            <v>0</v>
          </cell>
          <cell r="W129">
            <v>2</v>
          </cell>
          <cell r="X129">
            <v>2</v>
          </cell>
          <cell r="Y129">
            <v>2</v>
          </cell>
          <cell r="Z129">
            <v>2</v>
          </cell>
          <cell r="AA129">
            <v>0</v>
          </cell>
          <cell r="AB129">
            <v>0</v>
          </cell>
          <cell r="AC129">
            <v>2</v>
          </cell>
          <cell r="AD129">
            <v>2</v>
          </cell>
          <cell r="AE129">
            <v>2</v>
          </cell>
          <cell r="AF129">
            <v>2</v>
          </cell>
          <cell r="AG129">
            <v>0</v>
          </cell>
          <cell r="AH129">
            <v>0</v>
          </cell>
          <cell r="AI129"/>
          <cell r="AJ129">
            <v>20</v>
          </cell>
          <cell r="AK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</row>
        <row r="130">
          <cell r="B130"/>
          <cell r="C130"/>
          <cell r="D130">
            <v>2</v>
          </cell>
          <cell r="E130">
            <v>0</v>
          </cell>
          <cell r="F130">
            <v>0</v>
          </cell>
          <cell r="G130"/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/>
          <cell r="N130"/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/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/>
          <cell r="AJ130">
            <v>0</v>
          </cell>
          <cell r="AK130">
            <v>0</v>
          </cell>
          <cell r="AL130">
            <v>10</v>
          </cell>
          <cell r="AM130">
            <v>0</v>
          </cell>
          <cell r="AN130">
            <v>0</v>
          </cell>
          <cell r="AO130">
            <v>0</v>
          </cell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</row>
        <row r="131">
          <cell r="B131" t="str">
            <v>1451</v>
          </cell>
          <cell r="C131"/>
          <cell r="D131" t="str">
            <v>AM</v>
          </cell>
          <cell r="E131">
            <v>4</v>
          </cell>
          <cell r="F131">
            <v>4</v>
          </cell>
          <cell r="G131"/>
          <cell r="H131">
            <v>4</v>
          </cell>
          <cell r="I131">
            <v>4</v>
          </cell>
          <cell r="J131">
            <v>4</v>
          </cell>
          <cell r="K131">
            <v>4</v>
          </cell>
          <cell r="L131">
            <v>4</v>
          </cell>
          <cell r="M131"/>
          <cell r="N131"/>
          <cell r="O131">
            <v>4</v>
          </cell>
          <cell r="P131">
            <v>4</v>
          </cell>
          <cell r="Q131">
            <v>4</v>
          </cell>
          <cell r="R131">
            <v>4</v>
          </cell>
          <cell r="S131">
            <v>4</v>
          </cell>
          <cell r="T131">
            <v>4</v>
          </cell>
          <cell r="U131"/>
          <cell r="V131">
            <v>4</v>
          </cell>
          <cell r="W131">
            <v>4</v>
          </cell>
          <cell r="X131">
            <v>4</v>
          </cell>
          <cell r="Y131">
            <v>4</v>
          </cell>
          <cell r="Z131">
            <v>4</v>
          </cell>
          <cell r="AA131">
            <v>4</v>
          </cell>
          <cell r="AB131"/>
          <cell r="AC131">
            <v>4</v>
          </cell>
          <cell r="AD131">
            <v>4</v>
          </cell>
          <cell r="AE131">
            <v>4</v>
          </cell>
          <cell r="AF131">
            <v>4</v>
          </cell>
          <cell r="AG131">
            <v>4</v>
          </cell>
          <cell r="AH131">
            <v>4</v>
          </cell>
          <cell r="AI131"/>
          <cell r="AJ131">
            <v>24.5</v>
          </cell>
          <cell r="AK131"/>
          <cell r="AP131">
            <v>14</v>
          </cell>
          <cell r="AQ131">
            <v>25.5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0.5</v>
          </cell>
          <cell r="AX131">
            <v>0</v>
          </cell>
          <cell r="AY131">
            <v>0</v>
          </cell>
          <cell r="AZ131">
            <v>26</v>
          </cell>
          <cell r="BA131">
            <v>0</v>
          </cell>
          <cell r="BB131">
            <v>28</v>
          </cell>
          <cell r="BC131">
            <v>0</v>
          </cell>
          <cell r="BD131">
            <v>0.5</v>
          </cell>
        </row>
        <row r="132">
          <cell r="B132"/>
          <cell r="C132" t="str">
            <v>ឆេង ច័ន្ទណុច</v>
          </cell>
          <cell r="D132" t="str">
            <v>PM</v>
          </cell>
          <cell r="E132">
            <v>4</v>
          </cell>
          <cell r="F132">
            <v>4</v>
          </cell>
          <cell r="G132"/>
          <cell r="H132">
            <v>4</v>
          </cell>
          <cell r="I132">
            <v>4</v>
          </cell>
          <cell r="J132">
            <v>4</v>
          </cell>
          <cell r="K132">
            <v>4</v>
          </cell>
          <cell r="L132">
            <v>4</v>
          </cell>
          <cell r="M132"/>
          <cell r="N132"/>
          <cell r="O132">
            <v>4</v>
          </cell>
          <cell r="P132">
            <v>4</v>
          </cell>
          <cell r="Q132">
            <v>4</v>
          </cell>
          <cell r="R132">
            <v>4</v>
          </cell>
          <cell r="S132">
            <v>4</v>
          </cell>
          <cell r="T132">
            <v>4</v>
          </cell>
          <cell r="U132"/>
          <cell r="V132" t="str">
            <v>AL</v>
          </cell>
          <cell r="W132">
            <v>4</v>
          </cell>
          <cell r="X132">
            <v>4</v>
          </cell>
          <cell r="Y132">
            <v>4</v>
          </cell>
          <cell r="Z132">
            <v>4</v>
          </cell>
          <cell r="AA132">
            <v>4</v>
          </cell>
          <cell r="AB132"/>
          <cell r="AC132">
            <v>4</v>
          </cell>
          <cell r="AD132">
            <v>4</v>
          </cell>
          <cell r="AE132">
            <v>4</v>
          </cell>
          <cell r="AF132">
            <v>4</v>
          </cell>
          <cell r="AG132">
            <v>4</v>
          </cell>
          <cell r="AH132">
            <v>4</v>
          </cell>
          <cell r="AI132"/>
          <cell r="AJ132"/>
          <cell r="AK132"/>
          <cell r="AL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</row>
        <row r="133">
          <cell r="B133"/>
          <cell r="C133" t="str">
            <v>Chheng Channoch</v>
          </cell>
          <cell r="D133">
            <v>1.3</v>
          </cell>
          <cell r="E133">
            <v>0</v>
          </cell>
          <cell r="F133">
            <v>0</v>
          </cell>
          <cell r="G133"/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/>
          <cell r="N133"/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/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/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/>
          <cell r="AJ133">
            <v>0</v>
          </cell>
          <cell r="AK133"/>
          <cell r="AL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</row>
        <row r="134">
          <cell r="B134"/>
          <cell r="C134" t="str">
            <v>Packing</v>
          </cell>
          <cell r="D134">
            <v>1.5</v>
          </cell>
          <cell r="E134">
            <v>0</v>
          </cell>
          <cell r="F134">
            <v>0</v>
          </cell>
          <cell r="G134"/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/>
          <cell r="N134"/>
          <cell r="O134">
            <v>2</v>
          </cell>
          <cell r="P134">
            <v>2</v>
          </cell>
          <cell r="Q134">
            <v>2</v>
          </cell>
          <cell r="R134">
            <v>2</v>
          </cell>
          <cell r="S134">
            <v>2</v>
          </cell>
          <cell r="T134">
            <v>0</v>
          </cell>
          <cell r="U134"/>
          <cell r="V134">
            <v>0</v>
          </cell>
          <cell r="W134">
            <v>2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B134"/>
          <cell r="AC134">
            <v>2</v>
          </cell>
          <cell r="AD134">
            <v>2</v>
          </cell>
          <cell r="AE134">
            <v>2</v>
          </cell>
          <cell r="AF134">
            <v>2</v>
          </cell>
          <cell r="AG134">
            <v>2</v>
          </cell>
          <cell r="AH134">
            <v>0</v>
          </cell>
          <cell r="AI134"/>
          <cell r="AJ134">
            <v>28</v>
          </cell>
          <cell r="AK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</row>
        <row r="135">
          <cell r="B135"/>
          <cell r="C135"/>
          <cell r="D135">
            <v>2</v>
          </cell>
          <cell r="E135">
            <v>0</v>
          </cell>
          <cell r="F135">
            <v>0</v>
          </cell>
          <cell r="G135"/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/>
          <cell r="N135"/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/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/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/>
          <cell r="AJ135">
            <v>0</v>
          </cell>
          <cell r="AK135">
            <v>0</v>
          </cell>
          <cell r="AL135">
            <v>14</v>
          </cell>
          <cell r="AM135">
            <v>0</v>
          </cell>
          <cell r="AN135">
            <v>0</v>
          </cell>
          <cell r="AO135">
            <v>0</v>
          </cell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</row>
        <row r="136">
          <cell r="B136" t="str">
            <v>1455</v>
          </cell>
          <cell r="C136"/>
          <cell r="D136" t="str">
            <v>AM</v>
          </cell>
          <cell r="E136">
            <v>4</v>
          </cell>
          <cell r="F136">
            <v>4</v>
          </cell>
          <cell r="G136"/>
          <cell r="H136">
            <v>4</v>
          </cell>
          <cell r="I136">
            <v>4</v>
          </cell>
          <cell r="J136">
            <v>4</v>
          </cell>
          <cell r="K136">
            <v>4</v>
          </cell>
          <cell r="L136">
            <v>4</v>
          </cell>
          <cell r="M136" t="str">
            <v>4H</v>
          </cell>
          <cell r="N136"/>
          <cell r="O136">
            <v>4</v>
          </cell>
          <cell r="P136">
            <v>4</v>
          </cell>
          <cell r="Q136">
            <v>4</v>
          </cell>
          <cell r="R136">
            <v>4</v>
          </cell>
          <cell r="S136">
            <v>4</v>
          </cell>
          <cell r="T136">
            <v>4</v>
          </cell>
          <cell r="U136"/>
          <cell r="V136">
            <v>4</v>
          </cell>
          <cell r="W136">
            <v>4</v>
          </cell>
          <cell r="X136">
            <v>4</v>
          </cell>
          <cell r="Y136">
            <v>4</v>
          </cell>
          <cell r="Z136">
            <v>4</v>
          </cell>
          <cell r="AA136">
            <v>4</v>
          </cell>
          <cell r="AB136"/>
          <cell r="AC136">
            <v>4</v>
          </cell>
          <cell r="AD136">
            <v>4</v>
          </cell>
          <cell r="AE136" t="str">
            <v>A</v>
          </cell>
          <cell r="AF136">
            <v>4</v>
          </cell>
          <cell r="AG136">
            <v>4</v>
          </cell>
          <cell r="AH136">
            <v>4</v>
          </cell>
          <cell r="AI136"/>
          <cell r="AJ136">
            <v>23.5</v>
          </cell>
          <cell r="AK136"/>
          <cell r="AP136">
            <v>17</v>
          </cell>
          <cell r="AQ136">
            <v>24.5</v>
          </cell>
          <cell r="AR136">
            <v>0</v>
          </cell>
          <cell r="AS136">
            <v>8</v>
          </cell>
          <cell r="AT136">
            <v>0</v>
          </cell>
          <cell r="AU136">
            <v>0</v>
          </cell>
          <cell r="AV136">
            <v>1.5</v>
          </cell>
          <cell r="AW136">
            <v>0</v>
          </cell>
          <cell r="AX136">
            <v>0</v>
          </cell>
          <cell r="AY136">
            <v>0</v>
          </cell>
          <cell r="AZ136">
            <v>24.5</v>
          </cell>
          <cell r="BA136">
            <v>0</v>
          </cell>
          <cell r="BB136">
            <v>34</v>
          </cell>
          <cell r="BC136">
            <v>0</v>
          </cell>
          <cell r="BD136">
            <v>0</v>
          </cell>
        </row>
        <row r="137">
          <cell r="B137"/>
          <cell r="C137" t="str">
            <v>រ៉យ ចាន់នី</v>
          </cell>
          <cell r="D137" t="str">
            <v>PM</v>
          </cell>
          <cell r="E137">
            <v>4</v>
          </cell>
          <cell r="F137">
            <v>4</v>
          </cell>
          <cell r="G137"/>
          <cell r="H137">
            <v>4</v>
          </cell>
          <cell r="I137">
            <v>4</v>
          </cell>
          <cell r="J137">
            <v>4</v>
          </cell>
          <cell r="K137">
            <v>4</v>
          </cell>
          <cell r="L137">
            <v>4</v>
          </cell>
          <cell r="M137" t="str">
            <v>4H</v>
          </cell>
          <cell r="N137"/>
          <cell r="O137">
            <v>4</v>
          </cell>
          <cell r="P137">
            <v>4</v>
          </cell>
          <cell r="Q137">
            <v>4</v>
          </cell>
          <cell r="R137">
            <v>4</v>
          </cell>
          <cell r="S137">
            <v>4</v>
          </cell>
          <cell r="T137">
            <v>4</v>
          </cell>
          <cell r="U137"/>
          <cell r="V137">
            <v>4</v>
          </cell>
          <cell r="W137">
            <v>4</v>
          </cell>
          <cell r="X137">
            <v>4</v>
          </cell>
          <cell r="Y137">
            <v>4</v>
          </cell>
          <cell r="Z137">
            <v>4</v>
          </cell>
          <cell r="AA137">
            <v>4</v>
          </cell>
          <cell r="AB137"/>
          <cell r="AC137">
            <v>4</v>
          </cell>
          <cell r="AD137" t="str">
            <v>A</v>
          </cell>
          <cell r="AE137" t="str">
            <v>A</v>
          </cell>
          <cell r="AF137">
            <v>4</v>
          </cell>
          <cell r="AG137">
            <v>4</v>
          </cell>
          <cell r="AH137">
            <v>4</v>
          </cell>
          <cell r="AI137"/>
          <cell r="AJ137"/>
          <cell r="AK137"/>
          <cell r="AL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</row>
        <row r="138">
          <cell r="B138"/>
          <cell r="C138" t="str">
            <v>Roy Channy</v>
          </cell>
          <cell r="D138">
            <v>1.3</v>
          </cell>
          <cell r="E138">
            <v>0</v>
          </cell>
          <cell r="F138">
            <v>0</v>
          </cell>
          <cell r="G138"/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/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/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/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/>
          <cell r="AJ138">
            <v>0</v>
          </cell>
          <cell r="AK138"/>
          <cell r="AL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</row>
        <row r="139">
          <cell r="B139"/>
          <cell r="C139" t="str">
            <v>Sample QC</v>
          </cell>
          <cell r="D139">
            <v>1.5</v>
          </cell>
          <cell r="E139">
            <v>2</v>
          </cell>
          <cell r="F139">
            <v>0</v>
          </cell>
          <cell r="G139"/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0</v>
          </cell>
          <cell r="M139">
            <v>0</v>
          </cell>
          <cell r="N139"/>
          <cell r="O139">
            <v>2</v>
          </cell>
          <cell r="P139">
            <v>2</v>
          </cell>
          <cell r="Q139">
            <v>2</v>
          </cell>
          <cell r="R139">
            <v>0</v>
          </cell>
          <cell r="S139">
            <v>2</v>
          </cell>
          <cell r="T139">
            <v>0</v>
          </cell>
          <cell r="U139"/>
          <cell r="V139">
            <v>2</v>
          </cell>
          <cell r="W139">
            <v>2</v>
          </cell>
          <cell r="X139">
            <v>2</v>
          </cell>
          <cell r="Y139">
            <v>2</v>
          </cell>
          <cell r="Z139">
            <v>2</v>
          </cell>
          <cell r="AA139">
            <v>0</v>
          </cell>
          <cell r="AB139"/>
          <cell r="AC139">
            <v>2</v>
          </cell>
          <cell r="AD139">
            <v>0</v>
          </cell>
          <cell r="AE139">
            <v>0</v>
          </cell>
          <cell r="AF139">
            <v>2</v>
          </cell>
          <cell r="AG139">
            <v>2</v>
          </cell>
          <cell r="AH139">
            <v>0</v>
          </cell>
          <cell r="AI139"/>
          <cell r="AJ139">
            <v>34</v>
          </cell>
          <cell r="AK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</row>
        <row r="140">
          <cell r="B140"/>
          <cell r="C140"/>
          <cell r="D140">
            <v>2</v>
          </cell>
          <cell r="E140">
            <v>0</v>
          </cell>
          <cell r="F140">
            <v>0</v>
          </cell>
          <cell r="G140"/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/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/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/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/>
          <cell r="AJ140">
            <v>0</v>
          </cell>
          <cell r="AK140">
            <v>0</v>
          </cell>
          <cell r="AL140">
            <v>17</v>
          </cell>
          <cell r="AM140">
            <v>0</v>
          </cell>
          <cell r="AN140">
            <v>0</v>
          </cell>
          <cell r="AO140">
            <v>0</v>
          </cell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</row>
        <row r="141">
          <cell r="B141" t="str">
            <v>1458</v>
          </cell>
          <cell r="C141"/>
          <cell r="D141" t="str">
            <v>AM</v>
          </cell>
          <cell r="E141">
            <v>4</v>
          </cell>
          <cell r="F141">
            <v>4</v>
          </cell>
          <cell r="G141"/>
          <cell r="H141">
            <v>4</v>
          </cell>
          <cell r="I141">
            <v>4</v>
          </cell>
          <cell r="J141">
            <v>4</v>
          </cell>
          <cell r="K141">
            <v>4</v>
          </cell>
          <cell r="L141">
            <v>4</v>
          </cell>
          <cell r="M141" t="str">
            <v>4H</v>
          </cell>
          <cell r="N141"/>
          <cell r="O141">
            <v>4</v>
          </cell>
          <cell r="P141">
            <v>4</v>
          </cell>
          <cell r="Q141">
            <v>4</v>
          </cell>
          <cell r="R141">
            <v>4</v>
          </cell>
          <cell r="S141">
            <v>4</v>
          </cell>
          <cell r="T141">
            <v>4</v>
          </cell>
          <cell r="U141"/>
          <cell r="V141">
            <v>4</v>
          </cell>
          <cell r="W141">
            <v>4</v>
          </cell>
          <cell r="X141">
            <v>4</v>
          </cell>
          <cell r="Y141">
            <v>4</v>
          </cell>
          <cell r="Z141">
            <v>4</v>
          </cell>
          <cell r="AA141">
            <v>4</v>
          </cell>
          <cell r="AB141"/>
          <cell r="AC141">
            <v>4</v>
          </cell>
          <cell r="AD141">
            <v>4</v>
          </cell>
          <cell r="AE141">
            <v>4</v>
          </cell>
          <cell r="AF141">
            <v>4</v>
          </cell>
          <cell r="AG141">
            <v>4</v>
          </cell>
          <cell r="AH141">
            <v>4</v>
          </cell>
          <cell r="AI141"/>
          <cell r="AJ141">
            <v>25</v>
          </cell>
          <cell r="AK141"/>
          <cell r="AP141">
            <v>20</v>
          </cell>
          <cell r="AQ141">
            <v>26</v>
          </cell>
          <cell r="AR141">
            <v>0</v>
          </cell>
          <cell r="AS141">
            <v>8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26</v>
          </cell>
          <cell r="BA141">
            <v>0</v>
          </cell>
          <cell r="BB141">
            <v>40</v>
          </cell>
          <cell r="BC141">
            <v>0</v>
          </cell>
          <cell r="BD141">
            <v>0</v>
          </cell>
        </row>
        <row r="142">
          <cell r="B142"/>
          <cell r="C142" t="str">
            <v>ធី គីមអៀង</v>
          </cell>
          <cell r="D142" t="str">
            <v>PM</v>
          </cell>
          <cell r="E142">
            <v>4</v>
          </cell>
          <cell r="F142">
            <v>4</v>
          </cell>
          <cell r="G142"/>
          <cell r="H142">
            <v>4</v>
          </cell>
          <cell r="I142">
            <v>4</v>
          </cell>
          <cell r="J142">
            <v>4</v>
          </cell>
          <cell r="K142">
            <v>4</v>
          </cell>
          <cell r="L142">
            <v>4</v>
          </cell>
          <cell r="M142" t="str">
            <v>4H</v>
          </cell>
          <cell r="N142"/>
          <cell r="O142">
            <v>4</v>
          </cell>
          <cell r="P142">
            <v>4</v>
          </cell>
          <cell r="Q142">
            <v>4</v>
          </cell>
          <cell r="R142">
            <v>4</v>
          </cell>
          <cell r="S142">
            <v>4</v>
          </cell>
          <cell r="T142">
            <v>4</v>
          </cell>
          <cell r="U142"/>
          <cell r="V142">
            <v>4</v>
          </cell>
          <cell r="W142">
            <v>4</v>
          </cell>
          <cell r="X142">
            <v>4</v>
          </cell>
          <cell r="Y142">
            <v>4</v>
          </cell>
          <cell r="Z142">
            <v>4</v>
          </cell>
          <cell r="AA142">
            <v>4</v>
          </cell>
          <cell r="AB142"/>
          <cell r="AC142">
            <v>4</v>
          </cell>
          <cell r="AD142">
            <v>4</v>
          </cell>
          <cell r="AE142">
            <v>4</v>
          </cell>
          <cell r="AF142">
            <v>4</v>
          </cell>
          <cell r="AG142">
            <v>4</v>
          </cell>
          <cell r="AH142">
            <v>4</v>
          </cell>
          <cell r="AI142"/>
          <cell r="AJ142"/>
          <cell r="AK142"/>
          <cell r="AL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</row>
        <row r="143">
          <cell r="B143"/>
          <cell r="C143" t="str">
            <v>Thy Kimeang</v>
          </cell>
          <cell r="D143">
            <v>1.3</v>
          </cell>
          <cell r="E143">
            <v>0</v>
          </cell>
          <cell r="F143">
            <v>0</v>
          </cell>
          <cell r="G143"/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/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/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/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/>
          <cell r="AJ143">
            <v>0</v>
          </cell>
          <cell r="AK143"/>
          <cell r="AL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</row>
        <row r="144">
          <cell r="B144"/>
          <cell r="C144" t="str">
            <v>Packing</v>
          </cell>
          <cell r="D144">
            <v>1.5</v>
          </cell>
          <cell r="E144">
            <v>0</v>
          </cell>
          <cell r="F144">
            <v>0</v>
          </cell>
          <cell r="G144"/>
          <cell r="H144">
            <v>2</v>
          </cell>
          <cell r="I144">
            <v>2</v>
          </cell>
          <cell r="J144">
            <v>2</v>
          </cell>
          <cell r="K144">
            <v>2</v>
          </cell>
          <cell r="L144">
            <v>0</v>
          </cell>
          <cell r="M144">
            <v>0</v>
          </cell>
          <cell r="N144"/>
          <cell r="O144">
            <v>2</v>
          </cell>
          <cell r="P144">
            <v>2</v>
          </cell>
          <cell r="Q144">
            <v>2</v>
          </cell>
          <cell r="R144">
            <v>2</v>
          </cell>
          <cell r="S144">
            <v>2</v>
          </cell>
          <cell r="T144">
            <v>0</v>
          </cell>
          <cell r="U144"/>
          <cell r="V144">
            <v>2</v>
          </cell>
          <cell r="W144">
            <v>2</v>
          </cell>
          <cell r="X144">
            <v>2</v>
          </cell>
          <cell r="Y144">
            <v>2</v>
          </cell>
          <cell r="Z144">
            <v>2</v>
          </cell>
          <cell r="AA144">
            <v>0</v>
          </cell>
          <cell r="AB144"/>
          <cell r="AC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  <cell r="AH144">
            <v>2</v>
          </cell>
          <cell r="AI144"/>
          <cell r="AJ144">
            <v>40</v>
          </cell>
          <cell r="AK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</row>
        <row r="145">
          <cell r="B145"/>
          <cell r="C145"/>
          <cell r="D145">
            <v>2</v>
          </cell>
          <cell r="E145">
            <v>0</v>
          </cell>
          <cell r="F145">
            <v>0</v>
          </cell>
          <cell r="G145"/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/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/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/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/>
          <cell r="AJ145">
            <v>0</v>
          </cell>
          <cell r="AK145">
            <v>0</v>
          </cell>
          <cell r="AL145">
            <v>20</v>
          </cell>
          <cell r="AM145">
            <v>0</v>
          </cell>
          <cell r="AN145">
            <v>0</v>
          </cell>
          <cell r="AO145">
            <v>0</v>
          </cell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</row>
        <row r="146">
          <cell r="B146" t="str">
            <v>1459</v>
          </cell>
          <cell r="C146"/>
          <cell r="D146" t="str">
            <v>AM</v>
          </cell>
          <cell r="E146">
            <v>4</v>
          </cell>
          <cell r="F146">
            <v>4</v>
          </cell>
          <cell r="G146"/>
          <cell r="H146">
            <v>4</v>
          </cell>
          <cell r="I146">
            <v>4</v>
          </cell>
          <cell r="J146">
            <v>4</v>
          </cell>
          <cell r="K146">
            <v>4</v>
          </cell>
          <cell r="L146">
            <v>4</v>
          </cell>
          <cell r="M146" t="str">
            <v>4H</v>
          </cell>
          <cell r="N146"/>
          <cell r="O146">
            <v>4</v>
          </cell>
          <cell r="P146">
            <v>4</v>
          </cell>
          <cell r="Q146">
            <v>4</v>
          </cell>
          <cell r="R146">
            <v>4</v>
          </cell>
          <cell r="S146">
            <v>4</v>
          </cell>
          <cell r="T146">
            <v>4</v>
          </cell>
          <cell r="U146"/>
          <cell r="V146">
            <v>4</v>
          </cell>
          <cell r="W146">
            <v>4</v>
          </cell>
          <cell r="X146">
            <v>4</v>
          </cell>
          <cell r="Y146">
            <v>4</v>
          </cell>
          <cell r="Z146">
            <v>4</v>
          </cell>
          <cell r="AA146">
            <v>4</v>
          </cell>
          <cell r="AB146"/>
          <cell r="AC146">
            <v>4</v>
          </cell>
          <cell r="AD146">
            <v>4</v>
          </cell>
          <cell r="AE146">
            <v>4</v>
          </cell>
          <cell r="AF146">
            <v>4</v>
          </cell>
          <cell r="AG146">
            <v>4</v>
          </cell>
          <cell r="AH146">
            <v>4</v>
          </cell>
          <cell r="AI146"/>
          <cell r="AJ146">
            <v>25</v>
          </cell>
          <cell r="AK146"/>
          <cell r="AP146">
            <v>19</v>
          </cell>
          <cell r="AQ146">
            <v>26</v>
          </cell>
          <cell r="AR146">
            <v>0</v>
          </cell>
          <cell r="AS146">
            <v>8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26</v>
          </cell>
          <cell r="BA146">
            <v>0</v>
          </cell>
          <cell r="BB146">
            <v>38</v>
          </cell>
          <cell r="BC146">
            <v>0</v>
          </cell>
          <cell r="BD146">
            <v>0</v>
          </cell>
        </row>
        <row r="147">
          <cell r="B147"/>
          <cell r="C147" t="str">
            <v>សុខ ដាលី</v>
          </cell>
          <cell r="D147" t="str">
            <v>PM</v>
          </cell>
          <cell r="E147">
            <v>4</v>
          </cell>
          <cell r="F147">
            <v>4</v>
          </cell>
          <cell r="G147"/>
          <cell r="H147">
            <v>4</v>
          </cell>
          <cell r="I147">
            <v>4</v>
          </cell>
          <cell r="J147">
            <v>4</v>
          </cell>
          <cell r="K147">
            <v>4</v>
          </cell>
          <cell r="L147">
            <v>4</v>
          </cell>
          <cell r="M147" t="str">
            <v>4H</v>
          </cell>
          <cell r="N147"/>
          <cell r="O147">
            <v>4</v>
          </cell>
          <cell r="P147">
            <v>4</v>
          </cell>
          <cell r="Q147">
            <v>4</v>
          </cell>
          <cell r="R147">
            <v>4</v>
          </cell>
          <cell r="S147">
            <v>4</v>
          </cell>
          <cell r="T147">
            <v>4</v>
          </cell>
          <cell r="U147"/>
          <cell r="V147">
            <v>4</v>
          </cell>
          <cell r="W147">
            <v>4</v>
          </cell>
          <cell r="X147">
            <v>4</v>
          </cell>
          <cell r="Y147">
            <v>4</v>
          </cell>
          <cell r="Z147">
            <v>4</v>
          </cell>
          <cell r="AA147">
            <v>4</v>
          </cell>
          <cell r="AB147"/>
          <cell r="AC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  <cell r="AH147">
            <v>4</v>
          </cell>
          <cell r="AI147"/>
          <cell r="AJ147"/>
          <cell r="AK147"/>
          <cell r="AL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</row>
        <row r="148">
          <cell r="B148"/>
          <cell r="C148" t="str">
            <v>Sok Daly</v>
          </cell>
          <cell r="D148">
            <v>1.3</v>
          </cell>
          <cell r="E148">
            <v>0</v>
          </cell>
          <cell r="F148">
            <v>0</v>
          </cell>
          <cell r="G148"/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/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/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/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/>
          <cell r="AJ148">
            <v>0</v>
          </cell>
          <cell r="AK148"/>
          <cell r="AL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</row>
        <row r="149">
          <cell r="B149"/>
          <cell r="C149" t="str">
            <v>Sample QC</v>
          </cell>
          <cell r="D149">
            <v>1.5</v>
          </cell>
          <cell r="E149">
            <v>2</v>
          </cell>
          <cell r="F149">
            <v>0</v>
          </cell>
          <cell r="G149"/>
          <cell r="H149">
            <v>2</v>
          </cell>
          <cell r="I149">
            <v>0</v>
          </cell>
          <cell r="J149">
            <v>2</v>
          </cell>
          <cell r="K149">
            <v>2</v>
          </cell>
          <cell r="L149">
            <v>0</v>
          </cell>
          <cell r="M149">
            <v>0</v>
          </cell>
          <cell r="N149"/>
          <cell r="O149">
            <v>2</v>
          </cell>
          <cell r="P149">
            <v>2</v>
          </cell>
          <cell r="Q149">
            <v>0</v>
          </cell>
          <cell r="R149">
            <v>2</v>
          </cell>
          <cell r="S149">
            <v>2</v>
          </cell>
          <cell r="T149">
            <v>0</v>
          </cell>
          <cell r="U149"/>
          <cell r="V149">
            <v>2</v>
          </cell>
          <cell r="W149">
            <v>2</v>
          </cell>
          <cell r="X149">
            <v>2</v>
          </cell>
          <cell r="Y149">
            <v>2</v>
          </cell>
          <cell r="Z149">
            <v>2</v>
          </cell>
          <cell r="AA149">
            <v>0</v>
          </cell>
          <cell r="AB149"/>
          <cell r="AC149">
            <v>2</v>
          </cell>
          <cell r="AD149">
            <v>2</v>
          </cell>
          <cell r="AE149">
            <v>2</v>
          </cell>
          <cell r="AF149">
            <v>2</v>
          </cell>
          <cell r="AG149">
            <v>2</v>
          </cell>
          <cell r="AH149">
            <v>2</v>
          </cell>
          <cell r="AI149"/>
          <cell r="AJ149">
            <v>38</v>
          </cell>
          <cell r="AK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</row>
        <row r="150">
          <cell r="B150"/>
          <cell r="C150"/>
          <cell r="D150">
            <v>2</v>
          </cell>
          <cell r="E150">
            <v>0</v>
          </cell>
          <cell r="F150">
            <v>0</v>
          </cell>
          <cell r="G150"/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/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/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/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/>
          <cell r="AJ150">
            <v>0</v>
          </cell>
          <cell r="AK150">
            <v>0</v>
          </cell>
          <cell r="AL150">
            <v>19</v>
          </cell>
          <cell r="AM150">
            <v>0</v>
          </cell>
          <cell r="AN150">
            <v>0</v>
          </cell>
          <cell r="AO150">
            <v>0</v>
          </cell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</row>
        <row r="151">
          <cell r="B151" t="str">
            <v>1461</v>
          </cell>
          <cell r="C151"/>
          <cell r="D151" t="str">
            <v>AM</v>
          </cell>
          <cell r="E151">
            <v>4</v>
          </cell>
          <cell r="F151">
            <v>4</v>
          </cell>
          <cell r="G151"/>
          <cell r="H151">
            <v>4</v>
          </cell>
          <cell r="I151">
            <v>4</v>
          </cell>
          <cell r="J151">
            <v>4</v>
          </cell>
          <cell r="K151">
            <v>4</v>
          </cell>
          <cell r="L151">
            <v>4</v>
          </cell>
          <cell r="M151" t="str">
            <v>4H</v>
          </cell>
          <cell r="N151"/>
          <cell r="O151">
            <v>4</v>
          </cell>
          <cell r="P151">
            <v>4</v>
          </cell>
          <cell r="Q151">
            <v>4</v>
          </cell>
          <cell r="R151">
            <v>4</v>
          </cell>
          <cell r="S151">
            <v>4</v>
          </cell>
          <cell r="T151">
            <v>4</v>
          </cell>
          <cell r="U151"/>
          <cell r="V151">
            <v>4</v>
          </cell>
          <cell r="W151">
            <v>4</v>
          </cell>
          <cell r="X151">
            <v>4</v>
          </cell>
          <cell r="Y151">
            <v>4</v>
          </cell>
          <cell r="Z151">
            <v>4</v>
          </cell>
          <cell r="AA151">
            <v>4</v>
          </cell>
          <cell r="AB151"/>
          <cell r="AC151">
            <v>4</v>
          </cell>
          <cell r="AD151">
            <v>4</v>
          </cell>
          <cell r="AE151">
            <v>4</v>
          </cell>
          <cell r="AF151" t="str">
            <v>AL</v>
          </cell>
          <cell r="AG151" t="str">
            <v>AL</v>
          </cell>
          <cell r="AH151">
            <v>4</v>
          </cell>
          <cell r="AI151"/>
          <cell r="AJ151">
            <v>23</v>
          </cell>
          <cell r="AK151"/>
          <cell r="AP151">
            <v>15</v>
          </cell>
          <cell r="AQ151">
            <v>24</v>
          </cell>
          <cell r="AR151">
            <v>0</v>
          </cell>
          <cell r="AS151">
            <v>8</v>
          </cell>
          <cell r="AT151">
            <v>0</v>
          </cell>
          <cell r="AU151">
            <v>0</v>
          </cell>
          <cell r="AV151">
            <v>0</v>
          </cell>
          <cell r="AW151">
            <v>2</v>
          </cell>
          <cell r="AX151">
            <v>0</v>
          </cell>
          <cell r="AY151">
            <v>0</v>
          </cell>
          <cell r="AZ151">
            <v>26</v>
          </cell>
          <cell r="BA151">
            <v>0</v>
          </cell>
          <cell r="BB151">
            <v>30</v>
          </cell>
          <cell r="BC151">
            <v>0</v>
          </cell>
          <cell r="BD151">
            <v>2</v>
          </cell>
        </row>
        <row r="152">
          <cell r="B152"/>
          <cell r="C152" t="str">
            <v>ម៉ែន សុភី</v>
          </cell>
          <cell r="D152" t="str">
            <v>PM</v>
          </cell>
          <cell r="E152">
            <v>4</v>
          </cell>
          <cell r="F152">
            <v>4</v>
          </cell>
          <cell r="G152"/>
          <cell r="H152">
            <v>4</v>
          </cell>
          <cell r="I152">
            <v>4</v>
          </cell>
          <cell r="J152">
            <v>4</v>
          </cell>
          <cell r="K152">
            <v>4</v>
          </cell>
          <cell r="L152">
            <v>4</v>
          </cell>
          <cell r="M152" t="str">
            <v>4H</v>
          </cell>
          <cell r="N152"/>
          <cell r="O152">
            <v>4</v>
          </cell>
          <cell r="P152">
            <v>4</v>
          </cell>
          <cell r="Q152">
            <v>4</v>
          </cell>
          <cell r="R152">
            <v>4</v>
          </cell>
          <cell r="S152">
            <v>4</v>
          </cell>
          <cell r="T152">
            <v>4</v>
          </cell>
          <cell r="U152"/>
          <cell r="V152">
            <v>4</v>
          </cell>
          <cell r="W152">
            <v>4</v>
          </cell>
          <cell r="X152">
            <v>4</v>
          </cell>
          <cell r="Y152">
            <v>4</v>
          </cell>
          <cell r="Z152">
            <v>4</v>
          </cell>
          <cell r="AA152">
            <v>4</v>
          </cell>
          <cell r="AB152"/>
          <cell r="AC152">
            <v>4</v>
          </cell>
          <cell r="AD152">
            <v>4</v>
          </cell>
          <cell r="AE152">
            <v>4</v>
          </cell>
          <cell r="AF152" t="str">
            <v>AL</v>
          </cell>
          <cell r="AG152" t="str">
            <v>AL</v>
          </cell>
          <cell r="AH152">
            <v>4</v>
          </cell>
          <cell r="AI152"/>
          <cell r="AJ152"/>
          <cell r="AK152"/>
          <cell r="AL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</row>
        <row r="153">
          <cell r="B153"/>
          <cell r="C153" t="str">
            <v>Men Sophy</v>
          </cell>
          <cell r="D153">
            <v>1.3</v>
          </cell>
          <cell r="E153">
            <v>0</v>
          </cell>
          <cell r="F153">
            <v>0</v>
          </cell>
          <cell r="G153"/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/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/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/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/>
          <cell r="AJ153">
            <v>0</v>
          </cell>
          <cell r="AK153"/>
          <cell r="AL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</row>
        <row r="154">
          <cell r="B154"/>
          <cell r="C154" t="str">
            <v>Packing</v>
          </cell>
          <cell r="D154">
            <v>1.5</v>
          </cell>
          <cell r="E154">
            <v>2</v>
          </cell>
          <cell r="F154">
            <v>0</v>
          </cell>
          <cell r="G154"/>
          <cell r="H154">
            <v>2</v>
          </cell>
          <cell r="I154">
            <v>2</v>
          </cell>
          <cell r="J154">
            <v>2</v>
          </cell>
          <cell r="K154">
            <v>0</v>
          </cell>
          <cell r="L154">
            <v>0</v>
          </cell>
          <cell r="M154">
            <v>0</v>
          </cell>
          <cell r="N154"/>
          <cell r="O154">
            <v>2</v>
          </cell>
          <cell r="P154">
            <v>2</v>
          </cell>
          <cell r="Q154">
            <v>2</v>
          </cell>
          <cell r="R154">
            <v>2</v>
          </cell>
          <cell r="S154">
            <v>2</v>
          </cell>
          <cell r="T154">
            <v>0</v>
          </cell>
          <cell r="U154"/>
          <cell r="V154">
            <v>2</v>
          </cell>
          <cell r="W154">
            <v>0</v>
          </cell>
          <cell r="X154">
            <v>2</v>
          </cell>
          <cell r="Y154">
            <v>2</v>
          </cell>
          <cell r="Z154">
            <v>2</v>
          </cell>
          <cell r="AA154">
            <v>0</v>
          </cell>
          <cell r="AB154"/>
          <cell r="AC154">
            <v>2</v>
          </cell>
          <cell r="AD154">
            <v>2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/>
          <cell r="AJ154">
            <v>30</v>
          </cell>
          <cell r="AK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</row>
        <row r="155">
          <cell r="B155"/>
          <cell r="C155"/>
          <cell r="D155">
            <v>2</v>
          </cell>
          <cell r="E155">
            <v>0</v>
          </cell>
          <cell r="F155">
            <v>0</v>
          </cell>
          <cell r="G155"/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/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/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/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/>
          <cell r="AJ155">
            <v>0</v>
          </cell>
          <cell r="AK155">
            <v>0</v>
          </cell>
          <cell r="AL155">
            <v>15</v>
          </cell>
          <cell r="AM155">
            <v>0</v>
          </cell>
          <cell r="AN155">
            <v>0</v>
          </cell>
          <cell r="AO155">
            <v>0</v>
          </cell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</row>
      </sheetData>
      <sheetData sheetId="2"/>
      <sheetData sheetId="3">
        <row r="8">
          <cell r="B8" t="str">
            <v>0039</v>
          </cell>
          <cell r="C8" t="str">
            <v xml:space="preserve">Neth Sreypov </v>
          </cell>
          <cell r="D8" t="str">
            <v>F</v>
          </cell>
          <cell r="E8">
            <v>43573</v>
          </cell>
          <cell r="F8" t="str">
            <v xml:space="preserve"> Packing Team Leader</v>
          </cell>
          <cell r="G8" t="str">
            <v>-</v>
          </cell>
          <cell r="H8" t="str">
            <v>-</v>
          </cell>
          <cell r="I8">
            <v>226</v>
          </cell>
          <cell r="J8">
            <v>132</v>
          </cell>
          <cell r="K8">
            <v>10</v>
          </cell>
          <cell r="L8">
            <v>10</v>
          </cell>
          <cell r="M8">
            <v>378</v>
          </cell>
          <cell r="N8">
            <v>22</v>
          </cell>
          <cell r="O8">
            <v>5.8201058201058198E-2</v>
          </cell>
          <cell r="P8">
            <v>230</v>
          </cell>
        </row>
        <row r="9">
          <cell r="B9" t="str">
            <v>0033</v>
          </cell>
          <cell r="C9" t="str">
            <v xml:space="preserve">Tit Moeurn </v>
          </cell>
          <cell r="D9" t="str">
            <v>F</v>
          </cell>
          <cell r="E9">
            <v>43573</v>
          </cell>
          <cell r="F9" t="str">
            <v xml:space="preserve"> Packing operator</v>
          </cell>
          <cell r="G9" t="str">
            <v>-</v>
          </cell>
          <cell r="H9" t="str">
            <v>-</v>
          </cell>
          <cell r="I9">
            <v>208</v>
          </cell>
          <cell r="J9">
            <v>3</v>
          </cell>
          <cell r="K9">
            <v>10</v>
          </cell>
          <cell r="L9">
            <v>10</v>
          </cell>
          <cell r="M9">
            <v>231</v>
          </cell>
          <cell r="N9">
            <v>4</v>
          </cell>
          <cell r="O9">
            <v>1.7316017316017316E-2</v>
          </cell>
          <cell r="P9">
            <v>212</v>
          </cell>
        </row>
        <row r="10">
          <cell r="B10" t="str">
            <v>0154</v>
          </cell>
          <cell r="C10" t="str">
            <v xml:space="preserve">Them Sophanna </v>
          </cell>
          <cell r="D10" t="str">
            <v>F</v>
          </cell>
          <cell r="E10">
            <v>43746</v>
          </cell>
          <cell r="F10" t="str">
            <v xml:space="preserve"> Packing operator</v>
          </cell>
          <cell r="G10" t="str">
            <v>-</v>
          </cell>
          <cell r="H10" t="str">
            <v>-</v>
          </cell>
          <cell r="I10">
            <v>208</v>
          </cell>
          <cell r="J10">
            <v>23</v>
          </cell>
          <cell r="K10">
            <v>10</v>
          </cell>
          <cell r="L10">
            <v>10</v>
          </cell>
          <cell r="M10">
            <v>251</v>
          </cell>
          <cell r="N10">
            <v>4</v>
          </cell>
          <cell r="O10">
            <v>1.5936254980079681E-2</v>
          </cell>
          <cell r="P10">
            <v>212</v>
          </cell>
        </row>
        <row r="11">
          <cell r="B11" t="str">
            <v>0182</v>
          </cell>
          <cell r="C11" t="str">
            <v xml:space="preserve">Phann Sopheak </v>
          </cell>
          <cell r="D11" t="str">
            <v>F</v>
          </cell>
          <cell r="E11">
            <v>43757</v>
          </cell>
          <cell r="F11" t="str">
            <v xml:space="preserve"> Packing Leader Asst.</v>
          </cell>
          <cell r="G11" t="str">
            <v>-</v>
          </cell>
          <cell r="H11" t="str">
            <v>-</v>
          </cell>
          <cell r="I11">
            <v>208</v>
          </cell>
          <cell r="J11">
            <v>35</v>
          </cell>
          <cell r="K11">
            <v>10</v>
          </cell>
          <cell r="L11">
            <v>10</v>
          </cell>
          <cell r="M11">
            <v>263</v>
          </cell>
          <cell r="N11">
            <v>4</v>
          </cell>
          <cell r="O11">
            <v>1.5209125475285171E-2</v>
          </cell>
          <cell r="P11">
            <v>212</v>
          </cell>
        </row>
        <row r="12">
          <cell r="B12" t="str">
            <v>0183</v>
          </cell>
          <cell r="C12" t="str">
            <v>Vuth Thvy</v>
          </cell>
          <cell r="D12" t="str">
            <v>F</v>
          </cell>
          <cell r="E12">
            <v>43757</v>
          </cell>
          <cell r="F12" t="str">
            <v>Packing operator</v>
          </cell>
          <cell r="G12" t="str">
            <v>-</v>
          </cell>
          <cell r="H12" t="str">
            <v>-</v>
          </cell>
          <cell r="I12">
            <v>208</v>
          </cell>
          <cell r="J12">
            <v>10</v>
          </cell>
          <cell r="K12">
            <v>10</v>
          </cell>
          <cell r="L12">
            <v>10</v>
          </cell>
          <cell r="M12">
            <v>238</v>
          </cell>
          <cell r="N12">
            <v>4</v>
          </cell>
          <cell r="O12">
            <v>1.680672268907563E-2</v>
          </cell>
          <cell r="P12">
            <v>212</v>
          </cell>
        </row>
        <row r="13">
          <cell r="B13" t="str">
            <v>0187</v>
          </cell>
          <cell r="C13" t="str">
            <v xml:space="preserve">Pen Sokna </v>
          </cell>
          <cell r="D13" t="str">
            <v>F</v>
          </cell>
          <cell r="E13">
            <v>43757</v>
          </cell>
          <cell r="F13" t="str">
            <v>Packing operator</v>
          </cell>
          <cell r="G13" t="str">
            <v>-</v>
          </cell>
          <cell r="H13" t="str">
            <v>-</v>
          </cell>
          <cell r="I13">
            <v>208</v>
          </cell>
          <cell r="J13">
            <v>23</v>
          </cell>
          <cell r="K13">
            <v>10</v>
          </cell>
          <cell r="L13">
            <v>10</v>
          </cell>
          <cell r="M13">
            <v>251</v>
          </cell>
          <cell r="N13">
            <v>4</v>
          </cell>
          <cell r="O13">
            <v>1.5936254980079681E-2</v>
          </cell>
          <cell r="P13">
            <v>212</v>
          </cell>
        </row>
        <row r="14">
          <cell r="B14" t="str">
            <v>0421</v>
          </cell>
          <cell r="C14" t="str">
            <v xml:space="preserve">Sophal Vannet </v>
          </cell>
          <cell r="D14" t="str">
            <v>F</v>
          </cell>
          <cell r="E14">
            <v>44125</v>
          </cell>
          <cell r="F14" t="str">
            <v>Packing operator</v>
          </cell>
          <cell r="G14" t="str">
            <v>-</v>
          </cell>
          <cell r="H14" t="str">
            <v>-</v>
          </cell>
          <cell r="I14">
            <v>208</v>
          </cell>
          <cell r="J14">
            <v>3</v>
          </cell>
          <cell r="K14">
            <v>10</v>
          </cell>
          <cell r="L14">
            <v>10</v>
          </cell>
          <cell r="M14">
            <v>231</v>
          </cell>
          <cell r="N14">
            <v>4</v>
          </cell>
          <cell r="O14">
            <v>1.7316017316017316E-2</v>
          </cell>
          <cell r="P14">
            <v>212</v>
          </cell>
        </row>
        <row r="15">
          <cell r="B15" t="str">
            <v>0495</v>
          </cell>
          <cell r="C15" t="str">
            <v xml:space="preserve">Phal Nan </v>
          </cell>
          <cell r="D15" t="str">
            <v>F</v>
          </cell>
          <cell r="E15">
            <v>44221</v>
          </cell>
          <cell r="F15" t="str">
            <v>Packing operator</v>
          </cell>
          <cell r="G15" t="str">
            <v>-</v>
          </cell>
          <cell r="H15" t="str">
            <v>-</v>
          </cell>
          <cell r="I15">
            <v>208</v>
          </cell>
          <cell r="J15">
            <v>3</v>
          </cell>
          <cell r="K15">
            <v>10</v>
          </cell>
          <cell r="L15">
            <v>10</v>
          </cell>
          <cell r="M15">
            <v>231</v>
          </cell>
          <cell r="N15">
            <v>4</v>
          </cell>
          <cell r="O15">
            <v>1.7316017316017316E-2</v>
          </cell>
          <cell r="P15">
            <v>212</v>
          </cell>
        </row>
        <row r="16">
          <cell r="B16" t="str">
            <v>0507</v>
          </cell>
          <cell r="C16" t="str">
            <v xml:space="preserve">Chhorm Kim </v>
          </cell>
          <cell r="D16" t="str">
            <v>M</v>
          </cell>
          <cell r="E16">
            <v>44235</v>
          </cell>
          <cell r="F16" t="str">
            <v>Packing operator</v>
          </cell>
          <cell r="G16" t="str">
            <v>-</v>
          </cell>
          <cell r="H16" t="str">
            <v>-</v>
          </cell>
          <cell r="I16">
            <v>208</v>
          </cell>
          <cell r="J16">
            <v>23</v>
          </cell>
          <cell r="K16">
            <v>10</v>
          </cell>
          <cell r="L16">
            <v>10</v>
          </cell>
          <cell r="M16">
            <v>251</v>
          </cell>
          <cell r="N16">
            <v>4</v>
          </cell>
          <cell r="O16">
            <v>1.5936254980079681E-2</v>
          </cell>
          <cell r="P16">
            <v>212</v>
          </cell>
        </row>
        <row r="17">
          <cell r="B17" t="str">
            <v>0547</v>
          </cell>
          <cell r="C17" t="str">
            <v xml:space="preserve">Set Chandet </v>
          </cell>
          <cell r="D17" t="str">
            <v>F</v>
          </cell>
          <cell r="E17">
            <v>44292</v>
          </cell>
          <cell r="F17" t="str">
            <v>Packing operator</v>
          </cell>
          <cell r="G17" t="str">
            <v>-</v>
          </cell>
          <cell r="H17" t="str">
            <v>-</v>
          </cell>
          <cell r="I17">
            <v>208</v>
          </cell>
          <cell r="J17">
            <v>3</v>
          </cell>
          <cell r="K17">
            <v>10</v>
          </cell>
          <cell r="L17">
            <v>10</v>
          </cell>
          <cell r="M17">
            <v>231</v>
          </cell>
          <cell r="N17">
            <v>4</v>
          </cell>
          <cell r="O17">
            <v>1.7316017316017316E-2</v>
          </cell>
          <cell r="P17">
            <v>212</v>
          </cell>
        </row>
        <row r="18">
          <cell r="B18" t="str">
            <v>0578</v>
          </cell>
          <cell r="C18" t="str">
            <v xml:space="preserve">Sak Solida </v>
          </cell>
          <cell r="D18" t="str">
            <v>F</v>
          </cell>
          <cell r="E18">
            <v>44412</v>
          </cell>
          <cell r="F18" t="str">
            <v>Packing operator</v>
          </cell>
          <cell r="G18" t="str">
            <v>-</v>
          </cell>
          <cell r="H18" t="str">
            <v>-</v>
          </cell>
          <cell r="I18">
            <v>208</v>
          </cell>
          <cell r="J18">
            <v>3</v>
          </cell>
          <cell r="K18">
            <v>10</v>
          </cell>
          <cell r="L18">
            <v>10</v>
          </cell>
          <cell r="M18">
            <v>231</v>
          </cell>
          <cell r="N18">
            <v>4</v>
          </cell>
          <cell r="O18">
            <v>1.7316017316017316E-2</v>
          </cell>
          <cell r="P18">
            <v>212</v>
          </cell>
        </row>
        <row r="19">
          <cell r="B19" t="str">
            <v>0607</v>
          </cell>
          <cell r="C19" t="str">
            <v xml:space="preserve">Noem Sreynet </v>
          </cell>
          <cell r="D19" t="str">
            <v>F</v>
          </cell>
          <cell r="E19">
            <v>44440</v>
          </cell>
          <cell r="F19" t="str">
            <v>Packing leader assist.</v>
          </cell>
          <cell r="G19" t="str">
            <v>-</v>
          </cell>
          <cell r="H19" t="str">
            <v>-</v>
          </cell>
          <cell r="I19">
            <v>208</v>
          </cell>
          <cell r="J19">
            <v>33</v>
          </cell>
          <cell r="K19">
            <v>10</v>
          </cell>
          <cell r="L19">
            <v>10</v>
          </cell>
          <cell r="M19">
            <v>261</v>
          </cell>
          <cell r="N19">
            <v>4</v>
          </cell>
          <cell r="O19">
            <v>1.532567049808429E-2</v>
          </cell>
          <cell r="P19">
            <v>212</v>
          </cell>
        </row>
        <row r="20">
          <cell r="B20" t="str">
            <v>0612</v>
          </cell>
          <cell r="C20" t="str">
            <v>Chhun SreyNeath</v>
          </cell>
          <cell r="D20" t="str">
            <v>F</v>
          </cell>
          <cell r="E20">
            <v>44440</v>
          </cell>
          <cell r="F20" t="str">
            <v>Packing operator</v>
          </cell>
          <cell r="G20" t="str">
            <v>-</v>
          </cell>
          <cell r="H20" t="str">
            <v>-</v>
          </cell>
          <cell r="I20">
            <v>208</v>
          </cell>
          <cell r="J20">
            <v>15</v>
          </cell>
          <cell r="K20">
            <v>10</v>
          </cell>
          <cell r="L20">
            <v>10</v>
          </cell>
          <cell r="M20">
            <v>243</v>
          </cell>
          <cell r="N20">
            <v>4</v>
          </cell>
          <cell r="O20">
            <v>1.646090534979424E-2</v>
          </cell>
          <cell r="P20">
            <v>212</v>
          </cell>
        </row>
        <row r="21">
          <cell r="B21" t="str">
            <v>0957</v>
          </cell>
          <cell r="C21" t="str">
            <v>Ie Sreyneath</v>
          </cell>
          <cell r="D21" t="str">
            <v>F</v>
          </cell>
          <cell r="E21">
            <v>44756</v>
          </cell>
          <cell r="F21" t="str">
            <v>Packing operator</v>
          </cell>
          <cell r="G21" t="str">
            <v>-</v>
          </cell>
          <cell r="H21" t="str">
            <v>-</v>
          </cell>
          <cell r="I21">
            <v>208</v>
          </cell>
          <cell r="J21">
            <v>3</v>
          </cell>
          <cell r="K21">
            <v>10</v>
          </cell>
          <cell r="L21">
            <v>10</v>
          </cell>
          <cell r="M21">
            <v>231</v>
          </cell>
          <cell r="N21">
            <v>4</v>
          </cell>
          <cell r="O21">
            <v>1.7316017316017316E-2</v>
          </cell>
          <cell r="P21">
            <v>212</v>
          </cell>
        </row>
        <row r="22">
          <cell r="B22" t="str">
            <v>1077</v>
          </cell>
          <cell r="C22" t="str">
            <v>Penh Sreyvin</v>
          </cell>
          <cell r="D22" t="str">
            <v>F</v>
          </cell>
          <cell r="E22">
            <v>44880</v>
          </cell>
          <cell r="F22" t="str">
            <v>Packing operator</v>
          </cell>
          <cell r="G22" t="str">
            <v>-</v>
          </cell>
          <cell r="H22" t="str">
            <v>-</v>
          </cell>
          <cell r="I22">
            <v>208</v>
          </cell>
          <cell r="J22">
            <v>10</v>
          </cell>
          <cell r="K22">
            <v>10</v>
          </cell>
          <cell r="L22">
            <v>10</v>
          </cell>
          <cell r="M22">
            <v>238</v>
          </cell>
          <cell r="N22">
            <v>4</v>
          </cell>
          <cell r="O22">
            <v>1.680672268907563E-2</v>
          </cell>
          <cell r="P22">
            <v>212</v>
          </cell>
        </row>
        <row r="23">
          <cell r="B23" t="str">
            <v>1195</v>
          </cell>
          <cell r="C23" t="str">
            <v>Bun Rina</v>
          </cell>
          <cell r="D23" t="str">
            <v>F</v>
          </cell>
          <cell r="E23">
            <v>44974</v>
          </cell>
          <cell r="F23" t="str">
            <v>Packing operator</v>
          </cell>
          <cell r="G23" t="str">
            <v>-</v>
          </cell>
          <cell r="H23" t="str">
            <v>-</v>
          </cell>
          <cell r="I23">
            <v>208</v>
          </cell>
          <cell r="J23">
            <v>3</v>
          </cell>
          <cell r="K23">
            <v>10</v>
          </cell>
          <cell r="L23">
            <v>10</v>
          </cell>
          <cell r="M23">
            <v>231</v>
          </cell>
          <cell r="N23">
            <v>4</v>
          </cell>
          <cell r="O23">
            <v>1.7316017316017316E-2</v>
          </cell>
          <cell r="P23">
            <v>212</v>
          </cell>
        </row>
        <row r="24">
          <cell r="B24" t="str">
            <v>1204</v>
          </cell>
          <cell r="C24" t="str">
            <v>Phoeung Sam Eap</v>
          </cell>
          <cell r="D24" t="str">
            <v>F</v>
          </cell>
          <cell r="E24">
            <v>45001</v>
          </cell>
          <cell r="F24" t="str">
            <v>Packing operator</v>
          </cell>
          <cell r="G24" t="str">
            <v>-</v>
          </cell>
          <cell r="H24" t="str">
            <v>-</v>
          </cell>
          <cell r="I24">
            <v>208</v>
          </cell>
          <cell r="J24">
            <v>10</v>
          </cell>
          <cell r="K24">
            <v>10</v>
          </cell>
          <cell r="L24">
            <v>10</v>
          </cell>
          <cell r="M24">
            <v>238</v>
          </cell>
          <cell r="N24">
            <v>4</v>
          </cell>
          <cell r="O24">
            <v>1.680672268907563E-2</v>
          </cell>
          <cell r="P24">
            <v>212</v>
          </cell>
        </row>
        <row r="25">
          <cell r="B25" t="str">
            <v>1247</v>
          </cell>
          <cell r="C25" t="str">
            <v>Net Sokunthea</v>
          </cell>
          <cell r="D25" t="str">
            <v>F</v>
          </cell>
          <cell r="E25">
            <v>45058</v>
          </cell>
          <cell r="F25" t="str">
            <v>Packing operator</v>
          </cell>
          <cell r="G25" t="str">
            <v>-</v>
          </cell>
          <cell r="H25" t="str">
            <v>-</v>
          </cell>
          <cell r="I25">
            <v>208</v>
          </cell>
          <cell r="J25">
            <v>3</v>
          </cell>
          <cell r="K25">
            <v>10</v>
          </cell>
          <cell r="L25">
            <v>10</v>
          </cell>
          <cell r="M25">
            <v>231</v>
          </cell>
          <cell r="N25">
            <v>4</v>
          </cell>
          <cell r="O25">
            <v>1.7316017316017316E-2</v>
          </cell>
          <cell r="P25">
            <v>212</v>
          </cell>
        </row>
        <row r="26">
          <cell r="B26" t="str">
            <v>1248</v>
          </cell>
          <cell r="C26" t="str">
            <v>Net Sreymom</v>
          </cell>
          <cell r="D26" t="str">
            <v>F</v>
          </cell>
          <cell r="E26">
            <v>45058</v>
          </cell>
          <cell r="F26" t="str">
            <v>Packing operator</v>
          </cell>
          <cell r="G26" t="str">
            <v>-</v>
          </cell>
          <cell r="H26" t="str">
            <v>-</v>
          </cell>
          <cell r="I26">
            <v>208</v>
          </cell>
          <cell r="J26">
            <v>3</v>
          </cell>
          <cell r="K26">
            <v>10</v>
          </cell>
          <cell r="L26">
            <v>10</v>
          </cell>
          <cell r="M26">
            <v>231</v>
          </cell>
          <cell r="N26">
            <v>4</v>
          </cell>
          <cell r="O26">
            <v>1.7316017316017316E-2</v>
          </cell>
          <cell r="P26">
            <v>212</v>
          </cell>
        </row>
        <row r="27">
          <cell r="B27" t="str">
            <v>1251</v>
          </cell>
          <cell r="C27" t="str">
            <v>Sor Chandary</v>
          </cell>
          <cell r="D27" t="str">
            <v>F</v>
          </cell>
          <cell r="E27">
            <v>45058</v>
          </cell>
          <cell r="F27" t="str">
            <v>Packing operator</v>
          </cell>
          <cell r="G27" t="str">
            <v>-</v>
          </cell>
          <cell r="H27" t="str">
            <v>-</v>
          </cell>
          <cell r="I27">
            <v>208</v>
          </cell>
          <cell r="J27">
            <v>3</v>
          </cell>
          <cell r="K27">
            <v>10</v>
          </cell>
          <cell r="L27">
            <v>10</v>
          </cell>
          <cell r="M27">
            <v>231</v>
          </cell>
          <cell r="N27">
            <v>4</v>
          </cell>
          <cell r="O27">
            <v>1.7316017316017316E-2</v>
          </cell>
          <cell r="P27">
            <v>212</v>
          </cell>
        </row>
        <row r="28">
          <cell r="B28" t="str">
            <v>1295</v>
          </cell>
          <cell r="C28" t="str">
            <v>Mok Leak</v>
          </cell>
          <cell r="D28" t="str">
            <v>F</v>
          </cell>
          <cell r="E28">
            <v>45166</v>
          </cell>
          <cell r="F28" t="str">
            <v>Packing operator</v>
          </cell>
          <cell r="G28" t="str">
            <v>-</v>
          </cell>
          <cell r="H28" t="str">
            <v>-</v>
          </cell>
          <cell r="I28">
            <v>208</v>
          </cell>
          <cell r="J28">
            <v>3</v>
          </cell>
          <cell r="K28">
            <v>10</v>
          </cell>
          <cell r="L28">
            <v>10</v>
          </cell>
          <cell r="M28">
            <v>231</v>
          </cell>
          <cell r="N28">
            <v>4</v>
          </cell>
          <cell r="O28">
            <v>1.7316017316017316E-2</v>
          </cell>
          <cell r="P28">
            <v>212</v>
          </cell>
        </row>
        <row r="29">
          <cell r="B29" t="str">
            <v>1375</v>
          </cell>
          <cell r="C29" t="str">
            <v>Srev Thary</v>
          </cell>
          <cell r="D29" t="str">
            <v>M</v>
          </cell>
          <cell r="E29">
            <v>45201</v>
          </cell>
          <cell r="F29" t="str">
            <v>Packing operator</v>
          </cell>
          <cell r="G29" t="str">
            <v>-</v>
          </cell>
          <cell r="H29" t="str">
            <v>-</v>
          </cell>
          <cell r="I29">
            <v>208</v>
          </cell>
          <cell r="J29">
            <v>0</v>
          </cell>
          <cell r="K29">
            <v>10</v>
          </cell>
          <cell r="L29">
            <v>10</v>
          </cell>
          <cell r="M29">
            <v>228</v>
          </cell>
          <cell r="N29">
            <v>4</v>
          </cell>
          <cell r="O29">
            <v>1.7543859649122806E-2</v>
          </cell>
          <cell r="P29">
            <v>212</v>
          </cell>
        </row>
        <row r="30">
          <cell r="B30" t="str">
            <v>1384</v>
          </cell>
          <cell r="C30" t="str">
            <v>Thol Chanthou</v>
          </cell>
          <cell r="D30" t="str">
            <v>F</v>
          </cell>
          <cell r="E30">
            <v>45217</v>
          </cell>
          <cell r="F30" t="str">
            <v>Packing operator</v>
          </cell>
          <cell r="G30" t="str">
            <v>-</v>
          </cell>
          <cell r="H30" t="str">
            <v>-</v>
          </cell>
          <cell r="I30">
            <v>208</v>
          </cell>
          <cell r="J30">
            <v>0</v>
          </cell>
          <cell r="K30">
            <v>10</v>
          </cell>
          <cell r="L30">
            <v>10</v>
          </cell>
          <cell r="M30">
            <v>228</v>
          </cell>
          <cell r="N30">
            <v>4</v>
          </cell>
          <cell r="O30">
            <v>1.7543859649122806E-2</v>
          </cell>
          <cell r="P30">
            <v>212</v>
          </cell>
        </row>
        <row r="31">
          <cell r="B31" t="str">
            <v>1410</v>
          </cell>
          <cell r="C31" t="str">
            <v>Chan Reaksey</v>
          </cell>
          <cell r="D31" t="str">
            <v>F</v>
          </cell>
          <cell r="E31">
            <v>45231</v>
          </cell>
          <cell r="F31" t="str">
            <v>Packing operator</v>
          </cell>
          <cell r="G31" t="str">
            <v>-</v>
          </cell>
          <cell r="H31" t="str">
            <v>-</v>
          </cell>
          <cell r="I31">
            <v>208</v>
          </cell>
          <cell r="J31">
            <v>0</v>
          </cell>
          <cell r="K31">
            <v>10</v>
          </cell>
          <cell r="L31">
            <v>10</v>
          </cell>
          <cell r="M31">
            <v>228</v>
          </cell>
          <cell r="N31">
            <v>4</v>
          </cell>
          <cell r="O31">
            <v>1.7543859649122806E-2</v>
          </cell>
          <cell r="P31">
            <v>212</v>
          </cell>
        </row>
        <row r="32">
          <cell r="B32" t="str">
            <v>1440</v>
          </cell>
          <cell r="C32" t="str">
            <v>Chea Senghai</v>
          </cell>
          <cell r="D32" t="str">
            <v>M</v>
          </cell>
          <cell r="E32">
            <v>45264</v>
          </cell>
          <cell r="F32" t="str">
            <v>Packing operator</v>
          </cell>
          <cell r="G32" t="str">
            <v>-</v>
          </cell>
          <cell r="H32" t="str">
            <v>-</v>
          </cell>
          <cell r="I32">
            <v>198</v>
          </cell>
          <cell r="J32">
            <v>0</v>
          </cell>
          <cell r="K32">
            <v>10</v>
          </cell>
          <cell r="L32">
            <v>10</v>
          </cell>
          <cell r="M32">
            <v>218</v>
          </cell>
          <cell r="N32">
            <v>10</v>
          </cell>
          <cell r="O32">
            <v>4.5871559633027525E-2</v>
          </cell>
          <cell r="P32">
            <v>208</v>
          </cell>
        </row>
        <row r="33">
          <cell r="B33" t="str">
            <v>1449</v>
          </cell>
          <cell r="C33" t="str">
            <v>Yi Kimsrieng</v>
          </cell>
          <cell r="D33" t="str">
            <v>F</v>
          </cell>
          <cell r="E33">
            <v>45264</v>
          </cell>
          <cell r="F33" t="str">
            <v>Packing operator</v>
          </cell>
          <cell r="G33" t="str">
            <v>-</v>
          </cell>
          <cell r="H33" t="str">
            <v>-</v>
          </cell>
          <cell r="I33">
            <v>198</v>
          </cell>
          <cell r="J33">
            <v>0</v>
          </cell>
          <cell r="K33">
            <v>10</v>
          </cell>
          <cell r="L33">
            <v>10</v>
          </cell>
          <cell r="M33">
            <v>218</v>
          </cell>
          <cell r="N33">
            <v>10</v>
          </cell>
          <cell r="O33">
            <v>4.5871559633027525E-2</v>
          </cell>
          <cell r="P33">
            <v>208</v>
          </cell>
        </row>
        <row r="34">
          <cell r="B34" t="str">
            <v>1450</v>
          </cell>
          <cell r="C34" t="str">
            <v>Van Seanggy</v>
          </cell>
          <cell r="D34" t="str">
            <v>F</v>
          </cell>
          <cell r="E34">
            <v>45264</v>
          </cell>
          <cell r="F34" t="str">
            <v>Packing operator</v>
          </cell>
          <cell r="G34" t="str">
            <v>-</v>
          </cell>
          <cell r="H34" t="str">
            <v>-</v>
          </cell>
          <cell r="I34">
            <v>198</v>
          </cell>
          <cell r="J34">
            <v>0</v>
          </cell>
          <cell r="K34">
            <v>10</v>
          </cell>
          <cell r="L34">
            <v>10</v>
          </cell>
          <cell r="M34">
            <v>218</v>
          </cell>
          <cell r="N34">
            <v>10</v>
          </cell>
          <cell r="O34">
            <v>4.5871559633027525E-2</v>
          </cell>
          <cell r="P34">
            <v>208</v>
          </cell>
        </row>
        <row r="35">
          <cell r="B35" t="str">
            <v>1451</v>
          </cell>
          <cell r="C35" t="str">
            <v>Chheng Channoch</v>
          </cell>
          <cell r="D35" t="str">
            <v>F</v>
          </cell>
          <cell r="E35">
            <v>45264</v>
          </cell>
          <cell r="F35" t="str">
            <v>Packing operator</v>
          </cell>
          <cell r="G35" t="str">
            <v>-</v>
          </cell>
          <cell r="H35" t="str">
            <v>-</v>
          </cell>
          <cell r="I35">
            <v>198</v>
          </cell>
          <cell r="J35">
            <v>0</v>
          </cell>
          <cell r="K35">
            <v>10</v>
          </cell>
          <cell r="L35">
            <v>10</v>
          </cell>
          <cell r="M35">
            <v>218</v>
          </cell>
          <cell r="N35">
            <v>10</v>
          </cell>
          <cell r="O35">
            <v>4.5871559633027525E-2</v>
          </cell>
          <cell r="P35">
            <v>208</v>
          </cell>
        </row>
        <row r="36">
          <cell r="B36" t="str">
            <v>1455</v>
          </cell>
          <cell r="C36" t="str">
            <v>Roy Channy</v>
          </cell>
          <cell r="D36" t="str">
            <v>F</v>
          </cell>
          <cell r="E36">
            <v>45264</v>
          </cell>
          <cell r="F36" t="str">
            <v>Packing operator</v>
          </cell>
          <cell r="G36" t="str">
            <v>-</v>
          </cell>
          <cell r="H36" t="str">
            <v>-</v>
          </cell>
          <cell r="I36">
            <v>198</v>
          </cell>
          <cell r="J36">
            <v>0</v>
          </cell>
          <cell r="K36">
            <v>10</v>
          </cell>
          <cell r="L36">
            <v>10</v>
          </cell>
          <cell r="M36">
            <v>218</v>
          </cell>
          <cell r="N36">
            <v>10</v>
          </cell>
          <cell r="O36">
            <v>4.5871559633027525E-2</v>
          </cell>
          <cell r="P36">
            <v>208</v>
          </cell>
        </row>
        <row r="37">
          <cell r="B37" t="str">
            <v>1459</v>
          </cell>
          <cell r="C37" t="str">
            <v>Sok Daly</v>
          </cell>
          <cell r="D37" t="str">
            <v>F</v>
          </cell>
          <cell r="E37">
            <v>45267</v>
          </cell>
          <cell r="F37" t="str">
            <v>Packing operator</v>
          </cell>
          <cell r="G37" t="str">
            <v>-</v>
          </cell>
          <cell r="H37" t="str">
            <v>-</v>
          </cell>
          <cell r="I37">
            <v>198</v>
          </cell>
          <cell r="J37">
            <v>0</v>
          </cell>
          <cell r="K37">
            <v>10</v>
          </cell>
          <cell r="L37">
            <v>10</v>
          </cell>
          <cell r="M37">
            <v>218</v>
          </cell>
          <cell r="N37">
            <v>10</v>
          </cell>
          <cell r="O37">
            <v>4.5871559633027525E-2</v>
          </cell>
          <cell r="P37">
            <v>208</v>
          </cell>
        </row>
        <row r="38">
          <cell r="B38" t="str">
            <v>1458</v>
          </cell>
          <cell r="C38" t="str">
            <v>Thy Kimeang</v>
          </cell>
          <cell r="D38" t="str">
            <v>F</v>
          </cell>
          <cell r="E38">
            <v>45267</v>
          </cell>
          <cell r="F38" t="str">
            <v xml:space="preserve"> QC Inspector</v>
          </cell>
          <cell r="G38" t="str">
            <v>-</v>
          </cell>
          <cell r="H38" t="str">
            <v>-</v>
          </cell>
          <cell r="I38">
            <v>198</v>
          </cell>
          <cell r="J38">
            <v>0</v>
          </cell>
          <cell r="K38">
            <v>10</v>
          </cell>
          <cell r="L38">
            <v>10</v>
          </cell>
          <cell r="M38">
            <v>218</v>
          </cell>
          <cell r="N38">
            <v>10</v>
          </cell>
          <cell r="O38">
            <v>4.5871559633027525E-2</v>
          </cell>
          <cell r="P38">
            <v>208</v>
          </cell>
        </row>
        <row r="39">
          <cell r="B39" t="str">
            <v>1461</v>
          </cell>
          <cell r="C39" t="str">
            <v>Men Sophy</v>
          </cell>
          <cell r="D39" t="str">
            <v>F</v>
          </cell>
          <cell r="E39">
            <v>45267</v>
          </cell>
          <cell r="F39" t="str">
            <v xml:space="preserve"> QC Inspector</v>
          </cell>
          <cell r="G39" t="str">
            <v>-</v>
          </cell>
          <cell r="H39" t="str">
            <v>-</v>
          </cell>
          <cell r="I39">
            <v>198</v>
          </cell>
          <cell r="J39">
            <v>0</v>
          </cell>
          <cell r="K39">
            <v>10</v>
          </cell>
          <cell r="L39">
            <v>10</v>
          </cell>
          <cell r="M39">
            <v>218</v>
          </cell>
          <cell r="N39">
            <v>10</v>
          </cell>
          <cell r="O39">
            <v>4.5871559633027525E-2</v>
          </cell>
          <cell r="P39">
            <v>208</v>
          </cell>
        </row>
        <row r="40">
          <cell r="B40" t="str">
            <v>1464</v>
          </cell>
          <cell r="C40" t="str">
            <v>Nhil Sokheng</v>
          </cell>
          <cell r="D40" t="str">
            <v>F</v>
          </cell>
          <cell r="E40">
            <v>45267</v>
          </cell>
          <cell r="F40" t="str">
            <v xml:space="preserve"> QC Inspector</v>
          </cell>
          <cell r="G40" t="str">
            <v>-</v>
          </cell>
          <cell r="H40" t="str">
            <v>-</v>
          </cell>
          <cell r="I40">
            <v>198</v>
          </cell>
          <cell r="J40">
            <v>0</v>
          </cell>
          <cell r="K40">
            <v>10</v>
          </cell>
          <cell r="L40">
            <v>10</v>
          </cell>
          <cell r="M40">
            <v>218</v>
          </cell>
          <cell r="N40">
            <v>10</v>
          </cell>
          <cell r="O40">
            <v>4.5871559633027525E-2</v>
          </cell>
          <cell r="P40">
            <v>208</v>
          </cell>
        </row>
      </sheetData>
      <sheetData sheetId="4"/>
      <sheetData sheetId="5">
        <row r="10">
          <cell r="B10" t="str">
            <v>0039</v>
          </cell>
          <cell r="C10" t="str">
            <v>នេត ស្រីពៅ</v>
          </cell>
          <cell r="D10" t="str">
            <v>Neth Sreypov</v>
          </cell>
          <cell r="E10" t="str">
            <v>F</v>
          </cell>
          <cell r="F10" t="str">
            <v>Packing Leader</v>
          </cell>
          <cell r="G10">
            <v>43573</v>
          </cell>
          <cell r="H10">
            <v>755.04</v>
          </cell>
          <cell r="I10">
            <v>348.58</v>
          </cell>
          <cell r="J10">
            <v>416.84</v>
          </cell>
          <cell r="K10">
            <v>383</v>
          </cell>
          <cell r="L10">
            <v>381.29</v>
          </cell>
          <cell r="M10">
            <v>458.19</v>
          </cell>
          <cell r="N10">
            <v>390.52</v>
          </cell>
          <cell r="O10">
            <v>385.04</v>
          </cell>
          <cell r="P10">
            <v>481.23</v>
          </cell>
          <cell r="Q10">
            <v>747.37</v>
          </cell>
          <cell r="R10">
            <v>466.55</v>
          </cell>
          <cell r="S10">
            <v>456.39</v>
          </cell>
          <cell r="T10">
            <v>5670.0400000000009</v>
          </cell>
          <cell r="U10">
            <v>472.50333333333339</v>
          </cell>
          <cell r="V10">
            <v>1</v>
          </cell>
          <cell r="W10">
            <v>18.173205128205129</v>
          </cell>
        </row>
        <row r="11">
          <cell r="B11" t="str">
            <v>0033</v>
          </cell>
          <cell r="C11" t="str">
            <v>ទិត មឿន</v>
          </cell>
          <cell r="D11" t="str">
            <v>Tit Moeurn</v>
          </cell>
          <cell r="E11" t="str">
            <v>F</v>
          </cell>
          <cell r="F11" t="str">
            <v>Packing</v>
          </cell>
          <cell r="G11">
            <v>43573</v>
          </cell>
          <cell r="H11">
            <v>501.51</v>
          </cell>
          <cell r="I11">
            <v>244.27</v>
          </cell>
          <cell r="J11">
            <v>270.44</v>
          </cell>
          <cell r="K11">
            <v>246.5</v>
          </cell>
          <cell r="L11">
            <v>233.77</v>
          </cell>
          <cell r="M11">
            <v>293.08</v>
          </cell>
          <cell r="N11">
            <v>230.63</v>
          </cell>
          <cell r="O11">
            <v>211.65</v>
          </cell>
          <cell r="P11">
            <v>236</v>
          </cell>
          <cell r="Q11">
            <v>208</v>
          </cell>
          <cell r="R11">
            <v>212</v>
          </cell>
          <cell r="S11">
            <v>212</v>
          </cell>
          <cell r="T11">
            <v>3099.85</v>
          </cell>
          <cell r="U11">
            <v>258.32083333333333</v>
          </cell>
          <cell r="V11">
            <v>2</v>
          </cell>
          <cell r="W11">
            <v>19.870833333333334</v>
          </cell>
        </row>
        <row r="12">
          <cell r="B12" t="str">
            <v>0154</v>
          </cell>
          <cell r="C12" t="str">
            <v>ធីម សុផាន់ណា</v>
          </cell>
          <cell r="D12" t="str">
            <v>Them Sophanna</v>
          </cell>
          <cell r="E12" t="str">
            <v>F</v>
          </cell>
          <cell r="F12" t="str">
            <v>Packing</v>
          </cell>
          <cell r="G12">
            <v>43746</v>
          </cell>
          <cell r="H12">
            <v>455.69</v>
          </cell>
          <cell r="I12">
            <v>219.46</v>
          </cell>
          <cell r="J12">
            <v>269</v>
          </cell>
          <cell r="K12">
            <v>302.87</v>
          </cell>
          <cell r="L12">
            <v>287.74</v>
          </cell>
          <cell r="M12">
            <v>328.5</v>
          </cell>
          <cell r="N12">
            <v>274.12</v>
          </cell>
          <cell r="O12">
            <v>228.06</v>
          </cell>
          <cell r="P12">
            <v>337.23</v>
          </cell>
          <cell r="Q12">
            <v>540.01</v>
          </cell>
          <cell r="R12">
            <v>316.25</v>
          </cell>
          <cell r="S12">
            <v>286.73</v>
          </cell>
          <cell r="T12">
            <v>3845.6600000000003</v>
          </cell>
          <cell r="U12">
            <v>320.47166666666669</v>
          </cell>
          <cell r="V12">
            <v>0</v>
          </cell>
          <cell r="W12">
            <v>0</v>
          </cell>
        </row>
        <row r="13">
          <cell r="B13" t="str">
            <v>0182</v>
          </cell>
          <cell r="C13" t="str">
            <v>ផាន់​ សុភ័ក្រ្ត</v>
          </cell>
          <cell r="D13" t="str">
            <v>Phann Sopheak</v>
          </cell>
          <cell r="E13" t="str">
            <v>F</v>
          </cell>
          <cell r="F13" t="str">
            <v>Packing</v>
          </cell>
          <cell r="G13">
            <v>43757</v>
          </cell>
          <cell r="H13">
            <v>495.33</v>
          </cell>
          <cell r="I13">
            <v>248.31</v>
          </cell>
          <cell r="J13">
            <v>257.64999999999998</v>
          </cell>
          <cell r="K13">
            <v>238.96</v>
          </cell>
          <cell r="L13">
            <v>238.96</v>
          </cell>
          <cell r="M13">
            <v>299.64999999999998</v>
          </cell>
          <cell r="N13">
            <v>264.64999999999998</v>
          </cell>
          <cell r="O13">
            <v>243.12</v>
          </cell>
          <cell r="P13">
            <v>332.5</v>
          </cell>
          <cell r="Q13">
            <v>523.38</v>
          </cell>
          <cell r="R13">
            <v>322.72000000000003</v>
          </cell>
          <cell r="S13">
            <v>316.22000000000003</v>
          </cell>
          <cell r="T13">
            <v>3781.4500000000007</v>
          </cell>
          <cell r="U13">
            <v>315.12083333333339</v>
          </cell>
          <cell r="V13">
            <v>0</v>
          </cell>
          <cell r="W13">
            <v>0</v>
          </cell>
        </row>
        <row r="14">
          <cell r="B14" t="str">
            <v>0183</v>
          </cell>
          <cell r="C14" t="str">
            <v>វុត​ ទេវី</v>
          </cell>
          <cell r="D14" t="str">
            <v>Vuth Thvy</v>
          </cell>
          <cell r="E14" t="str">
            <v>F</v>
          </cell>
          <cell r="F14" t="str">
            <v>Packing</v>
          </cell>
          <cell r="G14">
            <v>43757</v>
          </cell>
          <cell r="H14">
            <v>502.19</v>
          </cell>
          <cell r="I14">
            <v>239.02</v>
          </cell>
          <cell r="J14">
            <v>270</v>
          </cell>
          <cell r="K14">
            <v>44</v>
          </cell>
          <cell r="L14">
            <v>272.12</v>
          </cell>
          <cell r="M14">
            <v>506.5</v>
          </cell>
          <cell r="N14">
            <v>280.5</v>
          </cell>
          <cell r="O14">
            <v>254.96</v>
          </cell>
          <cell r="P14">
            <v>361.5</v>
          </cell>
          <cell r="Q14">
            <v>528.78</v>
          </cell>
          <cell r="R14">
            <v>314.60000000000002</v>
          </cell>
          <cell r="S14">
            <v>314.60000000000002</v>
          </cell>
          <cell r="T14">
            <v>3888.7699999999995</v>
          </cell>
          <cell r="U14">
            <v>324.06416666666661</v>
          </cell>
          <cell r="V14">
            <v>0</v>
          </cell>
          <cell r="W14">
            <v>0</v>
          </cell>
        </row>
        <row r="15">
          <cell r="B15" t="str">
            <v>0187</v>
          </cell>
          <cell r="C15" t="str">
            <v>ប៉ែន សុខណា</v>
          </cell>
          <cell r="D15" t="str">
            <v>Pen Sokna</v>
          </cell>
          <cell r="E15" t="str">
            <v>F</v>
          </cell>
          <cell r="F15" t="str">
            <v>Packing</v>
          </cell>
          <cell r="G15">
            <v>43757</v>
          </cell>
          <cell r="H15">
            <v>484.48</v>
          </cell>
          <cell r="I15">
            <v>240.73</v>
          </cell>
          <cell r="J15">
            <v>285.56</v>
          </cell>
          <cell r="K15">
            <v>258.5</v>
          </cell>
          <cell r="L15">
            <v>228.35</v>
          </cell>
          <cell r="M15">
            <v>313.56</v>
          </cell>
          <cell r="N15">
            <v>255</v>
          </cell>
          <cell r="O15">
            <v>237.23</v>
          </cell>
          <cell r="P15">
            <v>301.5</v>
          </cell>
          <cell r="Q15">
            <v>429.45</v>
          </cell>
          <cell r="R15">
            <v>262.43</v>
          </cell>
          <cell r="S15">
            <v>233.18</v>
          </cell>
          <cell r="T15">
            <v>3529.9699999999993</v>
          </cell>
          <cell r="U15">
            <v>294.16416666666663</v>
          </cell>
          <cell r="V15">
            <v>0</v>
          </cell>
          <cell r="W15">
            <v>0</v>
          </cell>
        </row>
        <row r="16">
          <cell r="B16" t="str">
            <v>0421</v>
          </cell>
          <cell r="C16" t="str">
            <v>សុផល វណ្ណេត</v>
          </cell>
          <cell r="D16" t="str">
            <v>Sophal Vannet</v>
          </cell>
          <cell r="E16" t="str">
            <v>F</v>
          </cell>
          <cell r="F16" t="str">
            <v>Packing</v>
          </cell>
          <cell r="G16">
            <v>44125</v>
          </cell>
          <cell r="H16">
            <v>478.91</v>
          </cell>
          <cell r="I16">
            <v>231.27</v>
          </cell>
          <cell r="J16">
            <v>272.5</v>
          </cell>
          <cell r="K16">
            <v>232.33</v>
          </cell>
          <cell r="L16">
            <v>231.77</v>
          </cell>
          <cell r="M16">
            <v>291.27</v>
          </cell>
          <cell r="N16">
            <v>248</v>
          </cell>
          <cell r="O16">
            <v>241.77</v>
          </cell>
          <cell r="P16">
            <v>298.38</v>
          </cell>
          <cell r="Q16">
            <v>492.37</v>
          </cell>
          <cell r="R16">
            <v>294.39</v>
          </cell>
          <cell r="S16">
            <v>292.37</v>
          </cell>
          <cell r="T16">
            <v>3605.33</v>
          </cell>
          <cell r="U16">
            <v>300.44416666666666</v>
          </cell>
          <cell r="V16">
            <v>0</v>
          </cell>
          <cell r="W16">
            <v>0</v>
          </cell>
        </row>
        <row r="17">
          <cell r="B17" t="str">
            <v>0495</v>
          </cell>
          <cell r="C17" t="str">
            <v>ផល ណាន</v>
          </cell>
          <cell r="D17" t="str">
            <v>Phal Nan</v>
          </cell>
          <cell r="E17" t="str">
            <v>F</v>
          </cell>
          <cell r="F17" t="str">
            <v>Packing</v>
          </cell>
          <cell r="G17">
            <v>44221</v>
          </cell>
          <cell r="H17">
            <v>471.33</v>
          </cell>
          <cell r="I17">
            <v>209.46</v>
          </cell>
          <cell r="J17">
            <v>262</v>
          </cell>
          <cell r="K17">
            <v>36</v>
          </cell>
          <cell r="L17">
            <v>217.77</v>
          </cell>
          <cell r="M17">
            <v>485.5</v>
          </cell>
          <cell r="N17">
            <v>233.44</v>
          </cell>
          <cell r="O17">
            <v>231.27</v>
          </cell>
          <cell r="P17">
            <v>290</v>
          </cell>
          <cell r="Q17">
            <v>473.7</v>
          </cell>
          <cell r="R17">
            <v>281.69</v>
          </cell>
          <cell r="S17">
            <v>274.58</v>
          </cell>
          <cell r="T17">
            <v>3466.74</v>
          </cell>
          <cell r="U17">
            <v>288.89499999999998</v>
          </cell>
          <cell r="V17">
            <v>0</v>
          </cell>
          <cell r="W17">
            <v>0</v>
          </cell>
        </row>
        <row r="18">
          <cell r="B18" t="str">
            <v>0507</v>
          </cell>
          <cell r="C18" t="str">
            <v>ឆម គីម</v>
          </cell>
          <cell r="D18" t="str">
            <v>Chhom Kim</v>
          </cell>
          <cell r="E18" t="str">
            <v>M</v>
          </cell>
          <cell r="F18" t="str">
            <v>Packing</v>
          </cell>
          <cell r="G18">
            <v>44235</v>
          </cell>
          <cell r="H18">
            <v>522.16</v>
          </cell>
          <cell r="I18">
            <v>228.12</v>
          </cell>
          <cell r="J18">
            <v>274.5</v>
          </cell>
          <cell r="K18">
            <v>302.5</v>
          </cell>
          <cell r="L18">
            <v>285</v>
          </cell>
          <cell r="M18">
            <v>334.5</v>
          </cell>
          <cell r="N18">
            <v>303</v>
          </cell>
          <cell r="O18">
            <v>292.23</v>
          </cell>
          <cell r="P18">
            <v>379</v>
          </cell>
          <cell r="Q18">
            <v>516.5</v>
          </cell>
          <cell r="R18">
            <v>300.69</v>
          </cell>
          <cell r="S18">
            <v>319.48</v>
          </cell>
          <cell r="T18">
            <v>4057.68</v>
          </cell>
          <cell r="U18">
            <v>338.14</v>
          </cell>
          <cell r="V18">
            <v>0</v>
          </cell>
          <cell r="W18">
            <v>0</v>
          </cell>
        </row>
        <row r="19">
          <cell r="B19" t="str">
            <v>0578</v>
          </cell>
          <cell r="C19" t="str">
            <v>សាក់ សូលីដា</v>
          </cell>
          <cell r="D19" t="str">
            <v>Sak Solida</v>
          </cell>
          <cell r="E19" t="str">
            <v>F</v>
          </cell>
          <cell r="F19" t="str">
            <v>Packing</v>
          </cell>
          <cell r="G19">
            <v>44412</v>
          </cell>
          <cell r="H19">
            <v>445.04</v>
          </cell>
          <cell r="I19">
            <v>216.77</v>
          </cell>
          <cell r="J19">
            <v>242</v>
          </cell>
          <cell r="K19">
            <v>216.77</v>
          </cell>
          <cell r="L19">
            <v>230.77</v>
          </cell>
          <cell r="M19">
            <v>278.38</v>
          </cell>
          <cell r="N19">
            <v>229.38</v>
          </cell>
          <cell r="O19">
            <v>220.02</v>
          </cell>
          <cell r="P19">
            <v>270.83</v>
          </cell>
          <cell r="Q19">
            <v>444.04</v>
          </cell>
          <cell r="R19">
            <v>276.36</v>
          </cell>
          <cell r="S19">
            <v>261.37</v>
          </cell>
          <cell r="T19">
            <v>3331.73</v>
          </cell>
          <cell r="U19">
            <v>277.64416666666665</v>
          </cell>
          <cell r="V19">
            <v>1</v>
          </cell>
          <cell r="W19">
            <v>10.678621794871795</v>
          </cell>
        </row>
        <row r="20">
          <cell r="B20" t="str">
            <v>0607</v>
          </cell>
          <cell r="C20" t="str">
            <v>នឹម ស្រីណេត</v>
          </cell>
          <cell r="D20" t="str">
            <v>Noem Sreynet</v>
          </cell>
          <cell r="E20" t="str">
            <v>F</v>
          </cell>
          <cell r="F20" t="str">
            <v>Packing</v>
          </cell>
          <cell r="G20">
            <v>44440</v>
          </cell>
          <cell r="H20">
            <v>523.27</v>
          </cell>
          <cell r="I20">
            <v>261.45999999999998</v>
          </cell>
          <cell r="J20">
            <v>295.23</v>
          </cell>
          <cell r="K20">
            <v>297.5</v>
          </cell>
          <cell r="L20">
            <v>274.95999999999998</v>
          </cell>
          <cell r="M20">
            <v>346.5</v>
          </cell>
          <cell r="N20">
            <v>272.37</v>
          </cell>
          <cell r="O20">
            <v>260.19</v>
          </cell>
          <cell r="P20">
            <v>334.73</v>
          </cell>
          <cell r="Q20">
            <v>491.31</v>
          </cell>
          <cell r="R20">
            <v>324.42</v>
          </cell>
          <cell r="S20">
            <v>314.25</v>
          </cell>
          <cell r="T20">
            <v>3996.19</v>
          </cell>
          <cell r="U20">
            <v>333.01583333333332</v>
          </cell>
          <cell r="V20">
            <v>0</v>
          </cell>
          <cell r="W20">
            <v>0</v>
          </cell>
        </row>
        <row r="21">
          <cell r="B21" t="str">
            <v>0612</v>
          </cell>
          <cell r="C21" t="str">
            <v>ឈុ​ន ស្រីនាថ</v>
          </cell>
          <cell r="D21" t="str">
            <v>Chhun SreyNeath</v>
          </cell>
          <cell r="E21" t="str">
            <v>F</v>
          </cell>
          <cell r="F21" t="str">
            <v>Packing</v>
          </cell>
          <cell r="G21">
            <v>44440</v>
          </cell>
          <cell r="H21">
            <v>434.59</v>
          </cell>
          <cell r="I21">
            <v>214.6</v>
          </cell>
          <cell r="J21">
            <v>262.5</v>
          </cell>
          <cell r="K21">
            <v>304.5</v>
          </cell>
          <cell r="L21">
            <v>261.10000000000002</v>
          </cell>
          <cell r="M21">
            <v>291.25</v>
          </cell>
          <cell r="N21">
            <v>265.20999999999998</v>
          </cell>
          <cell r="O21">
            <v>267.35000000000002</v>
          </cell>
          <cell r="P21">
            <v>354.5</v>
          </cell>
          <cell r="Q21">
            <v>468.24</v>
          </cell>
          <cell r="R21">
            <v>294.55</v>
          </cell>
          <cell r="S21">
            <v>349.05</v>
          </cell>
          <cell r="T21">
            <v>3767.4400000000005</v>
          </cell>
          <cell r="U21">
            <v>313.95333333333338</v>
          </cell>
          <cell r="V21">
            <v>0</v>
          </cell>
          <cell r="W21">
            <v>0</v>
          </cell>
        </row>
        <row r="22">
          <cell r="B22" t="str">
            <v>0957</v>
          </cell>
          <cell r="C22" t="str">
            <v>អៀ ស្រីនាថ</v>
          </cell>
          <cell r="D22" t="str">
            <v>Ie SreyNeat</v>
          </cell>
          <cell r="E22" t="str">
            <v>F</v>
          </cell>
          <cell r="F22" t="str">
            <v>Packing</v>
          </cell>
          <cell r="G22">
            <v>44756</v>
          </cell>
          <cell r="H22">
            <v>419.19</v>
          </cell>
          <cell r="I22">
            <v>231.77</v>
          </cell>
          <cell r="J22">
            <v>276</v>
          </cell>
          <cell r="K22">
            <v>251.5</v>
          </cell>
          <cell r="L22">
            <v>432.03</v>
          </cell>
          <cell r="M22">
            <v>320</v>
          </cell>
          <cell r="N22">
            <v>260.5</v>
          </cell>
          <cell r="O22">
            <v>250.77</v>
          </cell>
          <cell r="P22">
            <v>345.5</v>
          </cell>
          <cell r="Q22">
            <v>363.82</v>
          </cell>
          <cell r="R22">
            <v>313.89</v>
          </cell>
          <cell r="S22">
            <v>286.81</v>
          </cell>
          <cell r="T22">
            <v>3751.7799999999997</v>
          </cell>
          <cell r="U22">
            <v>312.64833333333331</v>
          </cell>
          <cell r="V22">
            <v>1</v>
          </cell>
          <cell r="W22">
            <v>12.024935897435897</v>
          </cell>
        </row>
        <row r="23">
          <cell r="B23" t="str">
            <v>1077</v>
          </cell>
          <cell r="C23" t="str">
            <v>ពេញ ស្រីវីន</v>
          </cell>
          <cell r="D23" t="str">
            <v>Penh Sreyvin</v>
          </cell>
          <cell r="E23" t="str">
            <v>F</v>
          </cell>
          <cell r="F23" t="str">
            <v>Packing</v>
          </cell>
          <cell r="G23">
            <v>44880</v>
          </cell>
          <cell r="H23">
            <v>369.75</v>
          </cell>
          <cell r="I23">
            <v>239.27</v>
          </cell>
          <cell r="J23">
            <v>210.28</v>
          </cell>
          <cell r="K23">
            <v>208</v>
          </cell>
          <cell r="L23">
            <v>261.12</v>
          </cell>
          <cell r="M23">
            <v>545.22</v>
          </cell>
          <cell r="N23">
            <v>280</v>
          </cell>
          <cell r="O23">
            <v>259.73</v>
          </cell>
          <cell r="P23">
            <v>366.5</v>
          </cell>
          <cell r="Q23">
            <v>502.48</v>
          </cell>
          <cell r="R23">
            <v>315.14999999999998</v>
          </cell>
          <cell r="S23">
            <v>292.2</v>
          </cell>
          <cell r="T23">
            <v>3849.7000000000003</v>
          </cell>
          <cell r="U23">
            <v>320.80833333333334</v>
          </cell>
          <cell r="V23">
            <v>0</v>
          </cell>
          <cell r="W23">
            <v>0</v>
          </cell>
        </row>
        <row r="24">
          <cell r="B24" t="str">
            <v>1195</v>
          </cell>
          <cell r="C24" t="str">
            <v>ប៉ុន រីណា</v>
          </cell>
          <cell r="D24" t="str">
            <v>Bun Rina</v>
          </cell>
          <cell r="E24" t="str">
            <v>F</v>
          </cell>
          <cell r="F24" t="str">
            <v>Packing</v>
          </cell>
          <cell r="G24">
            <v>44974</v>
          </cell>
          <cell r="H24">
            <v>294.89999999999998</v>
          </cell>
          <cell r="I24">
            <v>235.77</v>
          </cell>
          <cell r="J24">
            <v>168.75</v>
          </cell>
          <cell r="K24">
            <v>33</v>
          </cell>
          <cell r="L24">
            <v>250.14</v>
          </cell>
          <cell r="M24">
            <v>538.02</v>
          </cell>
          <cell r="N24">
            <v>264</v>
          </cell>
          <cell r="O24">
            <v>244.77</v>
          </cell>
          <cell r="P24">
            <v>352.5</v>
          </cell>
          <cell r="Q24">
            <v>450.06</v>
          </cell>
          <cell r="R24">
            <v>292.58</v>
          </cell>
          <cell r="S24">
            <v>297.48</v>
          </cell>
          <cell r="T24">
            <v>3421.97</v>
          </cell>
          <cell r="U24">
            <v>285.16416666666663</v>
          </cell>
          <cell r="V24">
            <v>0</v>
          </cell>
          <cell r="W24">
            <v>0</v>
          </cell>
        </row>
        <row r="25">
          <cell r="B25" t="str">
            <v>1204</v>
          </cell>
          <cell r="C25" t="str">
            <v>ភឿង សំអ៊ាប</v>
          </cell>
          <cell r="D25" t="str">
            <v>Phoeung Sam Eap</v>
          </cell>
          <cell r="E25" t="str">
            <v>F</v>
          </cell>
          <cell r="F25" t="str">
            <v>Packing</v>
          </cell>
          <cell r="G25">
            <v>45001</v>
          </cell>
          <cell r="H25">
            <v>148.19999999999999</v>
          </cell>
          <cell r="I25">
            <v>222.9</v>
          </cell>
          <cell r="J25">
            <v>261.81</v>
          </cell>
          <cell r="K25">
            <v>245</v>
          </cell>
          <cell r="L25">
            <v>264.62</v>
          </cell>
          <cell r="M25">
            <v>304.5</v>
          </cell>
          <cell r="N25">
            <v>273</v>
          </cell>
          <cell r="O25">
            <v>263.23</v>
          </cell>
          <cell r="P25">
            <v>358.62</v>
          </cell>
          <cell r="Q25">
            <v>456.94</v>
          </cell>
          <cell r="R25">
            <v>316.70999999999998</v>
          </cell>
          <cell r="S25">
            <v>320.27</v>
          </cell>
          <cell r="T25">
            <v>3435.8</v>
          </cell>
          <cell r="U25">
            <v>312.34545454545457</v>
          </cell>
          <cell r="V25">
            <v>1</v>
          </cell>
          <cell r="W25">
            <v>12.013286713286714</v>
          </cell>
        </row>
        <row r="26">
          <cell r="B26" t="str">
            <v>1247</v>
          </cell>
          <cell r="C26" t="str">
            <v>នេត សុគន្ធា</v>
          </cell>
          <cell r="D26" t="str">
            <v>Net Sokunthea</v>
          </cell>
          <cell r="E26" t="str">
            <v>F</v>
          </cell>
          <cell r="F26" t="str">
            <v>Packing</v>
          </cell>
          <cell r="G26">
            <v>45058</v>
          </cell>
          <cell r="H26">
            <v>0</v>
          </cell>
          <cell r="I26">
            <v>0</v>
          </cell>
          <cell r="J26">
            <v>159.41999999999999</v>
          </cell>
          <cell r="K26">
            <v>208</v>
          </cell>
          <cell r="L26">
            <v>228.27</v>
          </cell>
          <cell r="M26">
            <v>476</v>
          </cell>
          <cell r="N26">
            <v>245</v>
          </cell>
          <cell r="O26">
            <v>235.27</v>
          </cell>
          <cell r="P26">
            <v>310</v>
          </cell>
          <cell r="Q26">
            <v>374.17</v>
          </cell>
          <cell r="R26">
            <v>288.37</v>
          </cell>
          <cell r="S26">
            <v>284.94</v>
          </cell>
          <cell r="T26">
            <v>2809.44</v>
          </cell>
          <cell r="U26">
            <v>312.16000000000003</v>
          </cell>
          <cell r="V26">
            <v>1</v>
          </cell>
          <cell r="W26">
            <v>12.006153846153847</v>
          </cell>
        </row>
        <row r="27">
          <cell r="B27" t="str">
            <v>1248</v>
          </cell>
          <cell r="C27" t="str">
            <v>នេត ស្រីមុំ</v>
          </cell>
          <cell r="D27" t="str">
            <v>Net Sreymom</v>
          </cell>
          <cell r="E27" t="str">
            <v>F</v>
          </cell>
          <cell r="F27" t="str">
            <v>Packing</v>
          </cell>
          <cell r="G27">
            <v>45058</v>
          </cell>
          <cell r="H27">
            <v>0</v>
          </cell>
          <cell r="I27">
            <v>0</v>
          </cell>
          <cell r="J27">
            <v>156.07</v>
          </cell>
          <cell r="K27">
            <v>208</v>
          </cell>
          <cell r="L27">
            <v>228.77</v>
          </cell>
          <cell r="M27">
            <v>472.5</v>
          </cell>
          <cell r="N27">
            <v>234.5</v>
          </cell>
          <cell r="O27">
            <v>208</v>
          </cell>
          <cell r="P27">
            <v>302.5</v>
          </cell>
          <cell r="Q27">
            <v>381.55</v>
          </cell>
          <cell r="R27">
            <v>291.41000000000003</v>
          </cell>
          <cell r="S27">
            <v>229.14</v>
          </cell>
          <cell r="T27">
            <v>2712.44</v>
          </cell>
          <cell r="U27">
            <v>301.38222222222225</v>
          </cell>
          <cell r="V27">
            <v>1.5</v>
          </cell>
          <cell r="W27">
            <v>17.3874358974359</v>
          </cell>
        </row>
        <row r="28">
          <cell r="B28" t="str">
            <v>1251</v>
          </cell>
          <cell r="C28" t="str">
            <v>សោ ចាន់ដារី</v>
          </cell>
          <cell r="D28" t="str">
            <v>Sor Chandary</v>
          </cell>
          <cell r="E28" t="str">
            <v>F</v>
          </cell>
          <cell r="F28" t="str">
            <v>Packing</v>
          </cell>
          <cell r="G28">
            <v>45058</v>
          </cell>
          <cell r="H28">
            <v>0</v>
          </cell>
          <cell r="I28">
            <v>0</v>
          </cell>
          <cell r="J28">
            <v>156.07</v>
          </cell>
          <cell r="K28">
            <v>208</v>
          </cell>
          <cell r="L28">
            <v>220.65</v>
          </cell>
          <cell r="M28">
            <v>446.69</v>
          </cell>
          <cell r="N28">
            <v>257.88</v>
          </cell>
          <cell r="O28">
            <v>255.65</v>
          </cell>
          <cell r="P28">
            <v>333.5</v>
          </cell>
          <cell r="Q28">
            <v>375.84</v>
          </cell>
          <cell r="R28">
            <v>269.8</v>
          </cell>
          <cell r="S28">
            <v>280.58999999999997</v>
          </cell>
          <cell r="T28">
            <v>2804.6700000000005</v>
          </cell>
          <cell r="U28">
            <v>311.63000000000005</v>
          </cell>
          <cell r="V28">
            <v>1</v>
          </cell>
          <cell r="W28">
            <v>11.985769230769233</v>
          </cell>
        </row>
        <row r="29">
          <cell r="B29" t="str">
            <v>1295</v>
          </cell>
          <cell r="C29" t="str">
            <v>ម៉ូក លក្ខ័</v>
          </cell>
          <cell r="D29" t="str">
            <v>Mok Leak</v>
          </cell>
          <cell r="E29" t="str">
            <v>F</v>
          </cell>
          <cell r="F29" t="str">
            <v>Packing</v>
          </cell>
          <cell r="G29">
            <v>45166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37</v>
          </cell>
          <cell r="N29">
            <v>265.81</v>
          </cell>
          <cell r="O29">
            <v>261</v>
          </cell>
          <cell r="P29">
            <v>340</v>
          </cell>
          <cell r="Q29">
            <v>291.98</v>
          </cell>
          <cell r="R29">
            <v>276.38</v>
          </cell>
          <cell r="S29">
            <v>291.92</v>
          </cell>
          <cell r="T29">
            <v>1764.0900000000001</v>
          </cell>
          <cell r="U29">
            <v>294.01500000000004</v>
          </cell>
          <cell r="V29">
            <v>0</v>
          </cell>
          <cell r="W29">
            <v>0</v>
          </cell>
        </row>
        <row r="30">
          <cell r="B30" t="str">
            <v>1375</v>
          </cell>
          <cell r="C30" t="str">
            <v>ស្រេវ ថាវី</v>
          </cell>
          <cell r="D30" t="str">
            <v>Srev Thary</v>
          </cell>
          <cell r="E30" t="str">
            <v>M</v>
          </cell>
          <cell r="F30" t="str">
            <v>Packing</v>
          </cell>
          <cell r="G30">
            <v>45201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218.64</v>
          </cell>
          <cell r="P30">
            <v>330.5</v>
          </cell>
          <cell r="Q30">
            <v>291.57</v>
          </cell>
          <cell r="R30">
            <v>298.08</v>
          </cell>
          <cell r="S30">
            <v>279.60000000000002</v>
          </cell>
          <cell r="T30">
            <v>1418.3899999999999</v>
          </cell>
          <cell r="U30">
            <v>283.678</v>
          </cell>
          <cell r="V30">
            <v>1</v>
          </cell>
          <cell r="W30">
            <v>10.910692307692308</v>
          </cell>
        </row>
        <row r="31">
          <cell r="B31" t="str">
            <v>1384</v>
          </cell>
          <cell r="C31" t="str">
            <v xml:space="preserve">ថុល ចាន់ធូ </v>
          </cell>
          <cell r="D31" t="str">
            <v>Thol Chanthou</v>
          </cell>
          <cell r="E31" t="str">
            <v>F</v>
          </cell>
          <cell r="F31" t="str">
            <v>Packing</v>
          </cell>
          <cell r="G31">
            <v>45217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109.78</v>
          </cell>
          <cell r="P31">
            <v>312.48</v>
          </cell>
          <cell r="Q31">
            <v>297.47000000000003</v>
          </cell>
          <cell r="R31">
            <v>274.69</v>
          </cell>
          <cell r="S31">
            <v>256.19</v>
          </cell>
          <cell r="T31">
            <v>1250.6100000000001</v>
          </cell>
          <cell r="U31">
            <v>312.65250000000003</v>
          </cell>
          <cell r="V31">
            <v>0</v>
          </cell>
          <cell r="W31">
            <v>0</v>
          </cell>
        </row>
        <row r="32">
          <cell r="B32" t="str">
            <v>1410</v>
          </cell>
          <cell r="C32" t="str">
            <v>ចាន់ រស្មី</v>
          </cell>
          <cell r="D32" t="str">
            <v>Chan Reaksey</v>
          </cell>
          <cell r="E32" t="str">
            <v>F</v>
          </cell>
          <cell r="F32" t="str">
            <v>Packing</v>
          </cell>
          <cell r="G32">
            <v>45231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306.41000000000003</v>
          </cell>
          <cell r="Q32">
            <v>317.45</v>
          </cell>
          <cell r="R32">
            <v>288.42</v>
          </cell>
          <cell r="S32">
            <v>281.81</v>
          </cell>
          <cell r="T32">
            <v>1194.0899999999999</v>
          </cell>
          <cell r="U32">
            <v>298.52249999999998</v>
          </cell>
          <cell r="V32">
            <v>1</v>
          </cell>
          <cell r="W32">
            <v>11.481634615384614</v>
          </cell>
        </row>
        <row r="33">
          <cell r="B33" t="str">
            <v>1451</v>
          </cell>
          <cell r="C33" t="str">
            <v>ឆេង ច័ន្ទណុច</v>
          </cell>
          <cell r="D33" t="str">
            <v>Chheng Channoch</v>
          </cell>
          <cell r="E33" t="str">
            <v>F</v>
          </cell>
          <cell r="F33" t="str">
            <v>Packing</v>
          </cell>
          <cell r="G33">
            <v>45264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255.88</v>
          </cell>
          <cell r="R33">
            <v>291</v>
          </cell>
          <cell r="S33">
            <v>284</v>
          </cell>
          <cell r="T33">
            <v>830.88</v>
          </cell>
          <cell r="U33">
            <v>276.95999999999998</v>
          </cell>
          <cell r="V33">
            <v>0.5</v>
          </cell>
          <cell r="W33">
            <v>5.3261538461538454</v>
          </cell>
        </row>
        <row r="34">
          <cell r="B34" t="str">
            <v>1455</v>
          </cell>
          <cell r="C34" t="str">
            <v>រ៉យ ចាន់នី</v>
          </cell>
          <cell r="D34" t="str">
            <v>Roy Channy</v>
          </cell>
          <cell r="E34" t="str">
            <v>F</v>
          </cell>
          <cell r="F34" t="str">
            <v>Sample QC</v>
          </cell>
          <cell r="G34">
            <v>45264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248.62</v>
          </cell>
          <cell r="R34">
            <v>277</v>
          </cell>
          <cell r="S34">
            <v>274.24</v>
          </cell>
          <cell r="T34">
            <v>799.86</v>
          </cell>
          <cell r="U34">
            <v>266.62</v>
          </cell>
          <cell r="V34">
            <v>0</v>
          </cell>
          <cell r="W34">
            <v>0</v>
          </cell>
        </row>
        <row r="35">
          <cell r="B35" t="str">
            <v>1458</v>
          </cell>
          <cell r="C35" t="str">
            <v>ធី គីមអៀង</v>
          </cell>
          <cell r="D35" t="str">
            <v>Thy Kimeang</v>
          </cell>
          <cell r="E35" t="str">
            <v>F</v>
          </cell>
          <cell r="F35" t="str">
            <v>Packing</v>
          </cell>
          <cell r="G35">
            <v>45267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205.48</v>
          </cell>
          <cell r="R35">
            <v>270</v>
          </cell>
          <cell r="S35">
            <v>277</v>
          </cell>
          <cell r="T35">
            <v>752.48</v>
          </cell>
          <cell r="U35">
            <v>376.24</v>
          </cell>
          <cell r="V35">
            <v>0</v>
          </cell>
          <cell r="W35">
            <v>0</v>
          </cell>
        </row>
        <row r="36">
          <cell r="B36" t="str">
            <v>1459</v>
          </cell>
          <cell r="C36" t="str">
            <v>សុខ ដាលី</v>
          </cell>
          <cell r="D36" t="str">
            <v>Sok Daly</v>
          </cell>
          <cell r="E36" t="str">
            <v>F</v>
          </cell>
          <cell r="F36" t="str">
            <v>Sample QC</v>
          </cell>
          <cell r="G36">
            <v>45267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201.24</v>
          </cell>
          <cell r="R36">
            <v>270</v>
          </cell>
          <cell r="S36">
            <v>280.16000000000003</v>
          </cell>
          <cell r="T36">
            <v>751.40000000000009</v>
          </cell>
          <cell r="U36">
            <v>375.70000000000005</v>
          </cell>
          <cell r="V36">
            <v>0</v>
          </cell>
          <cell r="W36">
            <v>0</v>
          </cell>
        </row>
        <row r="37">
          <cell r="B37" t="str">
            <v>1461</v>
          </cell>
          <cell r="C37" t="str">
            <v>ម៉ែន សុភី</v>
          </cell>
          <cell r="D37" t="str">
            <v>Men Sophy</v>
          </cell>
          <cell r="E37" t="str">
            <v>F</v>
          </cell>
          <cell r="F37" t="str">
            <v>Packing</v>
          </cell>
          <cell r="G37">
            <v>45267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213.25</v>
          </cell>
          <cell r="R37">
            <v>290.31</v>
          </cell>
          <cell r="S37">
            <v>280.5</v>
          </cell>
          <cell r="T37">
            <v>784.06</v>
          </cell>
          <cell r="U37">
            <v>261.3533333333333</v>
          </cell>
          <cell r="V37">
            <v>2</v>
          </cell>
          <cell r="W37">
            <v>20.104102564102561</v>
          </cell>
        </row>
        <row r="38">
          <cell r="B38"/>
          <cell r="C38"/>
          <cell r="D38"/>
          <cell r="E38"/>
          <cell r="F38"/>
          <cell r="G38"/>
          <cell r="H38">
            <v>7301.58</v>
          </cell>
          <cell r="I38">
            <v>3831.76</v>
          </cell>
          <cell r="J38">
            <v>4766.62</v>
          </cell>
          <cell r="K38">
            <v>4224.93</v>
          </cell>
          <cell r="L38">
            <v>5029.2000000000007</v>
          </cell>
          <cell r="M38">
            <v>7366.81</v>
          </cell>
          <cell r="N38">
            <v>5327.51</v>
          </cell>
          <cell r="O38">
            <v>5379.73</v>
          </cell>
          <cell r="P38">
            <v>7635.91</v>
          </cell>
          <cell r="Q38">
            <v>11090.949999999997</v>
          </cell>
          <cell r="R38">
            <v>8290.44</v>
          </cell>
          <cell r="S38">
            <v>8127.0700000000015</v>
          </cell>
          <cell r="T38">
            <v>78372.509999999995</v>
          </cell>
          <cell r="U38">
            <v>8738.6173434343418</v>
          </cell>
          <cell r="V38"/>
          <cell r="W38">
            <v>161.96282517482521</v>
          </cell>
        </row>
      </sheetData>
      <sheetData sheetId="6">
        <row r="10">
          <cell r="B10" t="str">
            <v>0039</v>
          </cell>
          <cell r="C10" t="str">
            <v>នេត ស្រីពៅ</v>
          </cell>
          <cell r="D10" t="str">
            <v>Neth Sreypov</v>
          </cell>
          <cell r="E10" t="str">
            <v>F</v>
          </cell>
          <cell r="F10" t="str">
            <v>Packing Leader</v>
          </cell>
          <cell r="G10">
            <v>43573</v>
          </cell>
          <cell r="H10">
            <v>381.29</v>
          </cell>
          <cell r="I10">
            <v>458.19</v>
          </cell>
          <cell r="J10">
            <v>390.52</v>
          </cell>
          <cell r="K10">
            <v>385.04</v>
          </cell>
          <cell r="L10">
            <v>481.23</v>
          </cell>
          <cell r="M10">
            <v>254.36653846153845</v>
          </cell>
          <cell r="N10">
            <v>2350.6365384615383</v>
          </cell>
          <cell r="O10">
            <v>391.77275641025636</v>
          </cell>
          <cell r="P10"/>
          <cell r="Q10">
            <v>0</v>
          </cell>
          <cell r="R10">
            <v>0</v>
          </cell>
          <cell r="S10">
            <v>0</v>
          </cell>
        </row>
        <row r="11">
          <cell r="B11" t="str">
            <v>0033</v>
          </cell>
          <cell r="C11" t="str">
            <v>ទិត មឿន</v>
          </cell>
          <cell r="D11" t="str">
            <v>Tit Moeurn</v>
          </cell>
          <cell r="E11" t="str">
            <v>F</v>
          </cell>
          <cell r="F11" t="str">
            <v>Packing</v>
          </cell>
          <cell r="G11">
            <v>43573</v>
          </cell>
          <cell r="H11">
            <v>233.77</v>
          </cell>
          <cell r="I11">
            <v>293.08</v>
          </cell>
          <cell r="J11">
            <v>230.63</v>
          </cell>
          <cell r="K11">
            <v>211.65</v>
          </cell>
          <cell r="L11">
            <v>236</v>
          </cell>
          <cell r="M11">
            <v>-42.939134615384631</v>
          </cell>
          <cell r="N11">
            <v>1162.1908653846156</v>
          </cell>
          <cell r="O11">
            <v>193.6984775641026</v>
          </cell>
          <cell r="P11"/>
          <cell r="Q11">
            <v>0</v>
          </cell>
          <cell r="R11">
            <v>0</v>
          </cell>
          <cell r="S11">
            <v>0</v>
          </cell>
        </row>
        <row r="12">
          <cell r="B12" t="str">
            <v>0154</v>
          </cell>
          <cell r="C12" t="str">
            <v>ធីម សុផាន់ណា</v>
          </cell>
          <cell r="D12" t="str">
            <v>Them Sophanna</v>
          </cell>
          <cell r="E12" t="str">
            <v>F</v>
          </cell>
          <cell r="F12" t="str">
            <v>Packing</v>
          </cell>
          <cell r="G12">
            <v>43746</v>
          </cell>
          <cell r="H12">
            <v>287.74</v>
          </cell>
          <cell r="I12">
            <v>328.5</v>
          </cell>
          <cell r="J12">
            <v>274.12</v>
          </cell>
          <cell r="K12">
            <v>228.06</v>
          </cell>
          <cell r="L12">
            <v>337.23</v>
          </cell>
          <cell r="M12">
            <v>277.5217948717949</v>
          </cell>
          <cell r="N12">
            <v>1733.1717948717951</v>
          </cell>
          <cell r="O12">
            <v>288.86196581196583</v>
          </cell>
          <cell r="P12"/>
          <cell r="Q12">
            <v>0</v>
          </cell>
          <cell r="R12">
            <v>0</v>
          </cell>
          <cell r="S12">
            <v>0</v>
          </cell>
        </row>
        <row r="13">
          <cell r="B13" t="str">
            <v>0182</v>
          </cell>
          <cell r="C13" t="str">
            <v>ផាន់​ សុភ័ក្រ្ត</v>
          </cell>
          <cell r="D13" t="str">
            <v>Phann Sopheak</v>
          </cell>
          <cell r="E13" t="str">
            <v>F</v>
          </cell>
          <cell r="F13" t="str">
            <v>Packing</v>
          </cell>
          <cell r="G13">
            <v>43757</v>
          </cell>
          <cell r="H13">
            <v>238.96</v>
          </cell>
          <cell r="I13">
            <v>299.64999999999998</v>
          </cell>
          <cell r="J13">
            <v>264.64999999999998</v>
          </cell>
          <cell r="K13">
            <v>243.12</v>
          </cell>
          <cell r="L13">
            <v>332.5</v>
          </cell>
          <cell r="M13">
            <v>307.71150641025639</v>
          </cell>
          <cell r="N13">
            <v>1686.5915064102564</v>
          </cell>
          <cell r="O13">
            <v>281.09858440170939</v>
          </cell>
          <cell r="P13"/>
          <cell r="Q13">
            <v>0</v>
          </cell>
          <cell r="R13">
            <v>0</v>
          </cell>
          <cell r="S13">
            <v>0</v>
          </cell>
        </row>
        <row r="14">
          <cell r="B14" t="str">
            <v>0183</v>
          </cell>
          <cell r="C14" t="str">
            <v>វុត​ ទេវី</v>
          </cell>
          <cell r="D14" t="str">
            <v>Vuth Thvy</v>
          </cell>
          <cell r="E14" t="str">
            <v>F</v>
          </cell>
          <cell r="F14" t="str">
            <v>Packing</v>
          </cell>
          <cell r="G14">
            <v>43757</v>
          </cell>
          <cell r="H14">
            <v>272.12</v>
          </cell>
          <cell r="I14">
            <v>506.5</v>
          </cell>
          <cell r="J14">
            <v>280.5</v>
          </cell>
          <cell r="K14">
            <v>254.96</v>
          </cell>
          <cell r="L14">
            <v>361.5</v>
          </cell>
          <cell r="M14">
            <v>259.44483974358974</v>
          </cell>
          <cell r="N14">
            <v>1935.0248397435896</v>
          </cell>
          <cell r="O14">
            <v>322.50413995726495</v>
          </cell>
          <cell r="P14"/>
          <cell r="Q14">
            <v>0</v>
          </cell>
          <cell r="R14">
            <v>0</v>
          </cell>
          <cell r="S14">
            <v>0</v>
          </cell>
        </row>
        <row r="15">
          <cell r="B15" t="str">
            <v>0187</v>
          </cell>
          <cell r="C15" t="str">
            <v>ប៉ែន សុខណា</v>
          </cell>
          <cell r="D15" t="str">
            <v>Pen Sokna</v>
          </cell>
          <cell r="E15" t="str">
            <v>F</v>
          </cell>
          <cell r="F15" t="str">
            <v>Packing</v>
          </cell>
          <cell r="G15">
            <v>43757</v>
          </cell>
          <cell r="H15">
            <v>228.35</v>
          </cell>
          <cell r="I15">
            <v>313.56</v>
          </cell>
          <cell r="J15">
            <v>255</v>
          </cell>
          <cell r="K15">
            <v>237.23</v>
          </cell>
          <cell r="L15">
            <v>301.5</v>
          </cell>
          <cell r="M15">
            <v>147.37163461538461</v>
          </cell>
          <cell r="N15">
            <v>1483.0116346153845</v>
          </cell>
          <cell r="O15">
            <v>247.16860576923077</v>
          </cell>
          <cell r="P15"/>
          <cell r="Q15">
            <v>0</v>
          </cell>
          <cell r="R15">
            <v>0</v>
          </cell>
          <cell r="S15">
            <v>0</v>
          </cell>
        </row>
        <row r="16">
          <cell r="B16" t="str">
            <v>0421</v>
          </cell>
          <cell r="C16" t="str">
            <v>សុផល វណ្ណេត</v>
          </cell>
          <cell r="D16" t="str">
            <v>Sophal Vannet</v>
          </cell>
          <cell r="E16" t="str">
            <v>F</v>
          </cell>
          <cell r="F16" t="str">
            <v>Packing</v>
          </cell>
          <cell r="G16">
            <v>44125</v>
          </cell>
          <cell r="H16">
            <v>231.77</v>
          </cell>
          <cell r="I16">
            <v>291.27</v>
          </cell>
          <cell r="J16">
            <v>248</v>
          </cell>
          <cell r="K16">
            <v>241.77</v>
          </cell>
          <cell r="L16">
            <v>298.38</v>
          </cell>
          <cell r="M16">
            <v>253.96269230769232</v>
          </cell>
          <cell r="N16">
            <v>1565.1526923076924</v>
          </cell>
          <cell r="O16">
            <v>260.85878205128205</v>
          </cell>
          <cell r="P16"/>
          <cell r="Q16">
            <v>0</v>
          </cell>
          <cell r="R16">
            <v>0</v>
          </cell>
          <cell r="S16">
            <v>0</v>
          </cell>
        </row>
        <row r="17">
          <cell r="B17" t="str">
            <v>0495</v>
          </cell>
          <cell r="C17" t="str">
            <v>ផល ណាន</v>
          </cell>
          <cell r="D17" t="str">
            <v>Phal Nan</v>
          </cell>
          <cell r="E17" t="str">
            <v>F</v>
          </cell>
          <cell r="F17" t="str">
            <v>Packing</v>
          </cell>
          <cell r="G17">
            <v>44221</v>
          </cell>
          <cell r="H17">
            <v>217.77</v>
          </cell>
          <cell r="I17">
            <v>485.5</v>
          </cell>
          <cell r="J17">
            <v>233.44</v>
          </cell>
          <cell r="K17">
            <v>231.27</v>
          </cell>
          <cell r="L17">
            <v>290</v>
          </cell>
          <cell r="M17">
            <v>229.39615384615385</v>
          </cell>
          <cell r="N17">
            <v>1687.3761538461538</v>
          </cell>
          <cell r="O17">
            <v>281.22935897435895</v>
          </cell>
          <cell r="P17"/>
          <cell r="Q17">
            <v>0</v>
          </cell>
          <cell r="R17">
            <v>0</v>
          </cell>
          <cell r="S17">
            <v>0</v>
          </cell>
        </row>
        <row r="18">
          <cell r="B18" t="str">
            <v>0507</v>
          </cell>
          <cell r="C18" t="str">
            <v>ឆម គីម</v>
          </cell>
          <cell r="D18" t="str">
            <v>Chhom Kim</v>
          </cell>
          <cell r="E18" t="str">
            <v>M</v>
          </cell>
          <cell r="F18" t="str">
            <v>Packing</v>
          </cell>
          <cell r="G18">
            <v>44235</v>
          </cell>
          <cell r="H18">
            <v>285</v>
          </cell>
          <cell r="I18">
            <v>334.5</v>
          </cell>
          <cell r="J18">
            <v>303</v>
          </cell>
          <cell r="K18">
            <v>292.23</v>
          </cell>
          <cell r="L18">
            <v>379</v>
          </cell>
          <cell r="M18">
            <v>234.87750000000005</v>
          </cell>
          <cell r="N18">
            <v>1828.6075000000001</v>
          </cell>
          <cell r="O18">
            <v>304.76791666666668</v>
          </cell>
          <cell r="P18"/>
          <cell r="Q18">
            <v>0</v>
          </cell>
          <cell r="R18">
            <v>0</v>
          </cell>
          <cell r="S18">
            <v>0</v>
          </cell>
        </row>
        <row r="19">
          <cell r="B19" t="str">
            <v>0547</v>
          </cell>
          <cell r="C19" t="str">
            <v>សែត ចាន់ដែត</v>
          </cell>
          <cell r="D19" t="str">
            <v>Set Chandet</v>
          </cell>
          <cell r="E19" t="str">
            <v>F</v>
          </cell>
          <cell r="F19" t="str">
            <v>Packing</v>
          </cell>
          <cell r="G19">
            <v>44292</v>
          </cell>
          <cell r="H19">
            <v>223.15</v>
          </cell>
          <cell r="I19">
            <v>314.5</v>
          </cell>
          <cell r="J19">
            <v>255</v>
          </cell>
          <cell r="K19">
            <v>238.27</v>
          </cell>
          <cell r="L19">
            <v>340.5</v>
          </cell>
          <cell r="M19">
            <v>232.0675</v>
          </cell>
          <cell r="N19">
            <v>1603.4875000000002</v>
          </cell>
          <cell r="O19">
            <v>267.2479166666667</v>
          </cell>
          <cell r="P19"/>
          <cell r="Q19">
            <v>0</v>
          </cell>
          <cell r="R19">
            <v>0</v>
          </cell>
          <cell r="S19">
            <v>0</v>
          </cell>
        </row>
        <row r="20">
          <cell r="B20" t="str">
            <v>0578</v>
          </cell>
          <cell r="C20" t="str">
            <v>សាក់ សូលីដា</v>
          </cell>
          <cell r="D20" t="str">
            <v>Sak Solida</v>
          </cell>
          <cell r="E20" t="str">
            <v>F</v>
          </cell>
          <cell r="F20" t="str">
            <v>Packing</v>
          </cell>
          <cell r="G20">
            <v>44412</v>
          </cell>
          <cell r="H20">
            <v>230.77</v>
          </cell>
          <cell r="I20">
            <v>278.38</v>
          </cell>
          <cell r="J20">
            <v>229.38</v>
          </cell>
          <cell r="K20">
            <v>220.02</v>
          </cell>
          <cell r="L20">
            <v>270.83</v>
          </cell>
          <cell r="M20">
            <v>277.66711538461539</v>
          </cell>
          <cell r="N20">
            <v>1507.0471153846152</v>
          </cell>
          <cell r="O20">
            <v>251.17451923076919</v>
          </cell>
          <cell r="P20"/>
          <cell r="Q20">
            <v>0</v>
          </cell>
          <cell r="R20">
            <v>0</v>
          </cell>
          <cell r="S20">
            <v>0</v>
          </cell>
        </row>
        <row r="21">
          <cell r="B21" t="str">
            <v>0607</v>
          </cell>
          <cell r="C21" t="str">
            <v>នឹម ស្រីណេត</v>
          </cell>
          <cell r="D21" t="str">
            <v>Noem Sreynet</v>
          </cell>
          <cell r="E21" t="str">
            <v>F</v>
          </cell>
          <cell r="F21" t="str">
            <v>Packing</v>
          </cell>
          <cell r="G21">
            <v>44440</v>
          </cell>
          <cell r="H21">
            <v>274.95999999999998</v>
          </cell>
          <cell r="I21">
            <v>346.5</v>
          </cell>
          <cell r="J21">
            <v>272.37</v>
          </cell>
          <cell r="K21">
            <v>260.19</v>
          </cell>
          <cell r="L21">
            <v>334.73</v>
          </cell>
          <cell r="M21">
            <v>181.54442307692312</v>
          </cell>
          <cell r="N21">
            <v>1670.2944230769231</v>
          </cell>
          <cell r="O21">
            <v>278.38240384615386</v>
          </cell>
          <cell r="P21"/>
          <cell r="Q21">
            <v>0</v>
          </cell>
          <cell r="R21">
            <v>0</v>
          </cell>
          <cell r="S21">
            <v>0</v>
          </cell>
        </row>
        <row r="22">
          <cell r="B22" t="str">
            <v>0612</v>
          </cell>
          <cell r="C22" t="str">
            <v>ឈុ​ន ស្រីនាថ</v>
          </cell>
          <cell r="D22" t="str">
            <v>Chhun SreyNeath</v>
          </cell>
          <cell r="E22" t="str">
            <v>F</v>
          </cell>
          <cell r="F22" t="str">
            <v>Packing</v>
          </cell>
          <cell r="G22">
            <v>44440</v>
          </cell>
          <cell r="H22">
            <v>261.10000000000002</v>
          </cell>
          <cell r="I22">
            <v>291.25</v>
          </cell>
          <cell r="J22">
            <v>265.20999999999998</v>
          </cell>
          <cell r="K22">
            <v>267.35000000000002</v>
          </cell>
          <cell r="L22">
            <v>354.5</v>
          </cell>
          <cell r="M22">
            <v>242.33807692307693</v>
          </cell>
          <cell r="N22">
            <v>1681.7480769230767</v>
          </cell>
          <cell r="O22">
            <v>280.29134615384612</v>
          </cell>
          <cell r="P22"/>
          <cell r="Q22">
            <v>0</v>
          </cell>
          <cell r="R22">
            <v>0</v>
          </cell>
          <cell r="S22">
            <v>0</v>
          </cell>
        </row>
        <row r="23">
          <cell r="B23" t="str">
            <v>0957</v>
          </cell>
          <cell r="C23" t="str">
            <v>អៀ ស្រីនាថ</v>
          </cell>
          <cell r="D23" t="str">
            <v>Ie SreyNeat</v>
          </cell>
          <cell r="E23" t="str">
            <v>F</v>
          </cell>
          <cell r="F23" t="str">
            <v>Packing</v>
          </cell>
          <cell r="G23">
            <v>44756</v>
          </cell>
          <cell r="H23">
            <v>432.03</v>
          </cell>
          <cell r="I23">
            <v>320</v>
          </cell>
          <cell r="J23">
            <v>260.5</v>
          </cell>
          <cell r="K23">
            <v>250.77</v>
          </cell>
          <cell r="L23">
            <v>345.5</v>
          </cell>
          <cell r="M23">
            <v>218.7083653846154</v>
          </cell>
          <cell r="N23">
            <v>1827.5083653846154</v>
          </cell>
          <cell r="O23">
            <v>304.58472756410259</v>
          </cell>
          <cell r="P23"/>
          <cell r="Q23">
            <v>0</v>
          </cell>
          <cell r="R23">
            <v>0</v>
          </cell>
          <cell r="S23">
            <v>0</v>
          </cell>
        </row>
        <row r="24">
          <cell r="B24" t="str">
            <v>1077</v>
          </cell>
          <cell r="C24" t="str">
            <v>ពេញ ស្រីវីន</v>
          </cell>
          <cell r="D24" t="str">
            <v>Penh Sreyvin</v>
          </cell>
          <cell r="E24" t="str">
            <v>F</v>
          </cell>
          <cell r="F24" t="str">
            <v>Packing</v>
          </cell>
          <cell r="G24">
            <v>44880</v>
          </cell>
          <cell r="H24">
            <v>261.12</v>
          </cell>
          <cell r="I24">
            <v>545.22</v>
          </cell>
          <cell r="J24">
            <v>280</v>
          </cell>
          <cell r="K24">
            <v>259.73</v>
          </cell>
          <cell r="L24">
            <v>366.5</v>
          </cell>
          <cell r="M24">
            <v>252.66403846153835</v>
          </cell>
          <cell r="N24">
            <v>1965.2340384615386</v>
          </cell>
          <cell r="O24">
            <v>327.53900641025643</v>
          </cell>
          <cell r="P24"/>
          <cell r="Q24">
            <v>0</v>
          </cell>
          <cell r="R24">
            <v>0</v>
          </cell>
          <cell r="S24">
            <v>0</v>
          </cell>
        </row>
        <row r="25">
          <cell r="B25" t="str">
            <v>1195</v>
          </cell>
          <cell r="C25" t="str">
            <v>ប៉ុន រីណា</v>
          </cell>
          <cell r="D25" t="str">
            <v>Bun Rina</v>
          </cell>
          <cell r="E25" t="str">
            <v>F</v>
          </cell>
          <cell r="F25" t="str">
            <v>Packing</v>
          </cell>
          <cell r="G25">
            <v>44974</v>
          </cell>
          <cell r="H25">
            <v>250.14</v>
          </cell>
          <cell r="I25">
            <v>538.02</v>
          </cell>
          <cell r="J25">
            <v>264</v>
          </cell>
          <cell r="K25">
            <v>244.77</v>
          </cell>
          <cell r="L25">
            <v>352.5</v>
          </cell>
          <cell r="M25">
            <v>222.2</v>
          </cell>
          <cell r="N25">
            <v>1871.6299999999999</v>
          </cell>
          <cell r="O25">
            <v>311.93833333333333</v>
          </cell>
          <cell r="P25"/>
          <cell r="Q25">
            <v>0</v>
          </cell>
          <cell r="R25">
            <v>0</v>
          </cell>
          <cell r="S25">
            <v>0</v>
          </cell>
        </row>
        <row r="26">
          <cell r="B26" t="str">
            <v>1204</v>
          </cell>
          <cell r="C26" t="str">
            <v>ភឿង សំអ៊ាប</v>
          </cell>
          <cell r="D26" t="str">
            <v>Phoeung Sam Eap</v>
          </cell>
          <cell r="E26" t="str">
            <v>F</v>
          </cell>
          <cell r="F26" t="str">
            <v>Packing</v>
          </cell>
          <cell r="G26">
            <v>45001</v>
          </cell>
          <cell r="H26">
            <v>264.62</v>
          </cell>
          <cell r="I26">
            <v>304.5</v>
          </cell>
          <cell r="J26">
            <v>273</v>
          </cell>
          <cell r="K26">
            <v>263.23</v>
          </cell>
          <cell r="L26">
            <v>358.62</v>
          </cell>
          <cell r="M26">
            <v>231.12</v>
          </cell>
          <cell r="N26">
            <v>1695.0899999999997</v>
          </cell>
          <cell r="O26">
            <v>282.51499999999993</v>
          </cell>
          <cell r="P26"/>
          <cell r="Q26">
            <v>0</v>
          </cell>
          <cell r="R26">
            <v>0</v>
          </cell>
          <cell r="S26">
            <v>0</v>
          </cell>
        </row>
        <row r="27">
          <cell r="B27" t="str">
            <v>1247</v>
          </cell>
          <cell r="C27" t="str">
            <v>នេត សុគន្ធា</v>
          </cell>
          <cell r="D27" t="str">
            <v>Net Sokunthea</v>
          </cell>
          <cell r="E27" t="str">
            <v>F</v>
          </cell>
          <cell r="F27" t="str">
            <v>Packing</v>
          </cell>
          <cell r="G27">
            <v>45058</v>
          </cell>
          <cell r="H27">
            <v>228.27</v>
          </cell>
          <cell r="I27">
            <v>476</v>
          </cell>
          <cell r="J27">
            <v>245</v>
          </cell>
          <cell r="K27">
            <v>235.27</v>
          </cell>
          <cell r="L27">
            <v>310</v>
          </cell>
          <cell r="M27">
            <v>227.60999999999999</v>
          </cell>
          <cell r="N27">
            <v>1722.1499999999999</v>
          </cell>
          <cell r="O27">
            <v>287.02499999999998</v>
          </cell>
          <cell r="P27"/>
          <cell r="Q27">
            <v>0</v>
          </cell>
          <cell r="R27">
            <v>0</v>
          </cell>
          <cell r="S27">
            <v>0</v>
          </cell>
        </row>
        <row r="28">
          <cell r="B28" t="str">
            <v>1248</v>
          </cell>
          <cell r="C28" t="str">
            <v>នេត ស្រីមុំ</v>
          </cell>
          <cell r="D28" t="str">
            <v>Net Sreymom</v>
          </cell>
          <cell r="E28" t="str">
            <v>F</v>
          </cell>
          <cell r="F28" t="str">
            <v>Packing</v>
          </cell>
          <cell r="G28">
            <v>45058</v>
          </cell>
          <cell r="H28">
            <v>228.77</v>
          </cell>
          <cell r="I28">
            <v>472.5</v>
          </cell>
          <cell r="J28">
            <v>234.5</v>
          </cell>
          <cell r="K28">
            <v>206.65</v>
          </cell>
          <cell r="L28">
            <v>302.5</v>
          </cell>
          <cell r="M28">
            <v>235.17999999999998</v>
          </cell>
          <cell r="N28">
            <v>1680.1000000000001</v>
          </cell>
          <cell r="O28">
            <v>280.01666666666671</v>
          </cell>
          <cell r="P28"/>
          <cell r="Q28">
            <v>0</v>
          </cell>
          <cell r="R28">
            <v>0</v>
          </cell>
          <cell r="S28">
            <v>0</v>
          </cell>
        </row>
        <row r="29">
          <cell r="B29" t="str">
            <v>1251</v>
          </cell>
          <cell r="C29" t="str">
            <v>សោ ចាន់ដារី</v>
          </cell>
          <cell r="D29" t="str">
            <v>Sor Chandary</v>
          </cell>
          <cell r="E29" t="str">
            <v>F</v>
          </cell>
          <cell r="F29" t="str">
            <v>Packing</v>
          </cell>
          <cell r="G29">
            <v>45058</v>
          </cell>
          <cell r="H29">
            <v>220.65</v>
          </cell>
          <cell r="I29">
            <v>446.69</v>
          </cell>
          <cell r="J29">
            <v>257.88</v>
          </cell>
          <cell r="K29">
            <v>255.65</v>
          </cell>
          <cell r="L29">
            <v>333.5</v>
          </cell>
          <cell r="M29">
            <v>222.83999999999997</v>
          </cell>
          <cell r="N29">
            <v>1737.21</v>
          </cell>
          <cell r="O29">
            <v>289.53500000000003</v>
          </cell>
          <cell r="P29"/>
          <cell r="Q29">
            <v>0</v>
          </cell>
          <cell r="R29">
            <v>0</v>
          </cell>
          <cell r="S29">
            <v>0</v>
          </cell>
        </row>
        <row r="30">
          <cell r="B30" t="str">
            <v>1295</v>
          </cell>
          <cell r="C30" t="str">
            <v>ម៉ូក លក្ខ័</v>
          </cell>
          <cell r="D30" t="str">
            <v>Mok Leak</v>
          </cell>
          <cell r="E30" t="str">
            <v>F</v>
          </cell>
          <cell r="F30" t="str">
            <v>Packing</v>
          </cell>
          <cell r="G30">
            <v>45166</v>
          </cell>
          <cell r="H30">
            <v>0</v>
          </cell>
          <cell r="I30">
            <v>0</v>
          </cell>
          <cell r="J30">
            <v>265.81</v>
          </cell>
          <cell r="K30">
            <v>261</v>
          </cell>
          <cell r="L30">
            <v>340</v>
          </cell>
          <cell r="M30">
            <v>196.55</v>
          </cell>
          <cell r="N30">
            <v>1063.3599999999999</v>
          </cell>
          <cell r="O30">
            <v>177.22666666666666</v>
          </cell>
          <cell r="P30"/>
          <cell r="Q30">
            <v>0</v>
          </cell>
          <cell r="R30">
            <v>0</v>
          </cell>
          <cell r="S30">
            <v>0</v>
          </cell>
        </row>
        <row r="31">
          <cell r="B31" t="str">
            <v>1375</v>
          </cell>
          <cell r="C31" t="str">
            <v>ស្រេវ ថាវី</v>
          </cell>
          <cell r="D31" t="str">
            <v>Srev Thary</v>
          </cell>
          <cell r="E31" t="str">
            <v>M</v>
          </cell>
          <cell r="F31" t="str">
            <v>Packing</v>
          </cell>
          <cell r="G31">
            <v>45201</v>
          </cell>
          <cell r="H31">
            <v>0</v>
          </cell>
          <cell r="I31">
            <v>0</v>
          </cell>
          <cell r="J31">
            <v>0</v>
          </cell>
          <cell r="K31">
            <v>218.64</v>
          </cell>
          <cell r="L31">
            <v>330.5</v>
          </cell>
          <cell r="M31">
            <v>223.37</v>
          </cell>
          <cell r="N31">
            <v>772.51</v>
          </cell>
          <cell r="O31">
            <v>128.75166666666667</v>
          </cell>
          <cell r="P31"/>
          <cell r="Q31">
            <v>0</v>
          </cell>
          <cell r="R31">
            <v>0</v>
          </cell>
          <cell r="S31">
            <v>0</v>
          </cell>
        </row>
        <row r="32">
          <cell r="B32" t="str">
            <v>1384</v>
          </cell>
          <cell r="C32" t="str">
            <v xml:space="preserve">ថុល ចាន់ធូ </v>
          </cell>
          <cell r="D32" t="str">
            <v>Thol Chanthou</v>
          </cell>
          <cell r="E32" t="str">
            <v>F</v>
          </cell>
          <cell r="F32" t="str">
            <v>Packing</v>
          </cell>
          <cell r="G32">
            <v>45217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312.48</v>
          </cell>
          <cell r="M32">
            <v>259.93</v>
          </cell>
          <cell r="N32">
            <v>572.41000000000008</v>
          </cell>
          <cell r="O32">
            <v>95.401666666666685</v>
          </cell>
          <cell r="P32"/>
          <cell r="Q32">
            <v>0</v>
          </cell>
          <cell r="R32">
            <v>0</v>
          </cell>
          <cell r="S32">
            <v>0</v>
          </cell>
        </row>
        <row r="33">
          <cell r="B33" t="str">
            <v>1410</v>
          </cell>
          <cell r="C33" t="str">
            <v>ចាន់ រស្មី</v>
          </cell>
          <cell r="D33" t="str">
            <v>Chan Reaksey</v>
          </cell>
          <cell r="E33" t="str">
            <v>F</v>
          </cell>
          <cell r="F33" t="str">
            <v>Packing</v>
          </cell>
          <cell r="G33">
            <v>45231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306.41000000000003</v>
          </cell>
          <cell r="M33">
            <v>316.77</v>
          </cell>
          <cell r="N33">
            <v>623.18000000000006</v>
          </cell>
          <cell r="O33">
            <v>103.86333333333334</v>
          </cell>
          <cell r="P33"/>
          <cell r="Q33">
            <v>0</v>
          </cell>
          <cell r="R33">
            <v>0</v>
          </cell>
          <cell r="S33">
            <v>0</v>
          </cell>
        </row>
        <row r="34">
          <cell r="B34" t="str">
            <v>1449</v>
          </cell>
          <cell r="C34" t="str">
            <v>យី គឹមស្រៀង</v>
          </cell>
          <cell r="D34" t="str">
            <v>Yi Kimsrieng</v>
          </cell>
          <cell r="E34" t="str">
            <v>F</v>
          </cell>
          <cell r="F34" t="str">
            <v>Packing</v>
          </cell>
          <cell r="G34">
            <v>45264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>1450</v>
          </cell>
          <cell r="C35" t="str">
            <v>វ៉ាន សៀងអ៊ី</v>
          </cell>
          <cell r="D35" t="str">
            <v>Van Seanggy</v>
          </cell>
          <cell r="E35" t="str">
            <v>F</v>
          </cell>
          <cell r="F35" t="str">
            <v>Packing</v>
          </cell>
          <cell r="G35">
            <v>45264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 t="str">
            <v>1451</v>
          </cell>
          <cell r="C36" t="str">
            <v>ឆេង ច័ន្ទណុច</v>
          </cell>
          <cell r="D36" t="str">
            <v>Chheng Channoch</v>
          </cell>
          <cell r="E36" t="str">
            <v>F</v>
          </cell>
          <cell r="F36" t="str">
            <v>Packing</v>
          </cell>
          <cell r="G36">
            <v>45264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 t="str">
            <v>1455</v>
          </cell>
          <cell r="C37" t="str">
            <v>រ៉យ ចាន់នី</v>
          </cell>
          <cell r="D37" t="str">
            <v>Roy Channy</v>
          </cell>
          <cell r="E37" t="str">
            <v>F</v>
          </cell>
          <cell r="F37" t="str">
            <v>Sample QC</v>
          </cell>
          <cell r="G37">
            <v>45264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 t="str">
            <v>1458</v>
          </cell>
          <cell r="C38" t="str">
            <v>ធី គីមអៀង</v>
          </cell>
          <cell r="D38" t="str">
            <v>Thy Kimeang</v>
          </cell>
          <cell r="E38" t="str">
            <v>F</v>
          </cell>
          <cell r="F38" t="str">
            <v>Packing</v>
          </cell>
          <cell r="G38">
            <v>45267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>1459</v>
          </cell>
          <cell r="C39" t="str">
            <v>សុខ ដាលី</v>
          </cell>
          <cell r="D39" t="str">
            <v>Sok Daly</v>
          </cell>
          <cell r="E39" t="str">
            <v>F</v>
          </cell>
          <cell r="F39" t="str">
            <v>Sample QC</v>
          </cell>
          <cell r="G39">
            <v>45267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1461</v>
          </cell>
          <cell r="C40" t="str">
            <v>ម៉ែន សុភី</v>
          </cell>
          <cell r="D40" t="str">
            <v>Men Sophy</v>
          </cell>
          <cell r="E40" t="str">
            <v>F</v>
          </cell>
          <cell r="F40" t="str">
            <v>Packing</v>
          </cell>
          <cell r="G40">
            <v>45267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1464</v>
          </cell>
          <cell r="C41" t="str">
            <v>ញ៉ិល សុខេង</v>
          </cell>
          <cell r="D41" t="str">
            <v>Nhil Sokheng</v>
          </cell>
          <cell r="E41" t="str">
            <v>F</v>
          </cell>
          <cell r="F41" t="str">
            <v>Packing</v>
          </cell>
          <cell r="G41">
            <v>45267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</sheetData>
      <sheetData sheetId="7"/>
      <sheetData sheetId="8">
        <row r="9">
          <cell r="B9" t="str">
            <v>0039</v>
          </cell>
          <cell r="C9" t="str">
            <v>នេត ស្រីពៅ</v>
          </cell>
          <cell r="D9" t="str">
            <v xml:space="preserve">Neth Sreypov </v>
          </cell>
          <cell r="E9" t="str">
            <v>F</v>
          </cell>
          <cell r="F9" t="str">
            <v>Team Leader</v>
          </cell>
          <cell r="G9" t="str">
            <v>Packing</v>
          </cell>
          <cell r="H9">
            <v>43573</v>
          </cell>
          <cell r="I9">
            <v>230</v>
          </cell>
          <cell r="J9">
            <v>12</v>
          </cell>
          <cell r="K9">
            <v>115</v>
          </cell>
          <cell r="L9">
            <v>115</v>
          </cell>
        </row>
        <row r="10">
          <cell r="B10" t="str">
            <v>0183</v>
          </cell>
          <cell r="C10" t="str">
            <v>វុត​ ទេវី</v>
          </cell>
          <cell r="D10" t="str">
            <v>Vuth Thvy</v>
          </cell>
          <cell r="E10" t="str">
            <v>F</v>
          </cell>
          <cell r="F10" t="str">
            <v>Operator</v>
          </cell>
          <cell r="G10" t="str">
            <v>Packing</v>
          </cell>
          <cell r="H10">
            <v>43757</v>
          </cell>
          <cell r="I10">
            <v>212</v>
          </cell>
          <cell r="J10">
            <v>13</v>
          </cell>
          <cell r="K10">
            <v>106</v>
          </cell>
          <cell r="L10">
            <v>106</v>
          </cell>
        </row>
        <row r="11">
          <cell r="B11" t="str">
            <v>0154</v>
          </cell>
          <cell r="C11" t="str">
            <v>ធីម សុផាន់ណា</v>
          </cell>
          <cell r="D11" t="str">
            <v xml:space="preserve">Them Sophanna </v>
          </cell>
          <cell r="E11" t="str">
            <v>F</v>
          </cell>
          <cell r="F11" t="str">
            <v>Sample "PIC"</v>
          </cell>
          <cell r="G11" t="str">
            <v>Packing</v>
          </cell>
          <cell r="H11">
            <v>43746</v>
          </cell>
          <cell r="I11">
            <v>212</v>
          </cell>
          <cell r="J11">
            <v>13</v>
          </cell>
          <cell r="K11">
            <v>106</v>
          </cell>
          <cell r="L11">
            <v>106</v>
          </cell>
        </row>
        <row r="12">
          <cell r="B12" t="str">
            <v>0182</v>
          </cell>
          <cell r="C12" t="str">
            <v>ផាន់​ សុភ័ក្រ្ត</v>
          </cell>
          <cell r="D12" t="str">
            <v xml:space="preserve">Phann Sopheak </v>
          </cell>
          <cell r="E12" t="str">
            <v>F</v>
          </cell>
          <cell r="F12" t="str">
            <v>Leader Asst.</v>
          </cell>
          <cell r="G12" t="str">
            <v>Packing</v>
          </cell>
          <cell r="H12">
            <v>43757</v>
          </cell>
          <cell r="I12">
            <v>212</v>
          </cell>
          <cell r="J12">
            <v>13</v>
          </cell>
          <cell r="K12">
            <v>106</v>
          </cell>
          <cell r="L12">
            <v>106</v>
          </cell>
        </row>
        <row r="13">
          <cell r="B13" t="str">
            <v>0033</v>
          </cell>
          <cell r="C13" t="str">
            <v>ទិត មឿន</v>
          </cell>
          <cell r="D13" t="str">
            <v>Tit Moeurn</v>
          </cell>
          <cell r="E13" t="str">
            <v>F</v>
          </cell>
          <cell r="F13" t="str">
            <v>Packing operator</v>
          </cell>
          <cell r="G13" t="str">
            <v>Packing</v>
          </cell>
          <cell r="H13">
            <v>43573</v>
          </cell>
          <cell r="I13">
            <v>212</v>
          </cell>
          <cell r="J13">
            <v>12</v>
          </cell>
          <cell r="K13">
            <v>106</v>
          </cell>
          <cell r="L13">
            <v>106</v>
          </cell>
        </row>
        <row r="14">
          <cell r="B14" t="str">
            <v>0421</v>
          </cell>
          <cell r="C14" t="str">
            <v>សុផល វណ្ណេត</v>
          </cell>
          <cell r="D14" t="str">
            <v xml:space="preserve">Sophal Vannet </v>
          </cell>
          <cell r="E14" t="str">
            <v>F</v>
          </cell>
          <cell r="F14" t="str">
            <v>Operator</v>
          </cell>
          <cell r="G14" t="str">
            <v>Packing</v>
          </cell>
          <cell r="H14">
            <v>44125</v>
          </cell>
          <cell r="I14">
            <v>212</v>
          </cell>
          <cell r="J14">
            <v>13</v>
          </cell>
          <cell r="K14">
            <v>106</v>
          </cell>
          <cell r="L14">
            <v>106</v>
          </cell>
        </row>
        <row r="15">
          <cell r="B15" t="str">
            <v>0495</v>
          </cell>
          <cell r="C15" t="str">
            <v>ផល ណាន</v>
          </cell>
          <cell r="D15" t="str">
            <v xml:space="preserve">Phal Nan </v>
          </cell>
          <cell r="E15" t="str">
            <v>F</v>
          </cell>
          <cell r="F15" t="str">
            <v>Operator</v>
          </cell>
          <cell r="G15" t="str">
            <v>Packing</v>
          </cell>
          <cell r="H15">
            <v>44221</v>
          </cell>
          <cell r="I15">
            <v>212</v>
          </cell>
          <cell r="J15">
            <v>13</v>
          </cell>
          <cell r="K15">
            <v>106</v>
          </cell>
          <cell r="L15">
            <v>106</v>
          </cell>
        </row>
        <row r="16">
          <cell r="B16" t="str">
            <v>0507</v>
          </cell>
          <cell r="C16" t="str">
            <v>ឆម គីម</v>
          </cell>
          <cell r="D16" t="str">
            <v xml:space="preserve">Chhorm Kim </v>
          </cell>
          <cell r="E16" t="str">
            <v>M</v>
          </cell>
          <cell r="F16" t="str">
            <v>Sample "PIC"</v>
          </cell>
          <cell r="G16" t="str">
            <v>Packing</v>
          </cell>
          <cell r="H16">
            <v>44235</v>
          </cell>
          <cell r="I16">
            <v>212</v>
          </cell>
          <cell r="J16">
            <v>13</v>
          </cell>
          <cell r="K16">
            <v>106</v>
          </cell>
          <cell r="L16">
            <v>106</v>
          </cell>
        </row>
        <row r="17">
          <cell r="B17" t="str">
            <v>0578</v>
          </cell>
          <cell r="C17" t="str">
            <v>សាក់​ សូលីដា</v>
          </cell>
          <cell r="D17" t="str">
            <v xml:space="preserve">Sak Solida </v>
          </cell>
          <cell r="E17" t="str">
            <v>F</v>
          </cell>
          <cell r="F17" t="str">
            <v>Operator</v>
          </cell>
          <cell r="G17" t="str">
            <v>Packing</v>
          </cell>
          <cell r="H17">
            <v>44412</v>
          </cell>
          <cell r="I17">
            <v>212</v>
          </cell>
          <cell r="J17">
            <v>11</v>
          </cell>
          <cell r="K17">
            <v>106</v>
          </cell>
          <cell r="L17">
            <v>106</v>
          </cell>
        </row>
        <row r="18">
          <cell r="B18" t="str">
            <v>0607</v>
          </cell>
          <cell r="C18" t="str">
            <v>នឹម ស្រីណេត</v>
          </cell>
          <cell r="D18" t="str">
            <v xml:space="preserve">Noem Sreynet </v>
          </cell>
          <cell r="E18" t="str">
            <v>F</v>
          </cell>
          <cell r="F18" t="str">
            <v>Operator</v>
          </cell>
          <cell r="G18" t="str">
            <v>Packing</v>
          </cell>
          <cell r="H18">
            <v>44440</v>
          </cell>
          <cell r="I18">
            <v>212</v>
          </cell>
          <cell r="J18">
            <v>13</v>
          </cell>
          <cell r="K18">
            <v>106</v>
          </cell>
          <cell r="L18">
            <v>106</v>
          </cell>
        </row>
        <row r="19">
          <cell r="B19" t="str">
            <v>0957</v>
          </cell>
          <cell r="C19" t="str">
            <v>អៀ ស្រីនាថ</v>
          </cell>
          <cell r="D19" t="str">
            <v>Ie Sreyneath</v>
          </cell>
          <cell r="E19" t="str">
            <v>F</v>
          </cell>
          <cell r="F19" t="str">
            <v>Operator</v>
          </cell>
          <cell r="G19" t="str">
            <v>Packing</v>
          </cell>
          <cell r="H19">
            <v>44756</v>
          </cell>
          <cell r="I19">
            <v>212</v>
          </cell>
          <cell r="J19">
            <v>13</v>
          </cell>
          <cell r="K19">
            <v>106</v>
          </cell>
          <cell r="L19">
            <v>106</v>
          </cell>
        </row>
        <row r="20">
          <cell r="B20" t="str">
            <v>1077</v>
          </cell>
          <cell r="C20" t="str">
            <v>ពេញ ស្រីវីន</v>
          </cell>
          <cell r="D20" t="str">
            <v>Penh Sreyvin</v>
          </cell>
          <cell r="E20" t="str">
            <v>F</v>
          </cell>
          <cell r="F20" t="str">
            <v>Operator</v>
          </cell>
          <cell r="G20" t="str">
            <v>Packing</v>
          </cell>
          <cell r="H20">
            <v>44880</v>
          </cell>
          <cell r="I20">
            <v>212</v>
          </cell>
          <cell r="J20">
            <v>13</v>
          </cell>
          <cell r="K20">
            <v>106</v>
          </cell>
          <cell r="L20">
            <v>106</v>
          </cell>
        </row>
        <row r="21">
          <cell r="B21" t="str">
            <v>1195</v>
          </cell>
          <cell r="C21" t="str">
            <v>ប៉ុន រីណា</v>
          </cell>
          <cell r="D21" t="str">
            <v>Bun Rina</v>
          </cell>
          <cell r="E21" t="str">
            <v>F</v>
          </cell>
          <cell r="F21" t="str">
            <v>Operator</v>
          </cell>
          <cell r="G21" t="str">
            <v>Packing</v>
          </cell>
          <cell r="H21">
            <v>44974</v>
          </cell>
          <cell r="I21">
            <v>212</v>
          </cell>
          <cell r="J21">
            <v>13</v>
          </cell>
          <cell r="K21">
            <v>106</v>
          </cell>
          <cell r="L21">
            <v>106</v>
          </cell>
        </row>
        <row r="22">
          <cell r="B22" t="str">
            <v>1204</v>
          </cell>
          <cell r="C22" t="str">
            <v>ភឿង សំអ៊ាប</v>
          </cell>
          <cell r="D22" t="str">
            <v>Phoeung Sam Eap</v>
          </cell>
          <cell r="E22" t="str">
            <v>F</v>
          </cell>
          <cell r="F22" t="str">
            <v>Operator</v>
          </cell>
          <cell r="G22" t="str">
            <v>Packing</v>
          </cell>
          <cell r="H22">
            <v>45001</v>
          </cell>
          <cell r="I22">
            <v>212</v>
          </cell>
          <cell r="J22">
            <v>13</v>
          </cell>
          <cell r="K22">
            <v>106</v>
          </cell>
          <cell r="L22">
            <v>106</v>
          </cell>
        </row>
        <row r="23">
          <cell r="B23" t="str">
            <v>1247</v>
          </cell>
          <cell r="C23" t="str">
            <v>នេត សុគន្ធា</v>
          </cell>
          <cell r="D23" t="str">
            <v>Net Sokunthea</v>
          </cell>
          <cell r="E23" t="str">
            <v>F</v>
          </cell>
          <cell r="F23" t="str">
            <v>Operator</v>
          </cell>
          <cell r="G23" t="str">
            <v>Packing</v>
          </cell>
          <cell r="H23">
            <v>45058</v>
          </cell>
          <cell r="I23">
            <v>212</v>
          </cell>
          <cell r="J23">
            <v>12</v>
          </cell>
          <cell r="K23">
            <v>106</v>
          </cell>
          <cell r="L23">
            <v>106</v>
          </cell>
        </row>
        <row r="24">
          <cell r="B24" t="str">
            <v>1248</v>
          </cell>
          <cell r="C24" t="str">
            <v>នេត ស្រីមុំ</v>
          </cell>
          <cell r="D24" t="str">
            <v>Net Sreymom</v>
          </cell>
          <cell r="E24" t="str">
            <v>F</v>
          </cell>
          <cell r="F24" t="str">
            <v>Operator</v>
          </cell>
          <cell r="G24" t="str">
            <v>Packing</v>
          </cell>
          <cell r="H24">
            <v>45058</v>
          </cell>
          <cell r="I24">
            <v>212</v>
          </cell>
          <cell r="J24">
            <v>11.5</v>
          </cell>
          <cell r="K24">
            <v>106</v>
          </cell>
          <cell r="L24">
            <v>106</v>
          </cell>
        </row>
        <row r="25">
          <cell r="B25" t="str">
            <v>1251</v>
          </cell>
          <cell r="C25" t="str">
            <v>សោ ចាន់ដារី</v>
          </cell>
          <cell r="D25" t="str">
            <v>Sor Chandary</v>
          </cell>
          <cell r="E25" t="str">
            <v>F</v>
          </cell>
          <cell r="F25" t="str">
            <v>Sample "PIC"</v>
          </cell>
          <cell r="G25" t="str">
            <v>Packing</v>
          </cell>
          <cell r="H25">
            <v>45058</v>
          </cell>
          <cell r="I25">
            <v>212</v>
          </cell>
          <cell r="J25">
            <v>13</v>
          </cell>
          <cell r="K25">
            <v>106</v>
          </cell>
          <cell r="L25">
            <v>106</v>
          </cell>
        </row>
        <row r="26">
          <cell r="B26" t="str">
            <v>1295</v>
          </cell>
          <cell r="C26" t="str">
            <v>ម៉ូក ល័ក្ខ</v>
          </cell>
          <cell r="D26" t="str">
            <v>Mok Leak</v>
          </cell>
          <cell r="E26" t="str">
            <v>F</v>
          </cell>
          <cell r="F26" t="str">
            <v>Sample "PIC"</v>
          </cell>
          <cell r="G26" t="str">
            <v>Packing</v>
          </cell>
          <cell r="H26">
            <v>45166</v>
          </cell>
          <cell r="I26">
            <v>212</v>
          </cell>
          <cell r="J26">
            <v>13</v>
          </cell>
          <cell r="K26">
            <v>106</v>
          </cell>
          <cell r="L26">
            <v>106</v>
          </cell>
        </row>
        <row r="27">
          <cell r="B27" t="str">
            <v>1375</v>
          </cell>
          <cell r="C27" t="str">
            <v>ស្រេវ ថាវី</v>
          </cell>
          <cell r="D27" t="str">
            <v>Srev Thary</v>
          </cell>
          <cell r="E27" t="str">
            <v>M</v>
          </cell>
          <cell r="F27" t="str">
            <v>Packing</v>
          </cell>
          <cell r="G27" t="str">
            <v>Packing</v>
          </cell>
          <cell r="H27">
            <v>45201</v>
          </cell>
          <cell r="I27">
            <v>212</v>
          </cell>
          <cell r="J27">
            <v>12</v>
          </cell>
          <cell r="K27">
            <v>106</v>
          </cell>
          <cell r="L27">
            <v>106</v>
          </cell>
        </row>
        <row r="28">
          <cell r="B28" t="str">
            <v>1384</v>
          </cell>
          <cell r="C28" t="str">
            <v xml:space="preserve">ថុល ចាន់ធូ </v>
          </cell>
          <cell r="D28" t="str">
            <v>Thol Chanthou</v>
          </cell>
          <cell r="E28" t="str">
            <v>F</v>
          </cell>
          <cell r="F28" t="str">
            <v>Sample "PIC"</v>
          </cell>
          <cell r="G28" t="str">
            <v>Packing</v>
          </cell>
          <cell r="H28">
            <v>45217</v>
          </cell>
          <cell r="I28">
            <v>212</v>
          </cell>
          <cell r="J28">
            <v>13</v>
          </cell>
          <cell r="K28">
            <v>106</v>
          </cell>
          <cell r="L28">
            <v>106</v>
          </cell>
        </row>
        <row r="29">
          <cell r="B29" t="str">
            <v>1410</v>
          </cell>
          <cell r="C29" t="str">
            <v>ចាន់ រស្មី</v>
          </cell>
          <cell r="D29" t="str">
            <v>Chan Reaksey</v>
          </cell>
          <cell r="E29" t="str">
            <v>F</v>
          </cell>
          <cell r="F29" t="str">
            <v>Packing</v>
          </cell>
          <cell r="G29" t="str">
            <v>Packing</v>
          </cell>
          <cell r="H29">
            <v>45231</v>
          </cell>
          <cell r="I29">
            <v>212</v>
          </cell>
          <cell r="J29">
            <v>13</v>
          </cell>
          <cell r="K29">
            <v>106</v>
          </cell>
          <cell r="L29">
            <v>106</v>
          </cell>
        </row>
        <row r="30">
          <cell r="B30" t="str">
            <v>1451</v>
          </cell>
          <cell r="C30" t="str">
            <v>ឆេង ច័ន្ទណុច</v>
          </cell>
          <cell r="D30" t="str">
            <v>Chheng Channoch</v>
          </cell>
          <cell r="E30" t="str">
            <v>F</v>
          </cell>
          <cell r="F30" t="str">
            <v>Packing</v>
          </cell>
          <cell r="G30" t="str">
            <v>Packing</v>
          </cell>
          <cell r="H30">
            <v>45264</v>
          </cell>
          <cell r="I30">
            <v>208</v>
          </cell>
          <cell r="J30">
            <v>13</v>
          </cell>
          <cell r="K30">
            <v>104</v>
          </cell>
          <cell r="L30">
            <v>104</v>
          </cell>
        </row>
        <row r="31">
          <cell r="B31" t="str">
            <v>1455</v>
          </cell>
          <cell r="C31" t="str">
            <v>រ៉យ ចាន់នី</v>
          </cell>
          <cell r="D31" t="str">
            <v>Roy Channy</v>
          </cell>
          <cell r="E31" t="str">
            <v>F</v>
          </cell>
          <cell r="F31" t="str">
            <v>Sample QC</v>
          </cell>
          <cell r="G31" t="str">
            <v>Packing</v>
          </cell>
          <cell r="H31">
            <v>45264</v>
          </cell>
          <cell r="I31">
            <v>208</v>
          </cell>
          <cell r="J31">
            <v>13</v>
          </cell>
          <cell r="K31">
            <v>104</v>
          </cell>
          <cell r="L31">
            <v>104</v>
          </cell>
        </row>
        <row r="32">
          <cell r="B32" t="str">
            <v>1458</v>
          </cell>
          <cell r="C32" t="str">
            <v>ធី គីមអៀង</v>
          </cell>
          <cell r="D32" t="str">
            <v>Thy Kimeang</v>
          </cell>
          <cell r="E32" t="str">
            <v>F</v>
          </cell>
          <cell r="F32" t="str">
            <v>Packing</v>
          </cell>
          <cell r="G32" t="str">
            <v>Packing</v>
          </cell>
          <cell r="H32">
            <v>45267</v>
          </cell>
          <cell r="I32">
            <v>208</v>
          </cell>
          <cell r="J32">
            <v>13</v>
          </cell>
          <cell r="K32">
            <v>104</v>
          </cell>
          <cell r="L32">
            <v>104</v>
          </cell>
        </row>
        <row r="33">
          <cell r="B33" t="str">
            <v>1459</v>
          </cell>
          <cell r="C33" t="str">
            <v>សុខ ដាលី</v>
          </cell>
          <cell r="D33" t="str">
            <v>Sok Daly</v>
          </cell>
          <cell r="E33" t="str">
            <v>F</v>
          </cell>
          <cell r="F33" t="str">
            <v>Sample QC</v>
          </cell>
          <cell r="G33" t="str">
            <v>Packing</v>
          </cell>
          <cell r="H33">
            <v>45267</v>
          </cell>
          <cell r="I33">
            <v>208</v>
          </cell>
          <cell r="J33">
            <v>13</v>
          </cell>
          <cell r="K33">
            <v>104</v>
          </cell>
          <cell r="L33">
            <v>104</v>
          </cell>
        </row>
        <row r="34">
          <cell r="B34" t="str">
            <v>1461</v>
          </cell>
          <cell r="C34" t="str">
            <v>ម៉ែន សុភី</v>
          </cell>
          <cell r="D34" t="str">
            <v>Men Sophy</v>
          </cell>
          <cell r="E34" t="str">
            <v>F</v>
          </cell>
          <cell r="F34" t="str">
            <v>Packing</v>
          </cell>
          <cell r="G34" t="str">
            <v>Packing</v>
          </cell>
          <cell r="H34">
            <v>45267</v>
          </cell>
          <cell r="I34">
            <v>208</v>
          </cell>
          <cell r="J34">
            <v>13</v>
          </cell>
          <cell r="K34">
            <v>104</v>
          </cell>
          <cell r="L34">
            <v>104</v>
          </cell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</row>
        <row r="39">
          <cell r="B39"/>
          <cell r="C39"/>
          <cell r="D39"/>
          <cell r="E39"/>
          <cell r="F39"/>
          <cell r="G39"/>
          <cell r="H39"/>
          <cell r="I39">
            <v>5510</v>
          </cell>
          <cell r="J39"/>
          <cell r="K39">
            <v>2755</v>
          </cell>
          <cell r="L39">
            <v>2755</v>
          </cell>
        </row>
      </sheetData>
      <sheetData sheetId="9">
        <row r="9">
          <cell r="B9" t="str">
            <v>0039</v>
          </cell>
          <cell r="C9" t="str">
            <v>នេត ស្រីពៅ</v>
          </cell>
          <cell r="D9" t="str">
            <v>Neth Sreypov</v>
          </cell>
          <cell r="E9" t="str">
            <v>F</v>
          </cell>
          <cell r="F9" t="str">
            <v>Packing</v>
          </cell>
          <cell r="G9">
            <v>43573</v>
          </cell>
          <cell r="H9">
            <v>358</v>
          </cell>
          <cell r="I9">
            <v>358</v>
          </cell>
          <cell r="J9">
            <v>358</v>
          </cell>
          <cell r="K9">
            <v>358</v>
          </cell>
          <cell r="L9">
            <v>358</v>
          </cell>
          <cell r="M9">
            <v>358</v>
          </cell>
          <cell r="N9">
            <v>358</v>
          </cell>
          <cell r="O9">
            <v>358</v>
          </cell>
          <cell r="P9">
            <v>358</v>
          </cell>
          <cell r="Q9">
            <v>358</v>
          </cell>
          <cell r="R9">
            <v>380</v>
          </cell>
          <cell r="S9">
            <v>380</v>
          </cell>
          <cell r="T9">
            <v>0</v>
          </cell>
          <cell r="U9">
            <v>4340</v>
          </cell>
          <cell r="V9">
            <v>361.66666666666669</v>
          </cell>
          <cell r="W9">
            <v>26</v>
          </cell>
          <cell r="X9">
            <v>361.66666666666669</v>
          </cell>
        </row>
        <row r="10">
          <cell r="B10" t="str">
            <v>0033</v>
          </cell>
          <cell r="C10" t="str">
            <v>ទិត មឿន</v>
          </cell>
          <cell r="D10" t="str">
            <v>Tit Moeurn</v>
          </cell>
          <cell r="E10" t="str">
            <v>F</v>
          </cell>
          <cell r="F10" t="str">
            <v>Packing</v>
          </cell>
          <cell r="G10">
            <v>43573</v>
          </cell>
          <cell r="H10">
            <v>211</v>
          </cell>
          <cell r="I10">
            <v>211</v>
          </cell>
          <cell r="J10">
            <v>211</v>
          </cell>
          <cell r="K10">
            <v>211</v>
          </cell>
          <cell r="L10">
            <v>211</v>
          </cell>
          <cell r="M10">
            <v>206.94230769230768</v>
          </cell>
          <cell r="N10">
            <v>206.94230769230768</v>
          </cell>
          <cell r="O10">
            <v>211</v>
          </cell>
          <cell r="P10">
            <v>211</v>
          </cell>
          <cell r="Q10">
            <v>211</v>
          </cell>
          <cell r="R10">
            <v>0</v>
          </cell>
          <cell r="S10">
            <v>0</v>
          </cell>
          <cell r="T10">
            <v>0</v>
          </cell>
          <cell r="U10">
            <v>2101.8846153846152</v>
          </cell>
          <cell r="V10">
            <v>175.15705128205127</v>
          </cell>
          <cell r="W10">
            <v>26</v>
          </cell>
          <cell r="X10">
            <v>175.15705128205127</v>
          </cell>
        </row>
        <row r="11">
          <cell r="B11" t="str">
            <v>0154</v>
          </cell>
          <cell r="C11" t="str">
            <v>ធីម សុផាន់ណា</v>
          </cell>
          <cell r="D11" t="str">
            <v>Them Sophanna</v>
          </cell>
          <cell r="E11" t="str">
            <v>F</v>
          </cell>
          <cell r="F11" t="str">
            <v>Packing</v>
          </cell>
          <cell r="G11">
            <v>43746</v>
          </cell>
          <cell r="H11">
            <v>226.55769230769232</v>
          </cell>
          <cell r="I11">
            <v>231</v>
          </cell>
          <cell r="J11">
            <v>231</v>
          </cell>
          <cell r="K11">
            <v>226.55769230769232</v>
          </cell>
          <cell r="L11">
            <v>222.11538461538461</v>
          </cell>
          <cell r="M11">
            <v>231</v>
          </cell>
          <cell r="N11">
            <v>231</v>
          </cell>
          <cell r="O11">
            <v>208.78846153846155</v>
          </cell>
          <cell r="P11">
            <v>222.11538461538461</v>
          </cell>
          <cell r="Q11">
            <v>231</v>
          </cell>
          <cell r="R11">
            <v>235</v>
          </cell>
          <cell r="S11">
            <v>216.92307692307691</v>
          </cell>
          <cell r="T11">
            <v>0</v>
          </cell>
          <cell r="U11">
            <v>2713.0576923076924</v>
          </cell>
          <cell r="V11">
            <v>226.08814102564102</v>
          </cell>
          <cell r="W11">
            <v>26</v>
          </cell>
          <cell r="X11">
            <v>226.08814102564099</v>
          </cell>
        </row>
        <row r="12">
          <cell r="B12" t="str">
            <v>0182</v>
          </cell>
          <cell r="C12" t="str">
            <v>ផាន់​ សុភ័ក្រ្ត</v>
          </cell>
          <cell r="D12" t="str">
            <v>Phann Sopheak</v>
          </cell>
          <cell r="E12" t="str">
            <v>F</v>
          </cell>
          <cell r="F12" t="str">
            <v>Packing</v>
          </cell>
          <cell r="G12">
            <v>43757</v>
          </cell>
          <cell r="H12">
            <v>243</v>
          </cell>
          <cell r="I12">
            <v>243</v>
          </cell>
          <cell r="J12">
            <v>243</v>
          </cell>
          <cell r="K12">
            <v>243</v>
          </cell>
          <cell r="L12">
            <v>243</v>
          </cell>
          <cell r="M12">
            <v>158.88461538461539</v>
          </cell>
          <cell r="N12">
            <v>243</v>
          </cell>
          <cell r="O12">
            <v>243</v>
          </cell>
          <cell r="P12">
            <v>243</v>
          </cell>
          <cell r="Q12">
            <v>243</v>
          </cell>
          <cell r="R12">
            <v>247</v>
          </cell>
          <cell r="S12">
            <v>247</v>
          </cell>
          <cell r="T12">
            <v>0</v>
          </cell>
          <cell r="U12">
            <v>2839.8846153846152</v>
          </cell>
          <cell r="V12">
            <v>236.65705128205127</v>
          </cell>
          <cell r="W12">
            <v>26</v>
          </cell>
          <cell r="X12">
            <v>236.65705128205124</v>
          </cell>
        </row>
        <row r="13">
          <cell r="B13" t="str">
            <v>0183</v>
          </cell>
          <cell r="C13" t="str">
            <v>វុត​ ទេវី</v>
          </cell>
          <cell r="D13" t="str">
            <v>Vuth Thvy</v>
          </cell>
          <cell r="E13" t="str">
            <v>F</v>
          </cell>
          <cell r="F13" t="str">
            <v>Packing</v>
          </cell>
          <cell r="G13">
            <v>43757</v>
          </cell>
          <cell r="H13">
            <v>211</v>
          </cell>
          <cell r="I13">
            <v>211</v>
          </cell>
          <cell r="J13">
            <v>218</v>
          </cell>
          <cell r="K13">
            <v>218</v>
          </cell>
          <cell r="L13">
            <v>218</v>
          </cell>
          <cell r="M13">
            <v>218</v>
          </cell>
          <cell r="N13">
            <v>218</v>
          </cell>
          <cell r="O13">
            <v>209.61538461538461</v>
          </cell>
          <cell r="P13">
            <v>218</v>
          </cell>
          <cell r="Q13">
            <v>218</v>
          </cell>
          <cell r="R13">
            <v>222</v>
          </cell>
          <cell r="S13">
            <v>222</v>
          </cell>
          <cell r="T13">
            <v>0</v>
          </cell>
          <cell r="U13">
            <v>2601.6153846153848</v>
          </cell>
          <cell r="V13">
            <v>216.80128205128207</v>
          </cell>
          <cell r="W13">
            <v>26</v>
          </cell>
          <cell r="X13">
            <v>216.80128205128207</v>
          </cell>
        </row>
        <row r="14">
          <cell r="B14" t="str">
            <v>0187</v>
          </cell>
          <cell r="C14" t="str">
            <v>ប៉ែន សុខណា</v>
          </cell>
          <cell r="D14" t="str">
            <v>Pen Sokna</v>
          </cell>
          <cell r="E14" t="str">
            <v>F</v>
          </cell>
          <cell r="F14" t="str">
            <v>Packing</v>
          </cell>
          <cell r="G14">
            <v>43757</v>
          </cell>
          <cell r="H14">
            <v>231</v>
          </cell>
          <cell r="I14">
            <v>231</v>
          </cell>
          <cell r="J14">
            <v>226.55769230769232</v>
          </cell>
          <cell r="K14">
            <v>231</v>
          </cell>
          <cell r="L14">
            <v>231</v>
          </cell>
          <cell r="M14">
            <v>231</v>
          </cell>
          <cell r="N14">
            <v>231</v>
          </cell>
          <cell r="O14">
            <v>231</v>
          </cell>
          <cell r="P14">
            <v>231</v>
          </cell>
          <cell r="Q14">
            <v>231</v>
          </cell>
          <cell r="R14">
            <v>235</v>
          </cell>
          <cell r="S14">
            <v>235</v>
          </cell>
          <cell r="T14">
            <v>0</v>
          </cell>
          <cell r="U14">
            <v>2775.5576923076924</v>
          </cell>
          <cell r="V14">
            <v>231.29647435897436</v>
          </cell>
          <cell r="W14">
            <v>26</v>
          </cell>
          <cell r="X14">
            <v>231.29647435897439</v>
          </cell>
        </row>
        <row r="15">
          <cell r="B15" t="str">
            <v>0421</v>
          </cell>
          <cell r="C15" t="str">
            <v>សុផល វណ្ណេត</v>
          </cell>
          <cell r="D15" t="str">
            <v>Sophal Vannet</v>
          </cell>
          <cell r="E15" t="str">
            <v>F</v>
          </cell>
          <cell r="F15" t="str">
            <v>Packing</v>
          </cell>
          <cell r="G15">
            <v>44125</v>
          </cell>
          <cell r="H15">
            <v>211</v>
          </cell>
          <cell r="I15">
            <v>211</v>
          </cell>
          <cell r="J15">
            <v>211</v>
          </cell>
          <cell r="K15">
            <v>211</v>
          </cell>
          <cell r="L15">
            <v>211</v>
          </cell>
          <cell r="M15">
            <v>211</v>
          </cell>
          <cell r="N15">
            <v>211</v>
          </cell>
          <cell r="O15">
            <v>211</v>
          </cell>
          <cell r="P15">
            <v>211</v>
          </cell>
          <cell r="Q15">
            <v>211</v>
          </cell>
          <cell r="R15">
            <v>215.00000000000003</v>
          </cell>
          <cell r="S15">
            <v>215.00000000000003</v>
          </cell>
          <cell r="T15">
            <v>0</v>
          </cell>
          <cell r="U15">
            <v>2540</v>
          </cell>
          <cell r="V15">
            <v>211.66666666666666</v>
          </cell>
          <cell r="W15">
            <v>26</v>
          </cell>
          <cell r="X15">
            <v>211.66666666666666</v>
          </cell>
        </row>
        <row r="16">
          <cell r="B16" t="str">
            <v>0495</v>
          </cell>
          <cell r="C16" t="str">
            <v>ផល ណាន</v>
          </cell>
          <cell r="D16" t="str">
            <v>Phal Nan</v>
          </cell>
          <cell r="E16" t="str">
            <v>F</v>
          </cell>
          <cell r="F16" t="str">
            <v>Packing</v>
          </cell>
          <cell r="G16">
            <v>44221</v>
          </cell>
          <cell r="H16">
            <v>211</v>
          </cell>
          <cell r="I16">
            <v>206.94230769230768</v>
          </cell>
          <cell r="J16">
            <v>211</v>
          </cell>
          <cell r="K16">
            <v>211</v>
          </cell>
          <cell r="L16">
            <v>211</v>
          </cell>
          <cell r="M16">
            <v>211</v>
          </cell>
          <cell r="N16">
            <v>211</v>
          </cell>
          <cell r="O16">
            <v>211</v>
          </cell>
          <cell r="P16">
            <v>211</v>
          </cell>
          <cell r="Q16">
            <v>211</v>
          </cell>
          <cell r="R16">
            <v>215.00000000000003</v>
          </cell>
          <cell r="S16">
            <v>215.00000000000003</v>
          </cell>
          <cell r="T16">
            <v>0</v>
          </cell>
          <cell r="U16">
            <v>2535.9423076923076</v>
          </cell>
          <cell r="V16">
            <v>211.32852564102564</v>
          </cell>
          <cell r="W16">
            <v>26</v>
          </cell>
          <cell r="X16">
            <v>211.32852564102561</v>
          </cell>
        </row>
        <row r="17">
          <cell r="B17" t="str">
            <v>0507</v>
          </cell>
          <cell r="C17" t="str">
            <v>ឆម គីម</v>
          </cell>
          <cell r="D17" t="str">
            <v>Chhom Kim</v>
          </cell>
          <cell r="E17" t="str">
            <v>M</v>
          </cell>
          <cell r="F17" t="str">
            <v>Packing</v>
          </cell>
          <cell r="G17">
            <v>44235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231</v>
          </cell>
          <cell r="N17">
            <v>231</v>
          </cell>
          <cell r="O17">
            <v>231</v>
          </cell>
          <cell r="P17">
            <v>231</v>
          </cell>
          <cell r="Q17">
            <v>231</v>
          </cell>
          <cell r="R17">
            <v>235</v>
          </cell>
          <cell r="S17">
            <v>235</v>
          </cell>
          <cell r="T17">
            <v>0</v>
          </cell>
          <cell r="U17">
            <v>2725</v>
          </cell>
          <cell r="V17">
            <v>227.08333333333334</v>
          </cell>
          <cell r="W17">
            <v>26</v>
          </cell>
          <cell r="X17">
            <v>227.08333333333334</v>
          </cell>
        </row>
        <row r="18">
          <cell r="B18" t="str">
            <v>0578</v>
          </cell>
          <cell r="C18" t="str">
            <v>សាក់ សូលីដា</v>
          </cell>
          <cell r="D18" t="str">
            <v>Sak Solida</v>
          </cell>
          <cell r="E18" t="str">
            <v>F</v>
          </cell>
          <cell r="F18" t="str">
            <v>Packing</v>
          </cell>
          <cell r="G18">
            <v>44412</v>
          </cell>
          <cell r="H18">
            <v>202.88</v>
          </cell>
          <cell r="I18">
            <v>211</v>
          </cell>
          <cell r="J18">
            <v>202.88461538461539</v>
          </cell>
          <cell r="K18">
            <v>211</v>
          </cell>
          <cell r="L18">
            <v>211</v>
          </cell>
          <cell r="M18">
            <v>211</v>
          </cell>
          <cell r="N18">
            <v>211</v>
          </cell>
          <cell r="O18">
            <v>206.94230769230768</v>
          </cell>
          <cell r="P18">
            <v>211</v>
          </cell>
          <cell r="Q18">
            <v>206.94230769230768</v>
          </cell>
          <cell r="R18">
            <v>210.86538461538464</v>
          </cell>
          <cell r="S18">
            <v>206.73076923076925</v>
          </cell>
          <cell r="T18">
            <v>0</v>
          </cell>
          <cell r="U18">
            <v>2503.2453846153844</v>
          </cell>
          <cell r="V18">
            <v>208.60378205128202</v>
          </cell>
          <cell r="W18">
            <v>26</v>
          </cell>
          <cell r="X18">
            <v>208.60378205128202</v>
          </cell>
        </row>
        <row r="19">
          <cell r="B19" t="str">
            <v>0607</v>
          </cell>
          <cell r="C19" t="str">
            <v>នឹម ស្រីណេត</v>
          </cell>
          <cell r="D19" t="str">
            <v>Noem Sreynet</v>
          </cell>
          <cell r="E19" t="str">
            <v>F</v>
          </cell>
          <cell r="F19" t="str">
            <v>Packing</v>
          </cell>
          <cell r="G19">
            <v>44440</v>
          </cell>
          <cell r="H19">
            <v>241</v>
          </cell>
          <cell r="I19">
            <v>241</v>
          </cell>
          <cell r="J19">
            <v>241</v>
          </cell>
          <cell r="K19">
            <v>241</v>
          </cell>
          <cell r="L19">
            <v>241</v>
          </cell>
          <cell r="M19">
            <v>241</v>
          </cell>
          <cell r="N19">
            <v>241</v>
          </cell>
          <cell r="O19">
            <v>241</v>
          </cell>
          <cell r="P19">
            <v>241</v>
          </cell>
          <cell r="Q19">
            <v>241.00000000000003</v>
          </cell>
          <cell r="R19">
            <v>245</v>
          </cell>
          <cell r="S19">
            <v>245</v>
          </cell>
          <cell r="T19">
            <v>0</v>
          </cell>
          <cell r="U19">
            <v>2900</v>
          </cell>
          <cell r="V19">
            <v>241.66666666666666</v>
          </cell>
          <cell r="W19">
            <v>26</v>
          </cell>
          <cell r="X19">
            <v>241.66666666666663</v>
          </cell>
        </row>
        <row r="20">
          <cell r="B20" t="str">
            <v>0612</v>
          </cell>
          <cell r="C20" t="str">
            <v>ឈុ​ន ស្រីនាថ</v>
          </cell>
          <cell r="D20" t="str">
            <v>Chhun SreyNeath</v>
          </cell>
          <cell r="E20" t="str">
            <v>F</v>
          </cell>
          <cell r="F20" t="str">
            <v>Packing</v>
          </cell>
          <cell r="G20">
            <v>44440</v>
          </cell>
          <cell r="H20">
            <v>218.71153846153845</v>
          </cell>
          <cell r="I20">
            <v>223</v>
          </cell>
          <cell r="J20">
            <v>223</v>
          </cell>
          <cell r="K20">
            <v>223</v>
          </cell>
          <cell r="L20">
            <v>201.55769230769229</v>
          </cell>
          <cell r="M20">
            <v>214.42307692307691</v>
          </cell>
          <cell r="N20">
            <v>218.71153846153845</v>
          </cell>
          <cell r="O20">
            <v>223</v>
          </cell>
          <cell r="P20">
            <v>223</v>
          </cell>
          <cell r="Q20">
            <v>218.71153846153845</v>
          </cell>
          <cell r="R20">
            <v>226.99999999999997</v>
          </cell>
          <cell r="S20">
            <v>226.99999999999997</v>
          </cell>
          <cell r="T20">
            <v>0</v>
          </cell>
          <cell r="U20">
            <v>2641.1153846153848</v>
          </cell>
          <cell r="V20">
            <v>220.09294871794873</v>
          </cell>
          <cell r="W20">
            <v>26</v>
          </cell>
          <cell r="X20">
            <v>220.09294871794873</v>
          </cell>
        </row>
        <row r="21">
          <cell r="B21" t="str">
            <v>0957</v>
          </cell>
          <cell r="C21" t="str">
            <v>អៀ ស្រីនាថ</v>
          </cell>
          <cell r="D21" t="str">
            <v>Ie SreyNeat</v>
          </cell>
          <cell r="E21" t="str">
            <v>F</v>
          </cell>
          <cell r="F21" t="str">
            <v>Packing</v>
          </cell>
          <cell r="G21">
            <v>44756</v>
          </cell>
          <cell r="H21">
            <v>211</v>
          </cell>
          <cell r="I21">
            <v>211</v>
          </cell>
          <cell r="J21">
            <v>211</v>
          </cell>
          <cell r="K21">
            <v>211</v>
          </cell>
          <cell r="L21">
            <v>211</v>
          </cell>
          <cell r="M21">
            <v>211</v>
          </cell>
          <cell r="N21">
            <v>211</v>
          </cell>
          <cell r="O21">
            <v>211</v>
          </cell>
          <cell r="P21">
            <v>211</v>
          </cell>
          <cell r="Q21">
            <v>211</v>
          </cell>
          <cell r="R21">
            <v>215.00000000000003</v>
          </cell>
          <cell r="S21">
            <v>215.00000000000003</v>
          </cell>
          <cell r="T21">
            <v>0</v>
          </cell>
          <cell r="U21">
            <v>2540</v>
          </cell>
          <cell r="V21">
            <v>211.66666666666666</v>
          </cell>
          <cell r="W21">
            <v>26</v>
          </cell>
          <cell r="X21">
            <v>211.66666666666666</v>
          </cell>
        </row>
        <row r="22">
          <cell r="B22" t="str">
            <v>1077</v>
          </cell>
          <cell r="C22" t="str">
            <v>ពេញ ស្រីវីន</v>
          </cell>
          <cell r="D22" t="str">
            <v>Penh Sreyvin</v>
          </cell>
          <cell r="E22" t="str">
            <v>F</v>
          </cell>
          <cell r="F22" t="str">
            <v>Packing</v>
          </cell>
          <cell r="G22">
            <v>44880</v>
          </cell>
          <cell r="H22">
            <v>211</v>
          </cell>
          <cell r="I22">
            <v>211</v>
          </cell>
          <cell r="J22">
            <v>218</v>
          </cell>
          <cell r="K22">
            <v>218</v>
          </cell>
          <cell r="L22">
            <v>218</v>
          </cell>
          <cell r="M22">
            <v>218</v>
          </cell>
          <cell r="N22">
            <v>218</v>
          </cell>
          <cell r="O22">
            <v>218</v>
          </cell>
          <cell r="P22">
            <v>218</v>
          </cell>
          <cell r="Q22">
            <v>218</v>
          </cell>
          <cell r="R22">
            <v>222</v>
          </cell>
          <cell r="S22">
            <v>213.46153846153845</v>
          </cell>
          <cell r="T22">
            <v>0</v>
          </cell>
          <cell r="U22">
            <v>2601.4615384615386</v>
          </cell>
          <cell r="V22">
            <v>216.78846153846155</v>
          </cell>
          <cell r="W22">
            <v>26</v>
          </cell>
          <cell r="X22">
            <v>216.78846153846155</v>
          </cell>
        </row>
        <row r="23">
          <cell r="B23" t="str">
            <v>1195</v>
          </cell>
          <cell r="C23" t="str">
            <v>ប៉ុន រីណា</v>
          </cell>
          <cell r="D23" t="str">
            <v>Bun Rina</v>
          </cell>
          <cell r="E23" t="str">
            <v>F</v>
          </cell>
          <cell r="F23" t="str">
            <v>Packing</v>
          </cell>
          <cell r="G23">
            <v>44974</v>
          </cell>
          <cell r="H23">
            <v>211</v>
          </cell>
          <cell r="I23">
            <v>211</v>
          </cell>
          <cell r="J23">
            <v>211</v>
          </cell>
          <cell r="K23">
            <v>211</v>
          </cell>
          <cell r="L23">
            <v>206.94230769230768</v>
          </cell>
          <cell r="M23">
            <v>211</v>
          </cell>
          <cell r="N23">
            <v>211</v>
          </cell>
          <cell r="O23">
            <v>202.88461538461539</v>
          </cell>
          <cell r="P23">
            <v>211</v>
          </cell>
          <cell r="Q23">
            <v>211</v>
          </cell>
          <cell r="R23">
            <v>215.00000000000003</v>
          </cell>
          <cell r="S23">
            <v>215.00000000000003</v>
          </cell>
          <cell r="T23">
            <v>0</v>
          </cell>
          <cell r="U23">
            <v>2527.8269230769229</v>
          </cell>
          <cell r="V23">
            <v>210.65224358974356</v>
          </cell>
          <cell r="W23">
            <v>26</v>
          </cell>
          <cell r="X23">
            <v>210.65224358974353</v>
          </cell>
        </row>
        <row r="24">
          <cell r="B24" t="str">
            <v>1204</v>
          </cell>
          <cell r="C24" t="str">
            <v>ភឿង សំអ៊ាប</v>
          </cell>
          <cell r="D24" t="str">
            <v>Phoeung Sam Eap</v>
          </cell>
          <cell r="E24" t="str">
            <v>F</v>
          </cell>
          <cell r="F24" t="str">
            <v>Packing</v>
          </cell>
          <cell r="G24">
            <v>45001</v>
          </cell>
          <cell r="H24">
            <v>0</v>
          </cell>
          <cell r="I24">
            <v>198</v>
          </cell>
          <cell r="J24">
            <v>218</v>
          </cell>
          <cell r="K24">
            <v>218</v>
          </cell>
          <cell r="L24">
            <v>218</v>
          </cell>
          <cell r="M24">
            <v>218</v>
          </cell>
          <cell r="N24">
            <v>218</v>
          </cell>
          <cell r="O24">
            <v>218</v>
          </cell>
          <cell r="P24">
            <v>213.80769230769232</v>
          </cell>
          <cell r="Q24">
            <v>218</v>
          </cell>
          <cell r="R24">
            <v>222</v>
          </cell>
          <cell r="S24">
            <v>222</v>
          </cell>
          <cell r="T24">
            <v>0</v>
          </cell>
          <cell r="U24">
            <v>2381.8076923076924</v>
          </cell>
          <cell r="V24">
            <v>198.48397435897436</v>
          </cell>
          <cell r="W24">
            <v>26</v>
          </cell>
          <cell r="X24">
            <v>198.48397435897436</v>
          </cell>
        </row>
        <row r="25">
          <cell r="B25" t="str">
            <v>1247</v>
          </cell>
          <cell r="C25" t="str">
            <v>នេត សុគន្ធា</v>
          </cell>
          <cell r="D25" t="str">
            <v>Net Sokunthea</v>
          </cell>
          <cell r="E25" t="str">
            <v>F</v>
          </cell>
          <cell r="F25" t="str">
            <v>Packing</v>
          </cell>
          <cell r="G25">
            <v>45058</v>
          </cell>
          <cell r="H25">
            <v>0</v>
          </cell>
          <cell r="I25">
            <v>0</v>
          </cell>
          <cell r="J25">
            <v>0</v>
          </cell>
          <cell r="K25">
            <v>198</v>
          </cell>
          <cell r="L25">
            <v>211</v>
          </cell>
          <cell r="M25">
            <v>211</v>
          </cell>
          <cell r="N25">
            <v>211</v>
          </cell>
          <cell r="O25">
            <v>211</v>
          </cell>
          <cell r="P25">
            <v>211</v>
          </cell>
          <cell r="Q25">
            <v>211</v>
          </cell>
          <cell r="R25">
            <v>215.00000000000003</v>
          </cell>
          <cell r="S25">
            <v>215.00000000000003</v>
          </cell>
          <cell r="T25">
            <v>0</v>
          </cell>
          <cell r="U25">
            <v>1894</v>
          </cell>
          <cell r="V25">
            <v>157.83333333333334</v>
          </cell>
          <cell r="W25">
            <v>26</v>
          </cell>
          <cell r="X25">
            <v>157.83333333333334</v>
          </cell>
        </row>
        <row r="26">
          <cell r="B26" t="str">
            <v>1248</v>
          </cell>
          <cell r="C26" t="str">
            <v>នេត ស្រីមុំ</v>
          </cell>
          <cell r="D26" t="str">
            <v>Net Sreymom</v>
          </cell>
          <cell r="E26" t="str">
            <v>F</v>
          </cell>
          <cell r="F26" t="str">
            <v>Packing</v>
          </cell>
          <cell r="G26">
            <v>45058</v>
          </cell>
          <cell r="H26">
            <v>0</v>
          </cell>
          <cell r="I26">
            <v>0</v>
          </cell>
          <cell r="J26">
            <v>0</v>
          </cell>
          <cell r="K26">
            <v>198</v>
          </cell>
          <cell r="L26">
            <v>211</v>
          </cell>
          <cell r="M26">
            <v>211</v>
          </cell>
          <cell r="N26">
            <v>211</v>
          </cell>
          <cell r="O26">
            <v>211</v>
          </cell>
          <cell r="P26">
            <v>211</v>
          </cell>
          <cell r="Q26">
            <v>211</v>
          </cell>
          <cell r="R26">
            <v>215.00000000000003</v>
          </cell>
          <cell r="S26">
            <v>202.59615384615387</v>
          </cell>
          <cell r="T26">
            <v>0</v>
          </cell>
          <cell r="U26">
            <v>1881.5961538461538</v>
          </cell>
          <cell r="V26">
            <v>156.79967948717947</v>
          </cell>
          <cell r="W26">
            <v>26</v>
          </cell>
          <cell r="X26">
            <v>156.79967948717947</v>
          </cell>
        </row>
        <row r="27">
          <cell r="B27" t="str">
            <v>1251</v>
          </cell>
          <cell r="C27" t="str">
            <v>សោ ចាន់ដារី</v>
          </cell>
          <cell r="D27" t="str">
            <v>Sor Chandary</v>
          </cell>
          <cell r="E27" t="str">
            <v>F</v>
          </cell>
          <cell r="F27" t="str">
            <v>Packing</v>
          </cell>
          <cell r="G27">
            <v>45058</v>
          </cell>
          <cell r="H27">
            <v>0</v>
          </cell>
          <cell r="I27">
            <v>0</v>
          </cell>
          <cell r="J27">
            <v>0</v>
          </cell>
          <cell r="K27">
            <v>198</v>
          </cell>
          <cell r="L27">
            <v>211</v>
          </cell>
          <cell r="M27">
            <v>206.94230769230768</v>
          </cell>
          <cell r="N27">
            <v>211</v>
          </cell>
          <cell r="O27">
            <v>211</v>
          </cell>
          <cell r="P27">
            <v>202.88461538461539</v>
          </cell>
          <cell r="Q27">
            <v>211</v>
          </cell>
          <cell r="R27">
            <v>210.86538461538464</v>
          </cell>
          <cell r="S27">
            <v>210.86538461538464</v>
          </cell>
          <cell r="T27">
            <v>0</v>
          </cell>
          <cell r="U27">
            <v>1873.5576923076924</v>
          </cell>
          <cell r="V27">
            <v>156.12980769230771</v>
          </cell>
          <cell r="W27">
            <v>26</v>
          </cell>
          <cell r="X27">
            <v>156.12980769230771</v>
          </cell>
        </row>
        <row r="28">
          <cell r="B28" t="str">
            <v>1295</v>
          </cell>
          <cell r="C28" t="str">
            <v>ម៉ូក លក្ខ័</v>
          </cell>
          <cell r="D28" t="str">
            <v>Mok Leak</v>
          </cell>
          <cell r="E28" t="str">
            <v>F</v>
          </cell>
          <cell r="F28" t="str">
            <v>Packing</v>
          </cell>
          <cell r="G28">
            <v>45166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204</v>
          </cell>
          <cell r="O28">
            <v>208</v>
          </cell>
          <cell r="P28">
            <v>208</v>
          </cell>
          <cell r="Q28">
            <v>208</v>
          </cell>
          <cell r="R28">
            <v>215.00000000000003</v>
          </cell>
          <cell r="S28">
            <v>215.00000000000003</v>
          </cell>
          <cell r="T28">
            <v>0</v>
          </cell>
          <cell r="U28">
            <v>1258</v>
          </cell>
          <cell r="V28">
            <v>104.83333333333333</v>
          </cell>
          <cell r="W28">
            <v>26</v>
          </cell>
          <cell r="X28">
            <v>104.83333333333333</v>
          </cell>
        </row>
        <row r="29">
          <cell r="B29" t="str">
            <v>1375</v>
          </cell>
          <cell r="C29" t="str">
            <v>ស្រេវ ថាវី</v>
          </cell>
          <cell r="D29" t="str">
            <v>Srev Thary</v>
          </cell>
          <cell r="E29" t="str">
            <v>M</v>
          </cell>
          <cell r="F29" t="str">
            <v>Packing</v>
          </cell>
          <cell r="G29">
            <v>45201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198</v>
          </cell>
          <cell r="P29">
            <v>208</v>
          </cell>
          <cell r="Q29">
            <v>208</v>
          </cell>
          <cell r="R29">
            <v>212</v>
          </cell>
          <cell r="S29">
            <v>212</v>
          </cell>
          <cell r="T29">
            <v>0</v>
          </cell>
          <cell r="U29">
            <v>1038</v>
          </cell>
          <cell r="V29">
            <v>86.5</v>
          </cell>
          <cell r="W29">
            <v>26</v>
          </cell>
          <cell r="X29">
            <v>86.5</v>
          </cell>
        </row>
        <row r="30">
          <cell r="B30" t="str">
            <v>1384</v>
          </cell>
          <cell r="C30" t="str">
            <v xml:space="preserve">ថុល ចាន់ធូ </v>
          </cell>
          <cell r="D30" t="str">
            <v>Thol Chanthou</v>
          </cell>
          <cell r="E30" t="str">
            <v>F</v>
          </cell>
          <cell r="F30" t="str">
            <v>Packing</v>
          </cell>
          <cell r="G30">
            <v>45217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194.19230769230768</v>
          </cell>
          <cell r="Q30">
            <v>200</v>
          </cell>
          <cell r="R30">
            <v>212</v>
          </cell>
          <cell r="S30">
            <v>207.92307692307691</v>
          </cell>
          <cell r="T30">
            <v>0</v>
          </cell>
          <cell r="U30">
            <v>814.11538461538453</v>
          </cell>
          <cell r="V30">
            <v>67.842948717948715</v>
          </cell>
          <cell r="W30">
            <v>26</v>
          </cell>
          <cell r="X30">
            <v>67.842948717948715</v>
          </cell>
        </row>
        <row r="31">
          <cell r="B31" t="str">
            <v>1410</v>
          </cell>
          <cell r="C31" t="str">
            <v>ចាន់ រស្មី</v>
          </cell>
          <cell r="D31" t="str">
            <v>Chan Reaksey</v>
          </cell>
          <cell r="E31" t="str">
            <v>F</v>
          </cell>
          <cell r="F31" t="str">
            <v>Packing</v>
          </cell>
          <cell r="G31">
            <v>45231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198</v>
          </cell>
          <cell r="Q31">
            <v>208</v>
          </cell>
          <cell r="R31">
            <v>212</v>
          </cell>
          <cell r="S31">
            <v>212</v>
          </cell>
          <cell r="T31">
            <v>0</v>
          </cell>
          <cell r="U31">
            <v>830</v>
          </cell>
          <cell r="V31">
            <v>69.166666666666671</v>
          </cell>
          <cell r="W31">
            <v>26</v>
          </cell>
          <cell r="X31">
            <v>69.166666666666671</v>
          </cell>
        </row>
        <row r="32">
          <cell r="B32" t="str">
            <v>1451</v>
          </cell>
          <cell r="C32" t="str">
            <v>ឆេង ច័ន្ទណុច</v>
          </cell>
          <cell r="D32" t="str">
            <v>Chheng Channoch</v>
          </cell>
          <cell r="E32" t="str">
            <v>F</v>
          </cell>
          <cell r="F32" t="str">
            <v>Packing</v>
          </cell>
          <cell r="G32">
            <v>45264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198</v>
          </cell>
          <cell r="R32">
            <v>208</v>
          </cell>
          <cell r="S32">
            <v>208</v>
          </cell>
          <cell r="T32">
            <v>0</v>
          </cell>
          <cell r="U32">
            <v>614</v>
          </cell>
          <cell r="V32">
            <v>51.166666666666664</v>
          </cell>
          <cell r="W32">
            <v>26</v>
          </cell>
          <cell r="X32">
            <v>51.166666666666664</v>
          </cell>
        </row>
        <row r="33">
          <cell r="B33" t="str">
            <v>1455</v>
          </cell>
          <cell r="C33" t="str">
            <v>រ៉យ ចាន់នី</v>
          </cell>
          <cell r="D33" t="str">
            <v>Roy Channy</v>
          </cell>
          <cell r="E33" t="str">
            <v>F</v>
          </cell>
          <cell r="F33" t="str">
            <v>Packing</v>
          </cell>
          <cell r="G33">
            <v>45264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194.19230769230768</v>
          </cell>
          <cell r="R33">
            <v>208</v>
          </cell>
          <cell r="S33">
            <v>200</v>
          </cell>
          <cell r="T33">
            <v>0</v>
          </cell>
          <cell r="U33">
            <v>602.19230769230762</v>
          </cell>
          <cell r="V33">
            <v>50.182692307692299</v>
          </cell>
          <cell r="W33">
            <v>26</v>
          </cell>
          <cell r="X33">
            <v>50.182692307692299</v>
          </cell>
        </row>
        <row r="34">
          <cell r="B34" t="str">
            <v>1458</v>
          </cell>
          <cell r="C34" t="str">
            <v>ធី គីមអៀង</v>
          </cell>
          <cell r="D34" t="str">
            <v>Thy Kimeang</v>
          </cell>
          <cell r="E34" t="str">
            <v>F</v>
          </cell>
          <cell r="F34" t="str">
            <v>Packing</v>
          </cell>
          <cell r="G34">
            <v>45267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194.19230769230768</v>
          </cell>
          <cell r="R34">
            <v>208</v>
          </cell>
          <cell r="S34">
            <v>208</v>
          </cell>
          <cell r="T34">
            <v>0</v>
          </cell>
          <cell r="U34">
            <v>610.19230769230762</v>
          </cell>
          <cell r="V34">
            <v>50.849358974358971</v>
          </cell>
          <cell r="W34">
            <v>26</v>
          </cell>
          <cell r="X34">
            <v>50.849358974358971</v>
          </cell>
        </row>
        <row r="35">
          <cell r="B35" t="str">
            <v>1459</v>
          </cell>
          <cell r="C35" t="str">
            <v>សុខ ដាលី</v>
          </cell>
          <cell r="D35" t="str">
            <v>Sok Daly</v>
          </cell>
          <cell r="E35" t="str">
            <v>F</v>
          </cell>
          <cell r="F35" t="str">
            <v>Packing</v>
          </cell>
          <cell r="G35">
            <v>45267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190.38461538461539</v>
          </cell>
          <cell r="R35">
            <v>208</v>
          </cell>
          <cell r="S35">
            <v>208</v>
          </cell>
          <cell r="T35">
            <v>0</v>
          </cell>
          <cell r="U35">
            <v>606.38461538461536</v>
          </cell>
          <cell r="V35">
            <v>50.532051282051277</v>
          </cell>
          <cell r="W35">
            <v>26</v>
          </cell>
          <cell r="X35">
            <v>50.532051282051277</v>
          </cell>
        </row>
        <row r="36">
          <cell r="B36" t="str">
            <v>1461</v>
          </cell>
          <cell r="C36" t="str">
            <v>ម៉ែន សុភី</v>
          </cell>
          <cell r="D36" t="str">
            <v>Men Sophy</v>
          </cell>
          <cell r="E36" t="str">
            <v>F</v>
          </cell>
          <cell r="F36" t="str">
            <v>Packing</v>
          </cell>
          <cell r="G36">
            <v>45267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198</v>
          </cell>
          <cell r="R36">
            <v>204</v>
          </cell>
          <cell r="S36">
            <v>208</v>
          </cell>
          <cell r="T36">
            <v>0</v>
          </cell>
          <cell r="U36">
            <v>610</v>
          </cell>
          <cell r="V36">
            <v>50.833333333333336</v>
          </cell>
          <cell r="W36">
            <v>26</v>
          </cell>
          <cell r="X36">
            <v>50.833333333333336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ster List"/>
      <sheetName val="Attendance"/>
      <sheetName val="Payroll 100%"/>
      <sheetName val="Salary Rank"/>
      <sheetName val="Payslip"/>
      <sheetName val="Annual leave"/>
      <sheetName val="Seniority"/>
      <sheetName val="Allow lunch"/>
      <sheetName val="PAYROLL 50%"/>
      <sheetName val="13 Month"/>
      <sheetName val="Day-care"/>
      <sheetName val="AL"/>
    </sheetNames>
    <sheetDataSet>
      <sheetData sheetId="0"/>
      <sheetData sheetId="1">
        <row r="16">
          <cell r="B16" t="str">
            <v>0044</v>
          </cell>
          <cell r="C16"/>
          <cell r="D16" t="str">
            <v>AM</v>
          </cell>
          <cell r="E16">
            <v>4</v>
          </cell>
          <cell r="F16">
            <v>4</v>
          </cell>
          <cell r="G16"/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/>
          <cell r="N16"/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/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B16"/>
          <cell r="AC16">
            <v>4</v>
          </cell>
          <cell r="AD16">
            <v>4</v>
          </cell>
          <cell r="AE16">
            <v>4</v>
          </cell>
          <cell r="AF16">
            <v>4</v>
          </cell>
          <cell r="AG16">
            <v>4</v>
          </cell>
          <cell r="AH16">
            <v>4</v>
          </cell>
          <cell r="AI16"/>
          <cell r="AJ16">
            <v>25</v>
          </cell>
          <cell r="AK16"/>
          <cell r="AP16">
            <v>16</v>
          </cell>
          <cell r="AQ16">
            <v>26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26</v>
          </cell>
          <cell r="BA16">
            <v>0</v>
          </cell>
          <cell r="BB16">
            <v>32</v>
          </cell>
          <cell r="BC16">
            <v>0</v>
          </cell>
          <cell r="BD16">
            <v>0</v>
          </cell>
        </row>
        <row r="17">
          <cell r="B17"/>
          <cell r="C17" t="str">
            <v>ពេញ ស្រីណែត</v>
          </cell>
          <cell r="D17" t="str">
            <v>PM</v>
          </cell>
          <cell r="E17">
            <v>4</v>
          </cell>
          <cell r="F17">
            <v>4</v>
          </cell>
          <cell r="G17"/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/>
          <cell r="N17"/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4</v>
          </cell>
          <cell r="U17"/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/>
          <cell r="AC17">
            <v>4</v>
          </cell>
          <cell r="AD17">
            <v>4</v>
          </cell>
          <cell r="AE17">
            <v>4</v>
          </cell>
          <cell r="AF17">
            <v>4</v>
          </cell>
          <cell r="AG17">
            <v>4</v>
          </cell>
          <cell r="AH17">
            <v>4</v>
          </cell>
          <cell r="AI17"/>
          <cell r="AJ17"/>
          <cell r="AK17"/>
          <cell r="AL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</row>
        <row r="18">
          <cell r="B18"/>
          <cell r="C18" t="str">
            <v>Penh Sreyneth</v>
          </cell>
          <cell r="D18">
            <v>1.3</v>
          </cell>
          <cell r="E18">
            <v>0</v>
          </cell>
          <cell r="F18">
            <v>0</v>
          </cell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/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AK18"/>
          <cell r="AL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</row>
        <row r="19">
          <cell r="B19"/>
          <cell r="C19" t="str">
            <v>Raw Material Asst.</v>
          </cell>
          <cell r="D19">
            <v>1.5</v>
          </cell>
          <cell r="E19">
            <v>2</v>
          </cell>
          <cell r="F19">
            <v>0</v>
          </cell>
          <cell r="G19"/>
          <cell r="H19">
            <v>2</v>
          </cell>
          <cell r="I19">
            <v>0</v>
          </cell>
          <cell r="J19">
            <v>2</v>
          </cell>
          <cell r="K19">
            <v>2</v>
          </cell>
          <cell r="L19">
            <v>0</v>
          </cell>
          <cell r="M19"/>
          <cell r="N19"/>
          <cell r="O19">
            <v>2</v>
          </cell>
          <cell r="P19">
            <v>2</v>
          </cell>
          <cell r="Q19">
            <v>2</v>
          </cell>
          <cell r="R19">
            <v>2</v>
          </cell>
          <cell r="S19">
            <v>2</v>
          </cell>
          <cell r="T19">
            <v>0</v>
          </cell>
          <cell r="U19"/>
          <cell r="V19">
            <v>2</v>
          </cell>
          <cell r="W19">
            <v>2</v>
          </cell>
          <cell r="X19">
            <v>2</v>
          </cell>
          <cell r="Y19">
            <v>0</v>
          </cell>
          <cell r="Z19">
            <v>0</v>
          </cell>
          <cell r="AA19">
            <v>0</v>
          </cell>
          <cell r="AB19"/>
          <cell r="AC19">
            <v>0</v>
          </cell>
          <cell r="AD19">
            <v>2</v>
          </cell>
          <cell r="AE19">
            <v>2</v>
          </cell>
          <cell r="AF19">
            <v>2</v>
          </cell>
          <cell r="AG19">
            <v>2</v>
          </cell>
          <cell r="AH19">
            <v>0</v>
          </cell>
          <cell r="AI19"/>
          <cell r="AJ19">
            <v>32</v>
          </cell>
          <cell r="AK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</row>
        <row r="20">
          <cell r="B20"/>
          <cell r="C20"/>
          <cell r="D20">
            <v>2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AK20">
            <v>0</v>
          </cell>
          <cell r="AL20">
            <v>16</v>
          </cell>
          <cell r="AM20">
            <v>0</v>
          </cell>
          <cell r="AN20">
            <v>0</v>
          </cell>
          <cell r="AO20">
            <v>0</v>
          </cell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</row>
        <row r="21">
          <cell r="B21" t="str">
            <v>0185</v>
          </cell>
          <cell r="C21"/>
          <cell r="D21" t="str">
            <v>AM</v>
          </cell>
          <cell r="E21">
            <v>4</v>
          </cell>
          <cell r="F21">
            <v>4</v>
          </cell>
          <cell r="G21"/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/>
          <cell r="N21"/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  <cell r="U21"/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4</v>
          </cell>
          <cell r="AB21"/>
          <cell r="AC21">
            <v>4</v>
          </cell>
          <cell r="AD21">
            <v>4</v>
          </cell>
          <cell r="AE21">
            <v>4</v>
          </cell>
          <cell r="AF21">
            <v>4</v>
          </cell>
          <cell r="AG21">
            <v>4</v>
          </cell>
          <cell r="AH21">
            <v>4</v>
          </cell>
          <cell r="AI21"/>
          <cell r="AJ21">
            <v>25</v>
          </cell>
          <cell r="AK21"/>
          <cell r="AP21">
            <v>6</v>
          </cell>
          <cell r="AQ21">
            <v>26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26</v>
          </cell>
          <cell r="BA21">
            <v>0</v>
          </cell>
          <cell r="BB21">
            <v>12</v>
          </cell>
          <cell r="BC21">
            <v>0</v>
          </cell>
          <cell r="BD21">
            <v>0</v>
          </cell>
        </row>
        <row r="22">
          <cell r="B22"/>
          <cell r="C22" t="str">
            <v>ស៊ីន​ ស្រីនី</v>
          </cell>
          <cell r="D22" t="str">
            <v>PM</v>
          </cell>
          <cell r="E22">
            <v>4</v>
          </cell>
          <cell r="F22">
            <v>4</v>
          </cell>
          <cell r="G22"/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/>
          <cell r="N22"/>
          <cell r="O22">
            <v>4</v>
          </cell>
          <cell r="P22">
            <v>4</v>
          </cell>
          <cell r="Q22">
            <v>4</v>
          </cell>
          <cell r="R22">
            <v>4</v>
          </cell>
          <cell r="S22">
            <v>4</v>
          </cell>
          <cell r="T22">
            <v>4</v>
          </cell>
          <cell r="U22"/>
          <cell r="V22">
            <v>4</v>
          </cell>
          <cell r="W22">
            <v>4</v>
          </cell>
          <cell r="X22">
            <v>4</v>
          </cell>
          <cell r="Y22">
            <v>4</v>
          </cell>
          <cell r="Z22">
            <v>4</v>
          </cell>
          <cell r="AA22">
            <v>4</v>
          </cell>
          <cell r="AB22"/>
          <cell r="AC22">
            <v>4</v>
          </cell>
          <cell r="AD22">
            <v>4</v>
          </cell>
          <cell r="AE22">
            <v>4</v>
          </cell>
          <cell r="AF22">
            <v>4</v>
          </cell>
          <cell r="AG22">
            <v>4</v>
          </cell>
          <cell r="AH22">
            <v>4</v>
          </cell>
          <cell r="AI22"/>
          <cell r="AJ22"/>
          <cell r="AK22"/>
          <cell r="AL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</row>
        <row r="23">
          <cell r="B23"/>
          <cell r="C23" t="str">
            <v>Soun Sreyny</v>
          </cell>
          <cell r="D23">
            <v>1.3</v>
          </cell>
          <cell r="E23">
            <v>0</v>
          </cell>
          <cell r="F23">
            <v>0</v>
          </cell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/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/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AK23"/>
          <cell r="AL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</row>
        <row r="24">
          <cell r="B24"/>
          <cell r="C24" t="str">
            <v>Raw Material W.H</v>
          </cell>
          <cell r="D24">
            <v>1.5</v>
          </cell>
          <cell r="E24">
            <v>2</v>
          </cell>
          <cell r="F24">
            <v>0</v>
          </cell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/>
          <cell r="N24"/>
          <cell r="O24">
            <v>0</v>
          </cell>
          <cell r="P24">
            <v>2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/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/>
          <cell r="AC24">
            <v>0</v>
          </cell>
          <cell r="AD24">
            <v>2</v>
          </cell>
          <cell r="AE24">
            <v>2</v>
          </cell>
          <cell r="AF24">
            <v>2</v>
          </cell>
          <cell r="AG24">
            <v>2</v>
          </cell>
          <cell r="AH24">
            <v>0</v>
          </cell>
          <cell r="AI24"/>
          <cell r="AJ24">
            <v>12</v>
          </cell>
          <cell r="AK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</row>
        <row r="25">
          <cell r="B25"/>
          <cell r="C25"/>
          <cell r="D25">
            <v>2</v>
          </cell>
          <cell r="E25">
            <v>0</v>
          </cell>
          <cell r="F25">
            <v>0</v>
          </cell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/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AK25">
            <v>0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</row>
        <row r="26">
          <cell r="B26" t="str">
            <v>0698</v>
          </cell>
          <cell r="C26"/>
          <cell r="D26" t="str">
            <v>AM</v>
          </cell>
          <cell r="E26">
            <v>4</v>
          </cell>
          <cell r="F26">
            <v>4</v>
          </cell>
          <cell r="G26"/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/>
          <cell r="N26"/>
          <cell r="O26">
            <v>4</v>
          </cell>
          <cell r="P26">
            <v>4</v>
          </cell>
          <cell r="Q26">
            <v>4</v>
          </cell>
          <cell r="R26">
            <v>4</v>
          </cell>
          <cell r="S26">
            <v>4</v>
          </cell>
          <cell r="T26" t="str">
            <v>AL</v>
          </cell>
          <cell r="U26"/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4</v>
          </cell>
          <cell r="AB26"/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/>
          <cell r="AJ26">
            <v>24</v>
          </cell>
          <cell r="AK26"/>
          <cell r="AP26">
            <v>10</v>
          </cell>
          <cell r="AQ26">
            <v>25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</v>
          </cell>
          <cell r="AX26">
            <v>0</v>
          </cell>
          <cell r="AY26">
            <v>0</v>
          </cell>
          <cell r="AZ26">
            <v>26</v>
          </cell>
          <cell r="BA26">
            <v>0</v>
          </cell>
          <cell r="BB26">
            <v>20</v>
          </cell>
          <cell r="BC26">
            <v>0</v>
          </cell>
          <cell r="BD26">
            <v>1</v>
          </cell>
        </row>
        <row r="27">
          <cell r="B27"/>
          <cell r="C27" t="str">
            <v>ហុក ស៊ីណែត</v>
          </cell>
          <cell r="D27" t="str">
            <v>PM</v>
          </cell>
          <cell r="E27">
            <v>4</v>
          </cell>
          <cell r="F27">
            <v>4</v>
          </cell>
          <cell r="G27"/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/>
          <cell r="N27"/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 t="str">
            <v>AL</v>
          </cell>
          <cell r="U27"/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4</v>
          </cell>
          <cell r="AB27"/>
          <cell r="AC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H27">
            <v>4</v>
          </cell>
          <cell r="AI27"/>
          <cell r="AJ27"/>
          <cell r="AK27"/>
          <cell r="AL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</row>
        <row r="28">
          <cell r="B28"/>
          <cell r="C28" t="str">
            <v>Hok Syneth</v>
          </cell>
          <cell r="D28">
            <v>1.3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/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/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AK28"/>
          <cell r="AL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</row>
        <row r="29">
          <cell r="B29"/>
          <cell r="C29" t="str">
            <v>Raw Material W.H</v>
          </cell>
          <cell r="D29">
            <v>1.5</v>
          </cell>
          <cell r="E29">
            <v>2</v>
          </cell>
          <cell r="F29">
            <v>0</v>
          </cell>
          <cell r="G29"/>
          <cell r="H29">
            <v>0</v>
          </cell>
          <cell r="I29">
            <v>0</v>
          </cell>
          <cell r="J29">
            <v>2</v>
          </cell>
          <cell r="K29">
            <v>0</v>
          </cell>
          <cell r="L29">
            <v>0</v>
          </cell>
          <cell r="M29"/>
          <cell r="N29"/>
          <cell r="O29">
            <v>2</v>
          </cell>
          <cell r="P29">
            <v>2</v>
          </cell>
          <cell r="Q29">
            <v>0</v>
          </cell>
          <cell r="R29">
            <v>2</v>
          </cell>
          <cell r="S29">
            <v>0</v>
          </cell>
          <cell r="T29">
            <v>0</v>
          </cell>
          <cell r="U29"/>
          <cell r="V29">
            <v>2</v>
          </cell>
          <cell r="W29">
            <v>0</v>
          </cell>
          <cell r="X29">
            <v>2</v>
          </cell>
          <cell r="Y29">
            <v>0</v>
          </cell>
          <cell r="Z29">
            <v>0</v>
          </cell>
          <cell r="AA29">
            <v>0</v>
          </cell>
          <cell r="AB29"/>
          <cell r="AC29">
            <v>0</v>
          </cell>
          <cell r="AD29">
            <v>2</v>
          </cell>
          <cell r="AE29">
            <v>2</v>
          </cell>
          <cell r="AF29">
            <v>0</v>
          </cell>
          <cell r="AG29">
            <v>2</v>
          </cell>
          <cell r="AH29">
            <v>0</v>
          </cell>
          <cell r="AI29"/>
          <cell r="AJ29">
            <v>20</v>
          </cell>
          <cell r="AK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</row>
        <row r="30">
          <cell r="B30"/>
          <cell r="C30"/>
          <cell r="D30">
            <v>2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/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AK30">
            <v>0</v>
          </cell>
          <cell r="AL30">
            <v>10</v>
          </cell>
          <cell r="AM30">
            <v>0</v>
          </cell>
          <cell r="AN30">
            <v>0</v>
          </cell>
          <cell r="AO30">
            <v>0</v>
          </cell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</row>
        <row r="31">
          <cell r="B31" t="str">
            <v>0836</v>
          </cell>
          <cell r="C31"/>
          <cell r="D31" t="str">
            <v>AM</v>
          </cell>
          <cell r="E31" t="str">
            <v>AL</v>
          </cell>
          <cell r="F31" t="str">
            <v>AL</v>
          </cell>
          <cell r="G31"/>
          <cell r="H31">
            <v>4</v>
          </cell>
          <cell r="I31">
            <v>4</v>
          </cell>
          <cell r="J31">
            <v>4</v>
          </cell>
          <cell r="K31">
            <v>4</v>
          </cell>
          <cell r="L31">
            <v>4</v>
          </cell>
          <cell r="M31"/>
          <cell r="N31"/>
          <cell r="O31">
            <v>4</v>
          </cell>
          <cell r="P31">
            <v>4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  <cell r="U31"/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4</v>
          </cell>
          <cell r="AB31" t="str">
            <v>4S</v>
          </cell>
          <cell r="AC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H31">
            <v>4</v>
          </cell>
          <cell r="AI31"/>
          <cell r="AJ31">
            <v>23</v>
          </cell>
          <cell r="AK31"/>
          <cell r="AP31">
            <v>14</v>
          </cell>
          <cell r="AQ31">
            <v>24</v>
          </cell>
          <cell r="AR31">
            <v>0</v>
          </cell>
          <cell r="AS31">
            <v>0</v>
          </cell>
          <cell r="AT31">
            <v>8</v>
          </cell>
          <cell r="AU31">
            <v>0</v>
          </cell>
          <cell r="AV31">
            <v>0</v>
          </cell>
          <cell r="AW31">
            <v>2</v>
          </cell>
          <cell r="AX31">
            <v>0</v>
          </cell>
          <cell r="AY31">
            <v>0</v>
          </cell>
          <cell r="AZ31">
            <v>26</v>
          </cell>
          <cell r="BA31">
            <v>0</v>
          </cell>
          <cell r="BB31">
            <v>28</v>
          </cell>
          <cell r="BC31">
            <v>0</v>
          </cell>
          <cell r="BD31">
            <v>2</v>
          </cell>
        </row>
        <row r="32">
          <cell r="B32"/>
          <cell r="C32" t="str">
            <v>តាំ គន្នី</v>
          </cell>
          <cell r="D32" t="str">
            <v>PM</v>
          </cell>
          <cell r="E32" t="str">
            <v>AL</v>
          </cell>
          <cell r="F32" t="str">
            <v>AL</v>
          </cell>
          <cell r="G32"/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/>
          <cell r="N32"/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4</v>
          </cell>
          <cell r="T32">
            <v>4</v>
          </cell>
          <cell r="U32"/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4</v>
          </cell>
          <cell r="AA32">
            <v>4</v>
          </cell>
          <cell r="AB32" t="str">
            <v>4S</v>
          </cell>
          <cell r="AC32">
            <v>4</v>
          </cell>
          <cell r="AD32">
            <v>4</v>
          </cell>
          <cell r="AE32">
            <v>4</v>
          </cell>
          <cell r="AF32">
            <v>4</v>
          </cell>
          <cell r="AG32">
            <v>4</v>
          </cell>
          <cell r="AH32">
            <v>4</v>
          </cell>
          <cell r="AI32"/>
          <cell r="AJ32"/>
          <cell r="AK32"/>
          <cell r="AL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</row>
        <row r="33">
          <cell r="B33"/>
          <cell r="C33" t="str">
            <v>Tam Kunthy</v>
          </cell>
          <cell r="D33">
            <v>1.3</v>
          </cell>
          <cell r="E33">
            <v>0</v>
          </cell>
          <cell r="F33">
            <v>0</v>
          </cell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/>
          <cell r="N33"/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AK33"/>
          <cell r="AL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</row>
        <row r="34">
          <cell r="B34"/>
          <cell r="C34" t="str">
            <v>Raw Material W.H</v>
          </cell>
          <cell r="D34">
            <v>1.5</v>
          </cell>
          <cell r="E34">
            <v>0</v>
          </cell>
          <cell r="F34">
            <v>0</v>
          </cell>
          <cell r="G34"/>
          <cell r="H34">
            <v>2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/>
          <cell r="N34"/>
          <cell r="O34">
            <v>2</v>
          </cell>
          <cell r="P34">
            <v>2</v>
          </cell>
          <cell r="Q34">
            <v>2</v>
          </cell>
          <cell r="R34">
            <v>2</v>
          </cell>
          <cell r="S34">
            <v>2</v>
          </cell>
          <cell r="T34">
            <v>0</v>
          </cell>
          <cell r="U34"/>
          <cell r="V34">
            <v>2</v>
          </cell>
          <cell r="W34">
            <v>2</v>
          </cell>
          <cell r="X34">
            <v>0</v>
          </cell>
          <cell r="Y34">
            <v>2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</v>
          </cell>
          <cell r="AE34">
            <v>2</v>
          </cell>
          <cell r="AF34">
            <v>2</v>
          </cell>
          <cell r="AG34">
            <v>2</v>
          </cell>
          <cell r="AH34">
            <v>0</v>
          </cell>
          <cell r="AI34"/>
          <cell r="AJ34">
            <v>28</v>
          </cell>
          <cell r="AK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</row>
        <row r="35">
          <cell r="B35"/>
          <cell r="C35"/>
          <cell r="D35">
            <v>2</v>
          </cell>
          <cell r="E35">
            <v>0</v>
          </cell>
          <cell r="F35">
            <v>0</v>
          </cell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/>
          <cell r="N35"/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/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AK35">
            <v>0</v>
          </cell>
          <cell r="AL35">
            <v>14</v>
          </cell>
          <cell r="AM35">
            <v>0</v>
          </cell>
          <cell r="AN35">
            <v>0</v>
          </cell>
          <cell r="AO35">
            <v>0</v>
          </cell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</row>
        <row r="36">
          <cell r="B36" t="str">
            <v>0849</v>
          </cell>
          <cell r="C36"/>
          <cell r="D36" t="str">
            <v>AM</v>
          </cell>
          <cell r="E36">
            <v>4</v>
          </cell>
          <cell r="F36">
            <v>4</v>
          </cell>
          <cell r="G36"/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/>
          <cell r="N36"/>
          <cell r="O36">
            <v>4</v>
          </cell>
          <cell r="P36">
            <v>4</v>
          </cell>
          <cell r="Q36">
            <v>4</v>
          </cell>
          <cell r="R36">
            <v>4</v>
          </cell>
          <cell r="S36">
            <v>4</v>
          </cell>
          <cell r="T36">
            <v>4</v>
          </cell>
          <cell r="U36"/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4</v>
          </cell>
          <cell r="AA36">
            <v>4</v>
          </cell>
          <cell r="AB36"/>
          <cell r="AC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H36">
            <v>4</v>
          </cell>
          <cell r="AI36"/>
          <cell r="AJ36">
            <v>25</v>
          </cell>
          <cell r="AK36"/>
          <cell r="AP36">
            <v>0</v>
          </cell>
          <cell r="AQ36">
            <v>26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26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B37"/>
          <cell r="C37" t="str">
            <v>ឡុង គន្ធា</v>
          </cell>
          <cell r="D37" t="str">
            <v>PM</v>
          </cell>
          <cell r="E37">
            <v>4</v>
          </cell>
          <cell r="F37">
            <v>4</v>
          </cell>
          <cell r="G37"/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/>
          <cell r="N37"/>
          <cell r="O37">
            <v>4</v>
          </cell>
          <cell r="P37">
            <v>4</v>
          </cell>
          <cell r="Q37">
            <v>4</v>
          </cell>
          <cell r="R37">
            <v>4</v>
          </cell>
          <cell r="S37">
            <v>4</v>
          </cell>
          <cell r="T37">
            <v>4</v>
          </cell>
          <cell r="U37"/>
          <cell r="V37">
            <v>4</v>
          </cell>
          <cell r="W37">
            <v>4</v>
          </cell>
          <cell r="X37">
            <v>4</v>
          </cell>
          <cell r="Y37">
            <v>4</v>
          </cell>
          <cell r="Z37">
            <v>4</v>
          </cell>
          <cell r="AA37">
            <v>4</v>
          </cell>
          <cell r="AB37"/>
          <cell r="AC37">
            <v>4</v>
          </cell>
          <cell r="AD37">
            <v>4</v>
          </cell>
          <cell r="AE37">
            <v>4</v>
          </cell>
          <cell r="AF37">
            <v>4</v>
          </cell>
          <cell r="AG37">
            <v>4</v>
          </cell>
          <cell r="AH37">
            <v>4</v>
          </cell>
          <cell r="AI37"/>
          <cell r="AJ37"/>
          <cell r="AK37"/>
          <cell r="AL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</row>
        <row r="38">
          <cell r="B38"/>
          <cell r="C38" t="str">
            <v>Long Kunthea</v>
          </cell>
          <cell r="D38">
            <v>1.3</v>
          </cell>
          <cell r="E38">
            <v>0</v>
          </cell>
          <cell r="F38">
            <v>0</v>
          </cell>
          <cell r="G38"/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/>
          <cell r="N38"/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/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AK38"/>
          <cell r="AL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</row>
        <row r="39">
          <cell r="B39"/>
          <cell r="C39" t="str">
            <v>Raw Material W.H</v>
          </cell>
          <cell r="D39">
            <v>1.5</v>
          </cell>
          <cell r="E39">
            <v>0</v>
          </cell>
          <cell r="F39">
            <v>0</v>
          </cell>
          <cell r="G39"/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/>
          <cell r="N39"/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AK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</row>
        <row r="40">
          <cell r="B40"/>
          <cell r="C40"/>
          <cell r="D40">
            <v>2</v>
          </cell>
          <cell r="E40">
            <v>0</v>
          </cell>
          <cell r="F40">
            <v>0</v>
          </cell>
          <cell r="G40"/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/>
          <cell r="N40"/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</row>
        <row r="41">
          <cell r="B41" t="str">
            <v>0856</v>
          </cell>
          <cell r="C41"/>
          <cell r="D41" t="str">
            <v>AM</v>
          </cell>
          <cell r="E41">
            <v>4</v>
          </cell>
          <cell r="F41">
            <v>4</v>
          </cell>
          <cell r="G41"/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/>
          <cell r="N41"/>
          <cell r="O41">
            <v>4</v>
          </cell>
          <cell r="P41">
            <v>4</v>
          </cell>
          <cell r="Q41">
            <v>4</v>
          </cell>
          <cell r="R41">
            <v>4</v>
          </cell>
          <cell r="S41">
            <v>4</v>
          </cell>
          <cell r="T41">
            <v>4</v>
          </cell>
          <cell r="U41"/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/>
          <cell r="AC41">
            <v>4</v>
          </cell>
          <cell r="AD41">
            <v>4</v>
          </cell>
          <cell r="AE41">
            <v>4</v>
          </cell>
          <cell r="AF41">
            <v>4</v>
          </cell>
          <cell r="AG41">
            <v>4</v>
          </cell>
          <cell r="AH41">
            <v>4</v>
          </cell>
          <cell r="AI41"/>
          <cell r="AJ41">
            <v>24.5</v>
          </cell>
          <cell r="AK41"/>
          <cell r="AP41">
            <v>17</v>
          </cell>
          <cell r="AQ41">
            <v>25.5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0.5</v>
          </cell>
          <cell r="AX41">
            <v>0</v>
          </cell>
          <cell r="AY41">
            <v>0</v>
          </cell>
          <cell r="AZ41">
            <v>26</v>
          </cell>
          <cell r="BA41">
            <v>0</v>
          </cell>
          <cell r="BB41">
            <v>34</v>
          </cell>
          <cell r="BC41">
            <v>0</v>
          </cell>
          <cell r="BD41">
            <v>0.5</v>
          </cell>
        </row>
        <row r="42">
          <cell r="B42"/>
          <cell r="C42" t="str">
            <v>សឿន សៅ</v>
          </cell>
          <cell r="D42" t="str">
            <v>PM</v>
          </cell>
          <cell r="E42">
            <v>4</v>
          </cell>
          <cell r="F42">
            <v>4</v>
          </cell>
          <cell r="G42"/>
          <cell r="H42">
            <v>4</v>
          </cell>
          <cell r="I42">
            <v>4</v>
          </cell>
          <cell r="J42">
            <v>4</v>
          </cell>
          <cell r="K42">
            <v>4</v>
          </cell>
          <cell r="L42">
            <v>4</v>
          </cell>
          <cell r="M42"/>
          <cell r="N42"/>
          <cell r="O42" t="str">
            <v>AL</v>
          </cell>
          <cell r="P42">
            <v>4</v>
          </cell>
          <cell r="Q42">
            <v>4</v>
          </cell>
          <cell r="R42">
            <v>4</v>
          </cell>
          <cell r="S42">
            <v>4</v>
          </cell>
          <cell r="T42">
            <v>4</v>
          </cell>
          <cell r="U42"/>
          <cell r="V42">
            <v>4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/>
          <cell r="AC42">
            <v>4</v>
          </cell>
          <cell r="AD42">
            <v>4</v>
          </cell>
          <cell r="AE42">
            <v>4</v>
          </cell>
          <cell r="AF42">
            <v>4</v>
          </cell>
          <cell r="AG42">
            <v>4</v>
          </cell>
          <cell r="AH42">
            <v>4</v>
          </cell>
          <cell r="AI42"/>
          <cell r="AJ42"/>
          <cell r="AK42"/>
          <cell r="AL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</row>
        <row r="43">
          <cell r="B43"/>
          <cell r="C43" t="str">
            <v>Soeun Sao</v>
          </cell>
          <cell r="D43">
            <v>1.3</v>
          </cell>
          <cell r="E43">
            <v>0</v>
          </cell>
          <cell r="F43">
            <v>0</v>
          </cell>
          <cell r="G43"/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/>
          <cell r="N43"/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AK43"/>
          <cell r="AL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</row>
        <row r="44">
          <cell r="B44"/>
          <cell r="C44" t="str">
            <v>Raw Material W.H</v>
          </cell>
          <cell r="D44">
            <v>1.5</v>
          </cell>
          <cell r="E44">
            <v>2</v>
          </cell>
          <cell r="F44">
            <v>0</v>
          </cell>
          <cell r="G44"/>
          <cell r="H44">
            <v>2</v>
          </cell>
          <cell r="I44">
            <v>0</v>
          </cell>
          <cell r="J44">
            <v>2</v>
          </cell>
          <cell r="K44">
            <v>2</v>
          </cell>
          <cell r="L44">
            <v>0</v>
          </cell>
          <cell r="M44"/>
          <cell r="N44"/>
          <cell r="O44">
            <v>0</v>
          </cell>
          <cell r="P44">
            <v>2</v>
          </cell>
          <cell r="Q44">
            <v>2</v>
          </cell>
          <cell r="R44">
            <v>2</v>
          </cell>
          <cell r="S44">
            <v>2</v>
          </cell>
          <cell r="T44">
            <v>0</v>
          </cell>
          <cell r="U44"/>
          <cell r="V44">
            <v>2</v>
          </cell>
          <cell r="W44">
            <v>2</v>
          </cell>
          <cell r="X44">
            <v>2</v>
          </cell>
          <cell r="Y44">
            <v>0</v>
          </cell>
          <cell r="Z44">
            <v>2</v>
          </cell>
          <cell r="AA44">
            <v>0</v>
          </cell>
          <cell r="AB44"/>
          <cell r="AC44">
            <v>2</v>
          </cell>
          <cell r="AD44">
            <v>2</v>
          </cell>
          <cell r="AE44">
            <v>2</v>
          </cell>
          <cell r="AF44">
            <v>2</v>
          </cell>
          <cell r="AG44">
            <v>2</v>
          </cell>
          <cell r="AH44">
            <v>0</v>
          </cell>
          <cell r="AI44"/>
          <cell r="AJ44">
            <v>34</v>
          </cell>
          <cell r="AK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</row>
        <row r="45">
          <cell r="B45"/>
          <cell r="C45"/>
          <cell r="D45">
            <v>2</v>
          </cell>
          <cell r="E45">
            <v>0</v>
          </cell>
          <cell r="F45">
            <v>0</v>
          </cell>
          <cell r="G45"/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/>
          <cell r="N45"/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AK45">
            <v>0</v>
          </cell>
          <cell r="AL45">
            <v>17</v>
          </cell>
          <cell r="AM45">
            <v>0</v>
          </cell>
          <cell r="AN45">
            <v>0</v>
          </cell>
          <cell r="AO45">
            <v>0</v>
          </cell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</row>
        <row r="46">
          <cell r="B46" t="str">
            <v>0920</v>
          </cell>
          <cell r="C46"/>
          <cell r="D46" t="str">
            <v>AM</v>
          </cell>
          <cell r="E46">
            <v>4</v>
          </cell>
          <cell r="F46">
            <v>4</v>
          </cell>
          <cell r="G46"/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/>
          <cell r="N46"/>
          <cell r="O46">
            <v>4</v>
          </cell>
          <cell r="P46">
            <v>4</v>
          </cell>
          <cell r="Q46" t="str">
            <v>AL</v>
          </cell>
          <cell r="R46" t="str">
            <v>AL</v>
          </cell>
          <cell r="S46">
            <v>4</v>
          </cell>
          <cell r="T46">
            <v>4</v>
          </cell>
          <cell r="U46"/>
          <cell r="V46">
            <v>4</v>
          </cell>
          <cell r="W46">
            <v>4</v>
          </cell>
          <cell r="X46">
            <v>4</v>
          </cell>
          <cell r="Y46">
            <v>4</v>
          </cell>
          <cell r="Z46">
            <v>4</v>
          </cell>
          <cell r="AA46">
            <v>4</v>
          </cell>
          <cell r="AB46"/>
          <cell r="AC46">
            <v>4</v>
          </cell>
          <cell r="AD46">
            <v>4</v>
          </cell>
          <cell r="AE46">
            <v>4</v>
          </cell>
          <cell r="AF46">
            <v>4</v>
          </cell>
          <cell r="AG46">
            <v>4</v>
          </cell>
          <cell r="AH46">
            <v>4</v>
          </cell>
          <cell r="AI46"/>
          <cell r="AJ46">
            <v>23</v>
          </cell>
          <cell r="AK46"/>
          <cell r="AP46">
            <v>13</v>
          </cell>
          <cell r="AQ46">
            <v>24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2</v>
          </cell>
          <cell r="AX46">
            <v>0</v>
          </cell>
          <cell r="AY46">
            <v>0</v>
          </cell>
          <cell r="AZ46">
            <v>26</v>
          </cell>
          <cell r="BA46">
            <v>0</v>
          </cell>
          <cell r="BB46">
            <v>26</v>
          </cell>
          <cell r="BC46">
            <v>0</v>
          </cell>
          <cell r="BD46">
            <v>2</v>
          </cell>
        </row>
        <row r="47">
          <cell r="B47"/>
          <cell r="C47" t="str">
            <v>ពេញ បូរិន</v>
          </cell>
          <cell r="D47" t="str">
            <v>PM</v>
          </cell>
          <cell r="E47">
            <v>4</v>
          </cell>
          <cell r="F47">
            <v>4</v>
          </cell>
          <cell r="G47"/>
          <cell r="H47">
            <v>4</v>
          </cell>
          <cell r="I47">
            <v>4</v>
          </cell>
          <cell r="J47">
            <v>4</v>
          </cell>
          <cell r="K47">
            <v>4</v>
          </cell>
          <cell r="L47">
            <v>4</v>
          </cell>
          <cell r="M47"/>
          <cell r="N47"/>
          <cell r="O47">
            <v>4</v>
          </cell>
          <cell r="P47">
            <v>4</v>
          </cell>
          <cell r="Q47" t="str">
            <v>AL</v>
          </cell>
          <cell r="R47" t="str">
            <v>AL</v>
          </cell>
          <cell r="S47">
            <v>4</v>
          </cell>
          <cell r="T47">
            <v>4</v>
          </cell>
          <cell r="U47"/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4</v>
          </cell>
          <cell r="AB47"/>
          <cell r="AC47">
            <v>4</v>
          </cell>
          <cell r="AD47">
            <v>4</v>
          </cell>
          <cell r="AE47">
            <v>4</v>
          </cell>
          <cell r="AF47">
            <v>4</v>
          </cell>
          <cell r="AG47">
            <v>4</v>
          </cell>
          <cell r="AH47">
            <v>4</v>
          </cell>
          <cell r="AI47"/>
          <cell r="AJ47"/>
          <cell r="AK47"/>
          <cell r="AL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</row>
        <row r="48">
          <cell r="B48"/>
          <cell r="C48" t="str">
            <v>Penh Borin</v>
          </cell>
          <cell r="D48">
            <v>1.3</v>
          </cell>
          <cell r="E48">
            <v>0</v>
          </cell>
          <cell r="F48">
            <v>0</v>
          </cell>
          <cell r="G48"/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/>
          <cell r="N48"/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AK48"/>
          <cell r="AL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</row>
        <row r="49">
          <cell r="B49"/>
          <cell r="C49" t="str">
            <v>Raw Material Asst.</v>
          </cell>
          <cell r="D49">
            <v>1.5</v>
          </cell>
          <cell r="E49">
            <v>2</v>
          </cell>
          <cell r="F49">
            <v>0</v>
          </cell>
          <cell r="G49"/>
          <cell r="H49">
            <v>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/>
          <cell r="N49"/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0</v>
          </cell>
          <cell r="U49"/>
          <cell r="V49">
            <v>2</v>
          </cell>
          <cell r="W49">
            <v>2</v>
          </cell>
          <cell r="X49">
            <v>0</v>
          </cell>
          <cell r="Y49">
            <v>2</v>
          </cell>
          <cell r="Z49">
            <v>2</v>
          </cell>
          <cell r="AA49">
            <v>0</v>
          </cell>
          <cell r="AB49"/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0</v>
          </cell>
          <cell r="AI49"/>
          <cell r="AJ49">
            <v>26</v>
          </cell>
          <cell r="AK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</row>
        <row r="50">
          <cell r="B50"/>
          <cell r="C50"/>
          <cell r="D50">
            <v>2</v>
          </cell>
          <cell r="E50">
            <v>0</v>
          </cell>
          <cell r="F50">
            <v>0</v>
          </cell>
          <cell r="G50"/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/>
          <cell r="N50"/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AK50">
            <v>0</v>
          </cell>
          <cell r="AL50">
            <v>13</v>
          </cell>
          <cell r="AM50">
            <v>0</v>
          </cell>
          <cell r="AN50">
            <v>0</v>
          </cell>
          <cell r="AO50">
            <v>0</v>
          </cell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</row>
        <row r="51">
          <cell r="B51" t="str">
            <v>1027</v>
          </cell>
          <cell r="C51"/>
          <cell r="D51" t="str">
            <v>AM</v>
          </cell>
          <cell r="E51">
            <v>4</v>
          </cell>
          <cell r="F51">
            <v>4</v>
          </cell>
          <cell r="G51"/>
          <cell r="H51">
            <v>4</v>
          </cell>
          <cell r="I51">
            <v>4</v>
          </cell>
          <cell r="J51">
            <v>4</v>
          </cell>
          <cell r="K51">
            <v>4</v>
          </cell>
          <cell r="L51">
            <v>4</v>
          </cell>
          <cell r="M51"/>
          <cell r="N51"/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4</v>
          </cell>
          <cell r="T51">
            <v>4</v>
          </cell>
          <cell r="U51"/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4</v>
          </cell>
          <cell r="AA51">
            <v>4</v>
          </cell>
          <cell r="AB51"/>
          <cell r="AC51">
            <v>4</v>
          </cell>
          <cell r="AD51">
            <v>4</v>
          </cell>
          <cell r="AE51">
            <v>4</v>
          </cell>
          <cell r="AF51">
            <v>4</v>
          </cell>
          <cell r="AG51">
            <v>4</v>
          </cell>
          <cell r="AH51">
            <v>4</v>
          </cell>
          <cell r="AI51"/>
          <cell r="AJ51">
            <v>25</v>
          </cell>
          <cell r="AK51"/>
          <cell r="AP51">
            <v>0</v>
          </cell>
          <cell r="AQ51">
            <v>26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B52"/>
          <cell r="C52" t="str">
            <v>ខែន ភីណា</v>
          </cell>
          <cell r="D52" t="str">
            <v>PM</v>
          </cell>
          <cell r="E52">
            <v>4</v>
          </cell>
          <cell r="F52">
            <v>4</v>
          </cell>
          <cell r="G52"/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M52"/>
          <cell r="N52"/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>
            <v>4</v>
          </cell>
          <cell r="T52">
            <v>4</v>
          </cell>
          <cell r="U52"/>
          <cell r="V52">
            <v>4</v>
          </cell>
          <cell r="W52">
            <v>4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/>
          <cell r="AC52">
            <v>4</v>
          </cell>
          <cell r="AD52">
            <v>4</v>
          </cell>
          <cell r="AE52">
            <v>4</v>
          </cell>
          <cell r="AF52">
            <v>4</v>
          </cell>
          <cell r="AG52">
            <v>4</v>
          </cell>
          <cell r="AH52">
            <v>4</v>
          </cell>
          <cell r="AI52"/>
          <cell r="AJ52"/>
          <cell r="AK52"/>
          <cell r="AL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</row>
        <row r="53">
          <cell r="B53"/>
          <cell r="C53" t="str">
            <v>Khen Phina</v>
          </cell>
          <cell r="D53">
            <v>1.3</v>
          </cell>
          <cell r="E53">
            <v>0</v>
          </cell>
          <cell r="F53">
            <v>0</v>
          </cell>
          <cell r="G53"/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/>
          <cell r="N53"/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AK53"/>
          <cell r="AL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</row>
        <row r="54">
          <cell r="B54"/>
          <cell r="C54" t="str">
            <v>Raw Material W.H</v>
          </cell>
          <cell r="D54">
            <v>1.5</v>
          </cell>
          <cell r="E54">
            <v>0</v>
          </cell>
          <cell r="F54">
            <v>0</v>
          </cell>
          <cell r="G54"/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/>
          <cell r="N54"/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/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AK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</row>
        <row r="55">
          <cell r="B55"/>
          <cell r="C55"/>
          <cell r="D55">
            <v>2</v>
          </cell>
          <cell r="E55">
            <v>0</v>
          </cell>
          <cell r="F55">
            <v>0</v>
          </cell>
          <cell r="G55"/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/>
          <cell r="N55"/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/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</row>
        <row r="56">
          <cell r="B56" t="str">
            <v>1317</v>
          </cell>
          <cell r="C56"/>
          <cell r="D56" t="str">
            <v>AM</v>
          </cell>
          <cell r="E56">
            <v>4</v>
          </cell>
          <cell r="F56">
            <v>4</v>
          </cell>
          <cell r="G56"/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/>
          <cell r="N56"/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/>
          <cell r="V56">
            <v>4</v>
          </cell>
          <cell r="W56">
            <v>4</v>
          </cell>
          <cell r="X56">
            <v>4</v>
          </cell>
          <cell r="Y56">
            <v>4</v>
          </cell>
          <cell r="Z56">
            <v>4</v>
          </cell>
          <cell r="AA56">
            <v>4</v>
          </cell>
          <cell r="AB56" t="str">
            <v>4S</v>
          </cell>
          <cell r="AC56">
            <v>4</v>
          </cell>
          <cell r="AD56">
            <v>4</v>
          </cell>
          <cell r="AE56">
            <v>4</v>
          </cell>
          <cell r="AF56">
            <v>4</v>
          </cell>
          <cell r="AG56">
            <v>4</v>
          </cell>
          <cell r="AH56">
            <v>4</v>
          </cell>
          <cell r="AI56"/>
          <cell r="AJ56">
            <v>25</v>
          </cell>
          <cell r="AK56"/>
          <cell r="AP56">
            <v>4</v>
          </cell>
          <cell r="AQ56">
            <v>26</v>
          </cell>
          <cell r="AR56">
            <v>0</v>
          </cell>
          <cell r="AS56">
            <v>0</v>
          </cell>
          <cell r="AT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26</v>
          </cell>
          <cell r="BA56">
            <v>0</v>
          </cell>
          <cell r="BB56">
            <v>8</v>
          </cell>
          <cell r="BC56">
            <v>0</v>
          </cell>
          <cell r="BD56">
            <v>0</v>
          </cell>
        </row>
        <row r="57">
          <cell r="B57"/>
          <cell r="C57" t="str">
            <v xml:space="preserve">ធន់ សុខលីន </v>
          </cell>
          <cell r="D57" t="str">
            <v>PM</v>
          </cell>
          <cell r="E57">
            <v>4</v>
          </cell>
          <cell r="F57">
            <v>4</v>
          </cell>
          <cell r="G57"/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/>
          <cell r="N57"/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4</v>
          </cell>
          <cell r="U57"/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4</v>
          </cell>
          <cell r="AA57">
            <v>4</v>
          </cell>
          <cell r="AB57" t="str">
            <v>4S</v>
          </cell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4</v>
          </cell>
          <cell r="AH57">
            <v>4</v>
          </cell>
          <cell r="AI57"/>
          <cell r="AJ57"/>
          <cell r="AK57"/>
          <cell r="AL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</row>
        <row r="58">
          <cell r="B58"/>
          <cell r="C58" t="str">
            <v>Thun Soklin</v>
          </cell>
          <cell r="D58">
            <v>1.3</v>
          </cell>
          <cell r="E58">
            <v>0</v>
          </cell>
          <cell r="F58">
            <v>0</v>
          </cell>
          <cell r="G58"/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/>
          <cell r="N58"/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AK58"/>
          <cell r="AL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</row>
        <row r="59">
          <cell r="B59"/>
          <cell r="C59" t="str">
            <v>Raw Material W.H</v>
          </cell>
          <cell r="D59">
            <v>1.5</v>
          </cell>
          <cell r="E59">
            <v>0</v>
          </cell>
          <cell r="F59">
            <v>0</v>
          </cell>
          <cell r="G59"/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/>
          <cell r="N59"/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/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</v>
          </cell>
          <cell r="AE59">
            <v>2</v>
          </cell>
          <cell r="AF59">
            <v>2</v>
          </cell>
          <cell r="AG59">
            <v>2</v>
          </cell>
          <cell r="AH59">
            <v>0</v>
          </cell>
          <cell r="AI59"/>
          <cell r="AJ59">
            <v>8</v>
          </cell>
          <cell r="AK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</row>
        <row r="60">
          <cell r="B60"/>
          <cell r="C60"/>
          <cell r="D60">
            <v>2</v>
          </cell>
          <cell r="E60">
            <v>0</v>
          </cell>
          <cell r="F60">
            <v>0</v>
          </cell>
          <cell r="G60"/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/>
          <cell r="N60"/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/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/>
          <cell r="AJ60">
            <v>0</v>
          </cell>
          <cell r="AK60">
            <v>0</v>
          </cell>
          <cell r="AL60">
            <v>4</v>
          </cell>
          <cell r="AM60">
            <v>0</v>
          </cell>
          <cell r="AN60">
            <v>0</v>
          </cell>
          <cell r="AO60">
            <v>0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</row>
        <row r="61">
          <cell r="B61" t="str">
            <v>1336</v>
          </cell>
          <cell r="C61"/>
          <cell r="D61" t="str">
            <v>AM</v>
          </cell>
          <cell r="E61">
            <v>4</v>
          </cell>
          <cell r="F61">
            <v>4</v>
          </cell>
          <cell r="G61"/>
          <cell r="H61">
            <v>4</v>
          </cell>
          <cell r="I61">
            <v>4</v>
          </cell>
          <cell r="J61">
            <v>4</v>
          </cell>
          <cell r="K61">
            <v>4</v>
          </cell>
          <cell r="L61">
            <v>4</v>
          </cell>
          <cell r="M61"/>
          <cell r="N61"/>
          <cell r="O61">
            <v>4</v>
          </cell>
          <cell r="P61">
            <v>4</v>
          </cell>
          <cell r="Q61">
            <v>4</v>
          </cell>
          <cell r="R61">
            <v>4</v>
          </cell>
          <cell r="S61">
            <v>4</v>
          </cell>
          <cell r="T61">
            <v>4</v>
          </cell>
          <cell r="U61"/>
          <cell r="V61">
            <v>4</v>
          </cell>
          <cell r="W61">
            <v>4</v>
          </cell>
          <cell r="X61">
            <v>4</v>
          </cell>
          <cell r="Y61">
            <v>4</v>
          </cell>
          <cell r="Z61">
            <v>4</v>
          </cell>
          <cell r="AA61">
            <v>4</v>
          </cell>
          <cell r="AB61"/>
          <cell r="AC61">
            <v>4</v>
          </cell>
          <cell r="AD61">
            <v>4</v>
          </cell>
          <cell r="AE61">
            <v>4</v>
          </cell>
          <cell r="AF61">
            <v>4</v>
          </cell>
          <cell r="AG61">
            <v>4</v>
          </cell>
          <cell r="AH61">
            <v>4</v>
          </cell>
          <cell r="AI61"/>
          <cell r="AJ61">
            <v>25</v>
          </cell>
          <cell r="AK61"/>
          <cell r="AP61">
            <v>17</v>
          </cell>
          <cell r="AQ61">
            <v>26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26</v>
          </cell>
          <cell r="BA61">
            <v>0</v>
          </cell>
          <cell r="BB61">
            <v>34</v>
          </cell>
          <cell r="BC61">
            <v>0</v>
          </cell>
          <cell r="BD61">
            <v>0</v>
          </cell>
        </row>
        <row r="62">
          <cell r="B62"/>
          <cell r="C62" t="str">
            <v>គង់ ពិសិទ្ធិ</v>
          </cell>
          <cell r="D62" t="str">
            <v>PM</v>
          </cell>
          <cell r="E62">
            <v>4</v>
          </cell>
          <cell r="F62">
            <v>4</v>
          </cell>
          <cell r="G62"/>
          <cell r="H62">
            <v>4</v>
          </cell>
          <cell r="I62">
            <v>4</v>
          </cell>
          <cell r="J62">
            <v>4</v>
          </cell>
          <cell r="K62">
            <v>4</v>
          </cell>
          <cell r="L62">
            <v>4</v>
          </cell>
          <cell r="M62"/>
          <cell r="N62"/>
          <cell r="O62">
            <v>4</v>
          </cell>
          <cell r="P62">
            <v>4</v>
          </cell>
          <cell r="Q62">
            <v>4</v>
          </cell>
          <cell r="R62">
            <v>4</v>
          </cell>
          <cell r="S62">
            <v>4</v>
          </cell>
          <cell r="T62">
            <v>4</v>
          </cell>
          <cell r="U62"/>
          <cell r="V62">
            <v>4</v>
          </cell>
          <cell r="W62">
            <v>4</v>
          </cell>
          <cell r="X62">
            <v>4</v>
          </cell>
          <cell r="Y62">
            <v>4</v>
          </cell>
          <cell r="Z62">
            <v>4</v>
          </cell>
          <cell r="AA62">
            <v>4</v>
          </cell>
          <cell r="AB62"/>
          <cell r="AC62">
            <v>4</v>
          </cell>
          <cell r="AD62">
            <v>4</v>
          </cell>
          <cell r="AE62">
            <v>4</v>
          </cell>
          <cell r="AF62">
            <v>4</v>
          </cell>
          <cell r="AG62">
            <v>4</v>
          </cell>
          <cell r="AH62">
            <v>4</v>
          </cell>
          <cell r="AI62"/>
          <cell r="AJ62"/>
          <cell r="AK62"/>
          <cell r="AL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</row>
        <row r="63">
          <cell r="B63"/>
          <cell r="C63" t="str">
            <v>Kong Piseth</v>
          </cell>
          <cell r="D63">
            <v>1.3</v>
          </cell>
          <cell r="E63">
            <v>0</v>
          </cell>
          <cell r="F63">
            <v>0</v>
          </cell>
          <cell r="G63"/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/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/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/>
          <cell r="AJ63">
            <v>0</v>
          </cell>
          <cell r="AK63"/>
          <cell r="AL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</row>
        <row r="64">
          <cell r="B64"/>
          <cell r="C64" t="str">
            <v>Raw Material Clerk</v>
          </cell>
          <cell r="D64">
            <v>1.5</v>
          </cell>
          <cell r="E64">
            <v>2</v>
          </cell>
          <cell r="F64">
            <v>0</v>
          </cell>
          <cell r="G64"/>
          <cell r="H64">
            <v>2</v>
          </cell>
          <cell r="I64">
            <v>0</v>
          </cell>
          <cell r="J64">
            <v>2</v>
          </cell>
          <cell r="K64">
            <v>2</v>
          </cell>
          <cell r="L64">
            <v>0</v>
          </cell>
          <cell r="M64"/>
          <cell r="N64"/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0</v>
          </cell>
          <cell r="T64">
            <v>0</v>
          </cell>
          <cell r="U64"/>
          <cell r="V64">
            <v>2</v>
          </cell>
          <cell r="W64">
            <v>2</v>
          </cell>
          <cell r="X64">
            <v>2</v>
          </cell>
          <cell r="Y64">
            <v>2</v>
          </cell>
          <cell r="Z64">
            <v>0</v>
          </cell>
          <cell r="AA64">
            <v>0</v>
          </cell>
          <cell r="AB64"/>
          <cell r="AC64">
            <v>2</v>
          </cell>
          <cell r="AD64">
            <v>2</v>
          </cell>
          <cell r="AE64">
            <v>2</v>
          </cell>
          <cell r="AF64">
            <v>2</v>
          </cell>
          <cell r="AG64">
            <v>2</v>
          </cell>
          <cell r="AH64">
            <v>0</v>
          </cell>
          <cell r="AI64"/>
          <cell r="AJ64">
            <v>34</v>
          </cell>
          <cell r="AK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</row>
        <row r="65">
          <cell r="B65"/>
          <cell r="C65"/>
          <cell r="D65">
            <v>2</v>
          </cell>
          <cell r="E65">
            <v>0</v>
          </cell>
          <cell r="F65">
            <v>0</v>
          </cell>
          <cell r="G65"/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/>
          <cell r="N65"/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/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/>
          <cell r="AJ65">
            <v>0</v>
          </cell>
          <cell r="AK65">
            <v>0</v>
          </cell>
          <cell r="AL65">
            <v>17</v>
          </cell>
          <cell r="AM65">
            <v>0</v>
          </cell>
          <cell r="AN65">
            <v>0</v>
          </cell>
          <cell r="AO65">
            <v>0</v>
          </cell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</row>
        <row r="66">
          <cell r="B66" t="str">
            <v>1366</v>
          </cell>
          <cell r="C66"/>
          <cell r="D66" t="str">
            <v>AM</v>
          </cell>
          <cell r="E66">
            <v>4</v>
          </cell>
          <cell r="F66">
            <v>4</v>
          </cell>
          <cell r="G66"/>
          <cell r="H66">
            <v>4</v>
          </cell>
          <cell r="I66" t="str">
            <v>A</v>
          </cell>
          <cell r="J66">
            <v>4</v>
          </cell>
          <cell r="K66" t="str">
            <v>A</v>
          </cell>
          <cell r="L66">
            <v>4</v>
          </cell>
          <cell r="M66"/>
          <cell r="N66"/>
          <cell r="O66">
            <v>4</v>
          </cell>
          <cell r="P66">
            <v>4</v>
          </cell>
          <cell r="Q66">
            <v>4</v>
          </cell>
          <cell r="R66">
            <v>4</v>
          </cell>
          <cell r="S66">
            <v>4</v>
          </cell>
          <cell r="T66">
            <v>4</v>
          </cell>
          <cell r="U66"/>
          <cell r="V66">
            <v>4</v>
          </cell>
          <cell r="W66">
            <v>4</v>
          </cell>
          <cell r="X66">
            <v>4</v>
          </cell>
          <cell r="Y66">
            <v>4</v>
          </cell>
          <cell r="Z66">
            <v>4</v>
          </cell>
          <cell r="AA66">
            <v>4</v>
          </cell>
          <cell r="AB66"/>
          <cell r="AC66">
            <v>4</v>
          </cell>
          <cell r="AD66">
            <v>4</v>
          </cell>
          <cell r="AE66">
            <v>4</v>
          </cell>
          <cell r="AF66">
            <v>4</v>
          </cell>
          <cell r="AG66">
            <v>4</v>
          </cell>
          <cell r="AH66">
            <v>4</v>
          </cell>
          <cell r="AI66"/>
          <cell r="AJ66">
            <v>23</v>
          </cell>
          <cell r="AK66"/>
          <cell r="AP66">
            <v>1</v>
          </cell>
          <cell r="AQ66">
            <v>24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2</v>
          </cell>
          <cell r="AW66">
            <v>0</v>
          </cell>
          <cell r="AX66">
            <v>0</v>
          </cell>
          <cell r="AY66">
            <v>0</v>
          </cell>
          <cell r="AZ66">
            <v>24</v>
          </cell>
          <cell r="BA66">
            <v>0</v>
          </cell>
          <cell r="BB66">
            <v>2</v>
          </cell>
          <cell r="BC66">
            <v>0</v>
          </cell>
          <cell r="BD66">
            <v>0</v>
          </cell>
        </row>
        <row r="67">
          <cell r="B67"/>
          <cell r="C67" t="str">
            <v>រ៉ាន មុំ</v>
          </cell>
          <cell r="D67" t="str">
            <v>PM</v>
          </cell>
          <cell r="E67">
            <v>4</v>
          </cell>
          <cell r="F67">
            <v>4</v>
          </cell>
          <cell r="G67"/>
          <cell r="H67">
            <v>4</v>
          </cell>
          <cell r="I67" t="str">
            <v>A</v>
          </cell>
          <cell r="J67">
            <v>4</v>
          </cell>
          <cell r="K67" t="str">
            <v>A</v>
          </cell>
          <cell r="L67">
            <v>4</v>
          </cell>
          <cell r="M67"/>
          <cell r="N67"/>
          <cell r="O67">
            <v>4</v>
          </cell>
          <cell r="P67">
            <v>4</v>
          </cell>
          <cell r="Q67">
            <v>4</v>
          </cell>
          <cell r="R67">
            <v>4</v>
          </cell>
          <cell r="S67">
            <v>4</v>
          </cell>
          <cell r="T67">
            <v>4</v>
          </cell>
          <cell r="U67"/>
          <cell r="V67">
            <v>4</v>
          </cell>
          <cell r="W67">
            <v>4</v>
          </cell>
          <cell r="X67">
            <v>4</v>
          </cell>
          <cell r="Y67">
            <v>4</v>
          </cell>
          <cell r="Z67">
            <v>4</v>
          </cell>
          <cell r="AA67">
            <v>4</v>
          </cell>
          <cell r="AB67"/>
          <cell r="AC67">
            <v>4</v>
          </cell>
          <cell r="AD67">
            <v>4</v>
          </cell>
          <cell r="AE67">
            <v>4</v>
          </cell>
          <cell r="AF67">
            <v>4</v>
          </cell>
          <cell r="AG67">
            <v>4</v>
          </cell>
          <cell r="AH67">
            <v>4</v>
          </cell>
          <cell r="AI67"/>
          <cell r="AJ67"/>
          <cell r="AK67"/>
          <cell r="AL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</row>
        <row r="68">
          <cell r="B68"/>
          <cell r="C68" t="str">
            <v>Ran Mom</v>
          </cell>
          <cell r="D68">
            <v>1.3</v>
          </cell>
          <cell r="E68">
            <v>0</v>
          </cell>
          <cell r="F68">
            <v>0</v>
          </cell>
          <cell r="G68"/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/>
          <cell r="N68"/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/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/>
          <cell r="AJ68">
            <v>0</v>
          </cell>
          <cell r="AK68"/>
          <cell r="AL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</row>
        <row r="69">
          <cell r="B69"/>
          <cell r="C69" t="str">
            <v>Raw Material W.H</v>
          </cell>
          <cell r="D69">
            <v>1.5</v>
          </cell>
          <cell r="E69">
            <v>0</v>
          </cell>
          <cell r="F69">
            <v>0</v>
          </cell>
          <cell r="G69"/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/>
          <cell r="N69"/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/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/>
          <cell r="AC69">
            <v>0</v>
          </cell>
          <cell r="AD69">
            <v>2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/>
          <cell r="AJ69">
            <v>2</v>
          </cell>
          <cell r="AK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</row>
        <row r="70">
          <cell r="B70"/>
          <cell r="C70"/>
          <cell r="D70">
            <v>2</v>
          </cell>
          <cell r="E70">
            <v>0</v>
          </cell>
          <cell r="F70">
            <v>0</v>
          </cell>
          <cell r="G70"/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/>
          <cell r="N70"/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/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/>
          <cell r="AJ70">
            <v>0</v>
          </cell>
          <cell r="AK70">
            <v>0</v>
          </cell>
          <cell r="AL70">
            <v>1</v>
          </cell>
          <cell r="AM70">
            <v>0</v>
          </cell>
          <cell r="AN70">
            <v>0</v>
          </cell>
          <cell r="AO70">
            <v>0</v>
          </cell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</row>
        <row r="71">
          <cell r="B71" t="str">
            <v>1399</v>
          </cell>
          <cell r="C71"/>
          <cell r="D71" t="str">
            <v>AM</v>
          </cell>
          <cell r="E71">
            <v>4</v>
          </cell>
          <cell r="F71">
            <v>4</v>
          </cell>
          <cell r="G71"/>
          <cell r="H71">
            <v>4</v>
          </cell>
          <cell r="I71">
            <v>4</v>
          </cell>
          <cell r="J71">
            <v>4</v>
          </cell>
          <cell r="K71">
            <v>4</v>
          </cell>
          <cell r="L71">
            <v>4</v>
          </cell>
          <cell r="M71"/>
          <cell r="N71"/>
          <cell r="O71">
            <v>4</v>
          </cell>
          <cell r="P71">
            <v>4</v>
          </cell>
          <cell r="Q71">
            <v>4</v>
          </cell>
          <cell r="R71">
            <v>4</v>
          </cell>
          <cell r="S71">
            <v>4</v>
          </cell>
          <cell r="T71">
            <v>4</v>
          </cell>
          <cell r="U71"/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/>
          <cell r="AC71">
            <v>4</v>
          </cell>
          <cell r="AD71">
            <v>4</v>
          </cell>
          <cell r="AE71">
            <v>4</v>
          </cell>
          <cell r="AF71">
            <v>4</v>
          </cell>
          <cell r="AG71">
            <v>4</v>
          </cell>
          <cell r="AH71">
            <v>4</v>
          </cell>
          <cell r="AI71"/>
          <cell r="AJ71">
            <v>24.5</v>
          </cell>
          <cell r="AK71"/>
          <cell r="AP71">
            <v>15</v>
          </cell>
          <cell r="AQ71">
            <v>25.5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0.5</v>
          </cell>
          <cell r="AW71">
            <v>0</v>
          </cell>
          <cell r="AX71">
            <v>0</v>
          </cell>
          <cell r="AY71">
            <v>0</v>
          </cell>
          <cell r="AZ71">
            <v>25.5</v>
          </cell>
          <cell r="BA71">
            <v>0</v>
          </cell>
          <cell r="BB71">
            <v>30</v>
          </cell>
          <cell r="BC71">
            <v>0</v>
          </cell>
          <cell r="BD71">
            <v>0</v>
          </cell>
        </row>
        <row r="72">
          <cell r="B72"/>
          <cell r="C72" t="str">
            <v>អ៊ឹម សំអាត</v>
          </cell>
          <cell r="D72" t="str">
            <v>PM</v>
          </cell>
          <cell r="E72">
            <v>4</v>
          </cell>
          <cell r="F72">
            <v>4</v>
          </cell>
          <cell r="G72"/>
          <cell r="H72">
            <v>4</v>
          </cell>
          <cell r="I72">
            <v>4</v>
          </cell>
          <cell r="J72">
            <v>4</v>
          </cell>
          <cell r="K72">
            <v>4</v>
          </cell>
          <cell r="L72">
            <v>4</v>
          </cell>
          <cell r="M72"/>
          <cell r="N72"/>
          <cell r="O72">
            <v>4</v>
          </cell>
          <cell r="P72">
            <v>4</v>
          </cell>
          <cell r="Q72">
            <v>4</v>
          </cell>
          <cell r="R72">
            <v>4</v>
          </cell>
          <cell r="S72">
            <v>4</v>
          </cell>
          <cell r="T72">
            <v>4</v>
          </cell>
          <cell r="U72"/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/>
          <cell r="AC72">
            <v>4</v>
          </cell>
          <cell r="AD72">
            <v>4</v>
          </cell>
          <cell r="AE72">
            <v>4</v>
          </cell>
          <cell r="AF72">
            <v>4</v>
          </cell>
          <cell r="AG72">
            <v>4</v>
          </cell>
          <cell r="AH72" t="str">
            <v>A</v>
          </cell>
          <cell r="AI72"/>
          <cell r="AJ72"/>
          <cell r="AK72"/>
          <cell r="AL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</row>
        <row r="73">
          <cell r="B73"/>
          <cell r="C73" t="str">
            <v>Eim Som Ath</v>
          </cell>
          <cell r="D73">
            <v>1.3</v>
          </cell>
          <cell r="E73">
            <v>0</v>
          </cell>
          <cell r="F73">
            <v>0</v>
          </cell>
          <cell r="G73"/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/>
          <cell r="N73"/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/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/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AK73"/>
          <cell r="AL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</row>
        <row r="74">
          <cell r="B74"/>
          <cell r="C74" t="str">
            <v>Raw Material W.H</v>
          </cell>
          <cell r="D74">
            <v>1.5</v>
          </cell>
          <cell r="E74">
            <v>0</v>
          </cell>
          <cell r="F74">
            <v>0</v>
          </cell>
          <cell r="G74"/>
          <cell r="H74">
            <v>0</v>
          </cell>
          <cell r="I74">
            <v>0</v>
          </cell>
          <cell r="J74">
            <v>0</v>
          </cell>
          <cell r="K74">
            <v>2</v>
          </cell>
          <cell r="L74">
            <v>0</v>
          </cell>
          <cell r="M74"/>
          <cell r="N74"/>
          <cell r="O74">
            <v>2</v>
          </cell>
          <cell r="P74">
            <v>2</v>
          </cell>
          <cell r="Q74">
            <v>2</v>
          </cell>
          <cell r="R74">
            <v>2</v>
          </cell>
          <cell r="S74">
            <v>2</v>
          </cell>
          <cell r="T74">
            <v>0</v>
          </cell>
          <cell r="U74"/>
          <cell r="V74">
            <v>2</v>
          </cell>
          <cell r="W74">
            <v>2</v>
          </cell>
          <cell r="X74">
            <v>2</v>
          </cell>
          <cell r="Y74">
            <v>0</v>
          </cell>
          <cell r="Z74">
            <v>2</v>
          </cell>
          <cell r="AA74">
            <v>0</v>
          </cell>
          <cell r="AB74"/>
          <cell r="AC74">
            <v>2</v>
          </cell>
          <cell r="AD74">
            <v>2</v>
          </cell>
          <cell r="AE74">
            <v>2</v>
          </cell>
          <cell r="AF74">
            <v>2</v>
          </cell>
          <cell r="AG74">
            <v>2</v>
          </cell>
          <cell r="AH74">
            <v>0</v>
          </cell>
          <cell r="AI74"/>
          <cell r="AJ74">
            <v>30</v>
          </cell>
          <cell r="AK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</row>
        <row r="75">
          <cell r="B75"/>
          <cell r="C75"/>
          <cell r="D75">
            <v>2</v>
          </cell>
          <cell r="E75">
            <v>0</v>
          </cell>
          <cell r="F75">
            <v>0</v>
          </cell>
          <cell r="G75"/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/>
          <cell r="N75"/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/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/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AK75">
            <v>0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</row>
      </sheetData>
      <sheetData sheetId="2"/>
      <sheetData sheetId="3">
        <row r="8">
          <cell r="B8" t="str">
            <v>0044</v>
          </cell>
          <cell r="C8" t="str">
            <v xml:space="preserve">Penh Sreyneth </v>
          </cell>
          <cell r="D8" t="str">
            <v>F</v>
          </cell>
          <cell r="E8">
            <v>43573</v>
          </cell>
          <cell r="F8" t="str">
            <v>R.M W.H Assistant</v>
          </cell>
          <cell r="G8" t="str">
            <v>01-Dec-2023</v>
          </cell>
          <cell r="H8">
            <v>20</v>
          </cell>
          <cell r="I8">
            <v>260</v>
          </cell>
          <cell r="J8">
            <v>96</v>
          </cell>
          <cell r="K8">
            <v>10</v>
          </cell>
          <cell r="L8">
            <v>10</v>
          </cell>
          <cell r="M8">
            <v>376</v>
          </cell>
          <cell r="N8">
            <v>4</v>
          </cell>
          <cell r="O8">
            <v>1.0638297872340425E-2</v>
          </cell>
          <cell r="P8">
            <v>264</v>
          </cell>
          <cell r="Q8">
            <v>96</v>
          </cell>
        </row>
        <row r="9">
          <cell r="B9" t="str">
            <v>0185</v>
          </cell>
          <cell r="C9" t="str">
            <v>Seun Sreyny</v>
          </cell>
          <cell r="D9" t="str">
            <v>F</v>
          </cell>
          <cell r="E9">
            <v>43757</v>
          </cell>
          <cell r="F9" t="str">
            <v>R.M.W.H Helper</v>
          </cell>
          <cell r="G9" t="str">
            <v>-</v>
          </cell>
          <cell r="H9" t="str">
            <v>-</v>
          </cell>
          <cell r="I9">
            <v>208</v>
          </cell>
          <cell r="J9">
            <v>10</v>
          </cell>
          <cell r="K9">
            <v>10</v>
          </cell>
          <cell r="L9">
            <v>10</v>
          </cell>
          <cell r="M9">
            <v>238</v>
          </cell>
          <cell r="N9">
            <v>4</v>
          </cell>
          <cell r="O9">
            <v>1.680672268907563E-2</v>
          </cell>
          <cell r="P9">
            <v>212</v>
          </cell>
          <cell r="Q9">
            <v>10</v>
          </cell>
        </row>
        <row r="10">
          <cell r="B10" t="str">
            <v>0647</v>
          </cell>
          <cell r="C10" t="str">
            <v xml:space="preserve">Mork Vannra </v>
          </cell>
          <cell r="D10" t="str">
            <v>M</v>
          </cell>
          <cell r="E10">
            <v>44480</v>
          </cell>
          <cell r="F10" t="str">
            <v>R.M.W.H Leader</v>
          </cell>
          <cell r="G10" t="str">
            <v>-</v>
          </cell>
          <cell r="H10" t="str">
            <v>-</v>
          </cell>
          <cell r="I10">
            <v>366</v>
          </cell>
          <cell r="J10">
            <v>240</v>
          </cell>
          <cell r="K10">
            <v>10</v>
          </cell>
          <cell r="L10">
            <v>10</v>
          </cell>
          <cell r="M10">
            <v>626</v>
          </cell>
          <cell r="N10">
            <v>4</v>
          </cell>
          <cell r="O10">
            <v>6.3897763578274758E-3</v>
          </cell>
          <cell r="P10">
            <v>370</v>
          </cell>
          <cell r="Q10">
            <v>240</v>
          </cell>
        </row>
        <row r="11">
          <cell r="B11" t="str">
            <v>0698</v>
          </cell>
          <cell r="C11" t="str">
            <v xml:space="preserve">Hok Syneth </v>
          </cell>
          <cell r="D11" t="str">
            <v>F</v>
          </cell>
          <cell r="E11">
            <v>44502</v>
          </cell>
          <cell r="F11" t="str">
            <v>R.M.W.H Helper</v>
          </cell>
          <cell r="G11" t="str">
            <v>-</v>
          </cell>
          <cell r="H11" t="str">
            <v>-</v>
          </cell>
          <cell r="I11">
            <v>208</v>
          </cell>
          <cell r="J11">
            <v>10</v>
          </cell>
          <cell r="K11">
            <v>10</v>
          </cell>
          <cell r="L11">
            <v>10</v>
          </cell>
          <cell r="M11">
            <v>238</v>
          </cell>
          <cell r="N11">
            <v>4</v>
          </cell>
          <cell r="O11">
            <v>1.680672268907563E-2</v>
          </cell>
          <cell r="P11">
            <v>212</v>
          </cell>
          <cell r="Q11">
            <v>10</v>
          </cell>
        </row>
        <row r="12">
          <cell r="B12" t="str">
            <v>0836</v>
          </cell>
          <cell r="C12" t="str">
            <v>Tam Kunthy</v>
          </cell>
          <cell r="D12" t="str">
            <v>M</v>
          </cell>
          <cell r="E12">
            <v>44610</v>
          </cell>
          <cell r="F12" t="str">
            <v>R.M.W.H Helper</v>
          </cell>
          <cell r="G12" t="str">
            <v>-</v>
          </cell>
          <cell r="H12" t="str">
            <v>-</v>
          </cell>
          <cell r="I12">
            <v>208</v>
          </cell>
          <cell r="J12">
            <v>10</v>
          </cell>
          <cell r="K12">
            <v>10</v>
          </cell>
          <cell r="L12">
            <v>10</v>
          </cell>
          <cell r="M12">
            <v>238</v>
          </cell>
          <cell r="N12">
            <v>4</v>
          </cell>
          <cell r="O12">
            <v>1.680672268907563E-2</v>
          </cell>
          <cell r="P12">
            <v>212</v>
          </cell>
          <cell r="Q12">
            <v>10</v>
          </cell>
        </row>
        <row r="13">
          <cell r="B13" t="str">
            <v>0849</v>
          </cell>
          <cell r="C13" t="str">
            <v>Long Ku</v>
          </cell>
          <cell r="D13" t="str">
            <v>F</v>
          </cell>
          <cell r="E13">
            <v>44616</v>
          </cell>
          <cell r="F13" t="str">
            <v>R.M.W.H Helper</v>
          </cell>
          <cell r="G13" t="str">
            <v>-</v>
          </cell>
          <cell r="H13" t="str">
            <v>-</v>
          </cell>
          <cell r="I13">
            <v>208</v>
          </cell>
          <cell r="J13">
            <v>10</v>
          </cell>
          <cell r="K13">
            <v>10</v>
          </cell>
          <cell r="L13">
            <v>10</v>
          </cell>
          <cell r="M13">
            <v>238</v>
          </cell>
          <cell r="N13">
            <v>4</v>
          </cell>
          <cell r="O13">
            <v>1.680672268907563E-2</v>
          </cell>
          <cell r="P13">
            <v>212</v>
          </cell>
          <cell r="Q13">
            <v>10</v>
          </cell>
        </row>
        <row r="14">
          <cell r="B14" t="str">
            <v>0856</v>
          </cell>
          <cell r="C14" t="str">
            <v>Soeun Sao</v>
          </cell>
          <cell r="D14" t="str">
            <v>M</v>
          </cell>
          <cell r="E14">
            <v>44623</v>
          </cell>
          <cell r="F14" t="str">
            <v>R.M.W.H Helper</v>
          </cell>
          <cell r="G14" t="str">
            <v>-</v>
          </cell>
          <cell r="H14" t="str">
            <v>-</v>
          </cell>
          <cell r="I14">
            <v>208</v>
          </cell>
          <cell r="J14">
            <v>13</v>
          </cell>
          <cell r="K14">
            <v>10</v>
          </cell>
          <cell r="L14">
            <v>10</v>
          </cell>
          <cell r="M14">
            <v>241</v>
          </cell>
          <cell r="N14">
            <v>4</v>
          </cell>
          <cell r="O14">
            <v>1.6597510373443983E-2</v>
          </cell>
          <cell r="P14">
            <v>212</v>
          </cell>
          <cell r="Q14">
            <v>13</v>
          </cell>
        </row>
        <row r="15">
          <cell r="B15" t="str">
            <v>0920</v>
          </cell>
          <cell r="C15" t="str">
            <v>Penh borin</v>
          </cell>
          <cell r="D15" t="str">
            <v>M</v>
          </cell>
          <cell r="E15">
            <v>44669</v>
          </cell>
          <cell r="F15" t="str">
            <v>R.M W.H Sup. Asst.</v>
          </cell>
          <cell r="G15" t="str">
            <v>01-Dec-2023</v>
          </cell>
          <cell r="H15">
            <v>50</v>
          </cell>
          <cell r="I15">
            <v>270</v>
          </cell>
          <cell r="J15">
            <v>116</v>
          </cell>
          <cell r="K15">
            <v>10</v>
          </cell>
          <cell r="L15">
            <v>10</v>
          </cell>
          <cell r="M15">
            <v>406</v>
          </cell>
          <cell r="N15">
            <v>4</v>
          </cell>
          <cell r="O15">
            <v>9.852216748768473E-3</v>
          </cell>
          <cell r="P15">
            <v>274</v>
          </cell>
          <cell r="Q15">
            <v>116</v>
          </cell>
        </row>
        <row r="16">
          <cell r="B16" t="str">
            <v>1027</v>
          </cell>
          <cell r="C16" t="str">
            <v>Khen Phina</v>
          </cell>
          <cell r="D16" t="str">
            <v>M</v>
          </cell>
          <cell r="E16">
            <v>44862</v>
          </cell>
          <cell r="F16" t="str">
            <v>R.M.W.H Helper</v>
          </cell>
          <cell r="G16" t="str">
            <v>-</v>
          </cell>
          <cell r="H16" t="str">
            <v>-</v>
          </cell>
          <cell r="I16">
            <v>208</v>
          </cell>
          <cell r="J16">
            <v>10</v>
          </cell>
          <cell r="K16">
            <v>10</v>
          </cell>
          <cell r="L16">
            <v>10</v>
          </cell>
          <cell r="M16">
            <v>238</v>
          </cell>
          <cell r="N16">
            <v>4</v>
          </cell>
          <cell r="O16">
            <v>1.680672268907563E-2</v>
          </cell>
          <cell r="P16">
            <v>212</v>
          </cell>
          <cell r="Q16">
            <v>10</v>
          </cell>
        </row>
        <row r="17">
          <cell r="B17" t="str">
            <v>1317</v>
          </cell>
          <cell r="C17" t="str">
            <v>Thun Soklin</v>
          </cell>
          <cell r="D17" t="str">
            <v>M</v>
          </cell>
          <cell r="E17">
            <v>45181</v>
          </cell>
          <cell r="F17" t="str">
            <v>R.M.W.H Helper</v>
          </cell>
          <cell r="G17" t="str">
            <v>-</v>
          </cell>
          <cell r="H17" t="str">
            <v>-</v>
          </cell>
          <cell r="I17">
            <v>208</v>
          </cell>
          <cell r="J17">
            <v>0</v>
          </cell>
          <cell r="K17">
            <v>10</v>
          </cell>
          <cell r="L17">
            <v>10</v>
          </cell>
          <cell r="M17">
            <v>228</v>
          </cell>
          <cell r="N17">
            <v>4</v>
          </cell>
          <cell r="O17">
            <v>1.7543859649122806E-2</v>
          </cell>
          <cell r="P17">
            <v>212</v>
          </cell>
          <cell r="Q17">
            <v>0</v>
          </cell>
        </row>
        <row r="18">
          <cell r="B18" t="str">
            <v>1336</v>
          </cell>
          <cell r="C18" t="str">
            <v>Kong Piseth</v>
          </cell>
          <cell r="D18" t="str">
            <v>M</v>
          </cell>
          <cell r="E18">
            <v>45187</v>
          </cell>
          <cell r="F18" t="str">
            <v>R.M.W.H Clerk</v>
          </cell>
          <cell r="G18" t="str">
            <v>-</v>
          </cell>
          <cell r="H18" t="str">
            <v>-</v>
          </cell>
          <cell r="I18">
            <v>280</v>
          </cell>
          <cell r="J18">
            <v>0</v>
          </cell>
          <cell r="K18">
            <v>10</v>
          </cell>
          <cell r="L18">
            <v>10</v>
          </cell>
          <cell r="M18">
            <v>300</v>
          </cell>
          <cell r="N18">
            <v>4</v>
          </cell>
          <cell r="O18">
            <v>1.3333333333333334E-2</v>
          </cell>
          <cell r="P18">
            <v>284</v>
          </cell>
          <cell r="Q18">
            <v>0</v>
          </cell>
        </row>
        <row r="19">
          <cell r="B19" t="str">
            <v>1353</v>
          </cell>
          <cell r="C19" t="str">
            <v>Soeung Koung</v>
          </cell>
          <cell r="D19" t="str">
            <v>M</v>
          </cell>
          <cell r="E19">
            <v>45201</v>
          </cell>
          <cell r="F19" t="str">
            <v>R.M.W.H Helper</v>
          </cell>
          <cell r="G19" t="str">
            <v>-</v>
          </cell>
          <cell r="H19" t="str">
            <v>-</v>
          </cell>
          <cell r="I19">
            <v>208</v>
          </cell>
          <cell r="J19">
            <v>0</v>
          </cell>
          <cell r="K19">
            <v>10</v>
          </cell>
          <cell r="L19">
            <v>10</v>
          </cell>
          <cell r="M19">
            <v>228</v>
          </cell>
          <cell r="N19">
            <v>4</v>
          </cell>
          <cell r="O19">
            <v>1.7543859649122806E-2</v>
          </cell>
          <cell r="P19">
            <v>212</v>
          </cell>
          <cell r="Q19">
            <v>0</v>
          </cell>
        </row>
        <row r="20">
          <cell r="B20" t="str">
            <v>1366</v>
          </cell>
          <cell r="C20" t="str">
            <v>Ran Mom</v>
          </cell>
          <cell r="D20" t="str">
            <v>F</v>
          </cell>
          <cell r="E20">
            <v>45201</v>
          </cell>
          <cell r="F20" t="str">
            <v>R.M.W.H Helper</v>
          </cell>
          <cell r="G20" t="str">
            <v>-</v>
          </cell>
          <cell r="H20" t="str">
            <v>-</v>
          </cell>
          <cell r="I20">
            <v>208</v>
          </cell>
          <cell r="J20">
            <v>0</v>
          </cell>
          <cell r="K20">
            <v>10</v>
          </cell>
          <cell r="L20">
            <v>10</v>
          </cell>
          <cell r="M20">
            <v>228</v>
          </cell>
          <cell r="N20">
            <v>4</v>
          </cell>
          <cell r="O20">
            <v>1.7543859649122806E-2</v>
          </cell>
          <cell r="P20">
            <v>212</v>
          </cell>
          <cell r="Q20">
            <v>0</v>
          </cell>
        </row>
        <row r="21">
          <cell r="B21" t="str">
            <v>1399</v>
          </cell>
          <cell r="C21" t="str">
            <v>Eim Som Ath</v>
          </cell>
          <cell r="D21" t="str">
            <v>M</v>
          </cell>
          <cell r="E21">
            <v>45222</v>
          </cell>
          <cell r="F21" t="str">
            <v>R.M.W.H Helper</v>
          </cell>
          <cell r="G21" t="str">
            <v>-</v>
          </cell>
          <cell r="H21" t="str">
            <v>-</v>
          </cell>
          <cell r="I21">
            <v>208</v>
          </cell>
          <cell r="J21">
            <v>0</v>
          </cell>
          <cell r="K21">
            <v>10</v>
          </cell>
          <cell r="L21">
            <v>10</v>
          </cell>
          <cell r="M21">
            <v>228</v>
          </cell>
          <cell r="N21">
            <v>4</v>
          </cell>
          <cell r="O21">
            <v>1.7543859649122806E-2</v>
          </cell>
          <cell r="P21">
            <v>212</v>
          </cell>
          <cell r="Q21">
            <v>0</v>
          </cell>
        </row>
      </sheetData>
      <sheetData sheetId="4"/>
      <sheetData sheetId="5">
        <row r="10">
          <cell r="B10" t="str">
            <v>0044</v>
          </cell>
          <cell r="C10" t="str">
            <v>ពេញ ស្រីណែត</v>
          </cell>
          <cell r="D10" t="str">
            <v>Penh Sreyneth</v>
          </cell>
          <cell r="E10" t="str">
            <v>F</v>
          </cell>
          <cell r="F10" t="str">
            <v>Raw Material Asst.</v>
          </cell>
          <cell r="G10">
            <v>43573</v>
          </cell>
          <cell r="H10">
            <v>771.17</v>
          </cell>
          <cell r="I10">
            <v>372.89</v>
          </cell>
          <cell r="J10">
            <v>393.81</v>
          </cell>
          <cell r="K10">
            <v>335.16</v>
          </cell>
          <cell r="L10">
            <v>351.93</v>
          </cell>
          <cell r="M10">
            <v>457.42</v>
          </cell>
          <cell r="N10">
            <v>398.73</v>
          </cell>
          <cell r="O10">
            <v>342.5</v>
          </cell>
          <cell r="P10">
            <v>484.96</v>
          </cell>
          <cell r="Q10">
            <v>753.35</v>
          </cell>
          <cell r="R10">
            <v>475.46</v>
          </cell>
          <cell r="S10">
            <v>464.69</v>
          </cell>
          <cell r="T10">
            <v>5602.07</v>
          </cell>
          <cell r="U10">
            <v>466.83916666666664</v>
          </cell>
          <cell r="V10">
            <v>0</v>
          </cell>
          <cell r="W10">
            <v>0</v>
          </cell>
        </row>
        <row r="11">
          <cell r="B11" t="str">
            <v>0185</v>
          </cell>
          <cell r="C11" t="str">
            <v>ស៊ឺន ស្រីនី</v>
          </cell>
          <cell r="D11" t="str">
            <v>Seun Sreyny</v>
          </cell>
          <cell r="E11" t="str">
            <v>F</v>
          </cell>
          <cell r="F11" t="str">
            <v>Raw Material W.H</v>
          </cell>
          <cell r="G11">
            <v>43757</v>
          </cell>
          <cell r="H11">
            <v>513.17999999999995</v>
          </cell>
          <cell r="I11">
            <v>228.52</v>
          </cell>
          <cell r="J11">
            <v>242</v>
          </cell>
          <cell r="K11">
            <v>220.77</v>
          </cell>
          <cell r="L11">
            <v>232.23</v>
          </cell>
          <cell r="M11">
            <v>315.5</v>
          </cell>
          <cell r="N11">
            <v>286</v>
          </cell>
          <cell r="O11">
            <v>262.95999999999998</v>
          </cell>
          <cell r="P11">
            <v>317.5</v>
          </cell>
          <cell r="Q11">
            <v>467.58</v>
          </cell>
          <cell r="R11">
            <v>257.67</v>
          </cell>
          <cell r="S11">
            <v>255.6</v>
          </cell>
          <cell r="T11">
            <v>3599.5099999999998</v>
          </cell>
          <cell r="U11">
            <v>299.95916666666665</v>
          </cell>
          <cell r="V11">
            <v>0</v>
          </cell>
          <cell r="W11">
            <v>0</v>
          </cell>
        </row>
        <row r="12">
          <cell r="B12" t="str">
            <v>0698</v>
          </cell>
          <cell r="C12" t="str">
            <v>ហុក ស៊ីណែត</v>
          </cell>
          <cell r="D12" t="str">
            <v xml:space="preserve">Hok Syneth </v>
          </cell>
          <cell r="E12" t="str">
            <v>F</v>
          </cell>
          <cell r="F12" t="str">
            <v>Raw Material W.H</v>
          </cell>
          <cell r="G12">
            <v>44502</v>
          </cell>
          <cell r="H12">
            <v>518.53</v>
          </cell>
          <cell r="I12">
            <v>242.73</v>
          </cell>
          <cell r="J12">
            <v>247</v>
          </cell>
          <cell r="K12">
            <v>223.23</v>
          </cell>
          <cell r="L12">
            <v>229.85</v>
          </cell>
          <cell r="M12">
            <v>289</v>
          </cell>
          <cell r="N12">
            <v>264.5</v>
          </cell>
          <cell r="O12">
            <v>265.23</v>
          </cell>
          <cell r="P12">
            <v>293.5</v>
          </cell>
          <cell r="Q12">
            <v>479.99</v>
          </cell>
          <cell r="R12">
            <v>294.81</v>
          </cell>
          <cell r="S12">
            <v>272.94</v>
          </cell>
          <cell r="T12">
            <v>3621.3099999999995</v>
          </cell>
          <cell r="U12">
            <v>301.77583333333331</v>
          </cell>
          <cell r="V12">
            <v>1</v>
          </cell>
          <cell r="W12">
            <v>11.60676282051282</v>
          </cell>
        </row>
        <row r="13">
          <cell r="B13" t="str">
            <v>0836</v>
          </cell>
          <cell r="C13" t="str">
            <v>តាំ​ គន្ធី</v>
          </cell>
          <cell r="D13" t="str">
            <v>Tam Kunthy</v>
          </cell>
          <cell r="E13" t="str">
            <v>M</v>
          </cell>
          <cell r="F13" t="str">
            <v>Raw Material W.H</v>
          </cell>
          <cell r="G13" t="str">
            <v>18-Feb-2022</v>
          </cell>
          <cell r="H13">
            <v>531.04999999999995</v>
          </cell>
          <cell r="I13">
            <v>247.73</v>
          </cell>
          <cell r="J13">
            <v>258.23</v>
          </cell>
          <cell r="K13">
            <v>225.23</v>
          </cell>
          <cell r="L13">
            <v>242.12</v>
          </cell>
          <cell r="M13">
            <v>309.31</v>
          </cell>
          <cell r="N13">
            <v>280.5</v>
          </cell>
          <cell r="O13">
            <v>256.45999999999998</v>
          </cell>
          <cell r="P13">
            <v>308</v>
          </cell>
          <cell r="Q13">
            <v>475.9</v>
          </cell>
          <cell r="R13">
            <v>300.92</v>
          </cell>
          <cell r="S13">
            <v>301.77</v>
          </cell>
          <cell r="T13">
            <v>3737.2200000000003</v>
          </cell>
          <cell r="U13">
            <v>311.435</v>
          </cell>
          <cell r="V13">
            <v>2</v>
          </cell>
          <cell r="W13">
            <v>23.956538461538461</v>
          </cell>
        </row>
        <row r="14">
          <cell r="B14" t="str">
            <v>0849</v>
          </cell>
          <cell r="C14" t="str">
            <v>ឡុង គន្ធា</v>
          </cell>
          <cell r="D14" t="str">
            <v>Long Kuthea</v>
          </cell>
          <cell r="E14" t="str">
            <v>F</v>
          </cell>
          <cell r="F14" t="str">
            <v>Raw Material W.H</v>
          </cell>
          <cell r="G14" t="str">
            <v>24-Feb-2022</v>
          </cell>
          <cell r="H14">
            <v>492.28</v>
          </cell>
          <cell r="I14">
            <v>223.23</v>
          </cell>
          <cell r="J14">
            <v>227.23</v>
          </cell>
          <cell r="K14">
            <v>208</v>
          </cell>
          <cell r="L14">
            <v>218.35</v>
          </cell>
          <cell r="M14">
            <v>421.5</v>
          </cell>
          <cell r="N14">
            <v>263</v>
          </cell>
          <cell r="O14">
            <v>272.23</v>
          </cell>
          <cell r="P14">
            <v>310.31</v>
          </cell>
          <cell r="Q14">
            <v>395.88</v>
          </cell>
          <cell r="R14">
            <v>247.23</v>
          </cell>
          <cell r="S14">
            <v>251.3</v>
          </cell>
          <cell r="T14">
            <v>3530.5400000000004</v>
          </cell>
          <cell r="U14">
            <v>294.2116666666667</v>
          </cell>
          <cell r="V14">
            <v>0</v>
          </cell>
          <cell r="W14">
            <v>0</v>
          </cell>
        </row>
        <row r="15">
          <cell r="B15" t="str">
            <v>0856</v>
          </cell>
          <cell r="C15" t="str">
            <v>សឿន សៅ</v>
          </cell>
          <cell r="D15" t="str">
            <v>Soeun Sao</v>
          </cell>
          <cell r="E15" t="str">
            <v>M</v>
          </cell>
          <cell r="F15" t="str">
            <v>Raw Material W.H</v>
          </cell>
          <cell r="G15" t="str">
            <v>03-Mar-2022</v>
          </cell>
          <cell r="H15">
            <v>692.16</v>
          </cell>
          <cell r="I15">
            <v>247</v>
          </cell>
          <cell r="J15">
            <v>208</v>
          </cell>
          <cell r="K15">
            <v>208</v>
          </cell>
          <cell r="L15">
            <v>239.5</v>
          </cell>
          <cell r="M15">
            <v>489.59</v>
          </cell>
          <cell r="N15">
            <v>290.5</v>
          </cell>
          <cell r="O15">
            <v>259.12</v>
          </cell>
          <cell r="P15">
            <v>275</v>
          </cell>
          <cell r="Q15">
            <v>466.59</v>
          </cell>
          <cell r="R15">
            <v>299.39999999999998</v>
          </cell>
          <cell r="S15">
            <v>318.14999999999998</v>
          </cell>
          <cell r="T15">
            <v>3993.01</v>
          </cell>
          <cell r="U15">
            <v>332.75083333333333</v>
          </cell>
          <cell r="V15">
            <v>0.5</v>
          </cell>
          <cell r="W15">
            <v>6.3990544871794874</v>
          </cell>
        </row>
        <row r="16">
          <cell r="B16" t="str">
            <v>0920</v>
          </cell>
          <cell r="C16" t="str">
            <v>ពេញ បូរិន</v>
          </cell>
          <cell r="D16" t="str">
            <v>Penh borin</v>
          </cell>
          <cell r="E16" t="str">
            <v>M</v>
          </cell>
          <cell r="F16" t="str">
            <v>Raw Material Asst.</v>
          </cell>
          <cell r="G16" t="str">
            <v>18-Apr-2022</v>
          </cell>
          <cell r="H16">
            <v>729.12</v>
          </cell>
          <cell r="I16">
            <v>611.59</v>
          </cell>
          <cell r="J16">
            <v>395.73</v>
          </cell>
          <cell r="K16">
            <v>334.51</v>
          </cell>
          <cell r="L16">
            <v>352.54</v>
          </cell>
          <cell r="M16">
            <v>450.23</v>
          </cell>
          <cell r="N16">
            <v>389.69</v>
          </cell>
          <cell r="O16">
            <v>365.35</v>
          </cell>
          <cell r="P16">
            <v>456.81</v>
          </cell>
          <cell r="Q16">
            <v>628.46</v>
          </cell>
          <cell r="R16">
            <v>492.13</v>
          </cell>
          <cell r="S16">
            <v>474.33</v>
          </cell>
          <cell r="T16">
            <v>5680.49</v>
          </cell>
          <cell r="U16">
            <v>473.37416666666667</v>
          </cell>
          <cell r="V16">
            <v>2</v>
          </cell>
          <cell r="W16">
            <v>36.413397435897437</v>
          </cell>
        </row>
        <row r="17">
          <cell r="B17" t="str">
            <v>1027</v>
          </cell>
          <cell r="C17" t="str">
            <v>ខែន ភីណា</v>
          </cell>
          <cell r="D17" t="str">
            <v>Khen Phina</v>
          </cell>
          <cell r="E17" t="str">
            <v>F</v>
          </cell>
          <cell r="F17" t="str">
            <v>Raw Material W.H</v>
          </cell>
          <cell r="G17">
            <v>44862</v>
          </cell>
          <cell r="H17">
            <v>370.83</v>
          </cell>
          <cell r="I17">
            <v>221.23</v>
          </cell>
          <cell r="J17">
            <v>238</v>
          </cell>
          <cell r="K17">
            <v>40</v>
          </cell>
          <cell r="L17">
            <v>128.22999999999999</v>
          </cell>
          <cell r="M17">
            <v>536</v>
          </cell>
          <cell r="N17">
            <v>264.5</v>
          </cell>
          <cell r="O17">
            <v>272.23</v>
          </cell>
          <cell r="P17">
            <v>488.79</v>
          </cell>
          <cell r="Q17">
            <v>263.52</v>
          </cell>
          <cell r="R17">
            <v>244</v>
          </cell>
          <cell r="S17">
            <v>247.56</v>
          </cell>
          <cell r="T17">
            <v>3314.89</v>
          </cell>
          <cell r="U17">
            <v>276.24083333333334</v>
          </cell>
          <cell r="V17">
            <v>0</v>
          </cell>
          <cell r="W17">
            <v>0</v>
          </cell>
        </row>
        <row r="18">
          <cell r="B18" t="str">
            <v>1317</v>
          </cell>
          <cell r="C18" t="str">
            <v xml:space="preserve">ធន់ សុខលីន </v>
          </cell>
          <cell r="D18" t="str">
            <v>Thun Soklin</v>
          </cell>
          <cell r="E18" t="str">
            <v>M</v>
          </cell>
          <cell r="F18" t="str">
            <v>Raw Material W.H</v>
          </cell>
          <cell r="G18">
            <v>45181</v>
          </cell>
          <cell r="H18"/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213.27</v>
          </cell>
          <cell r="O18">
            <v>229.5</v>
          </cell>
          <cell r="P18">
            <v>244.12</v>
          </cell>
          <cell r="Q18">
            <v>323.3</v>
          </cell>
          <cell r="R18">
            <v>233.46</v>
          </cell>
          <cell r="S18">
            <v>227.73</v>
          </cell>
          <cell r="T18">
            <v>1471.38</v>
          </cell>
          <cell r="U18">
            <v>294.27600000000001</v>
          </cell>
          <cell r="V18">
            <v>0</v>
          </cell>
          <cell r="W18">
            <v>0</v>
          </cell>
        </row>
        <row r="19">
          <cell r="B19" t="str">
            <v>1336</v>
          </cell>
          <cell r="C19" t="str">
            <v>គង់ ពិសិទ្ធិ</v>
          </cell>
          <cell r="D19" t="str">
            <v>Kong Piseth</v>
          </cell>
          <cell r="E19" t="str">
            <v>M</v>
          </cell>
          <cell r="F19" t="str">
            <v>Raw Material Clerk</v>
          </cell>
          <cell r="G19">
            <v>45187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147.91999999999999</v>
          </cell>
          <cell r="O19">
            <v>342</v>
          </cell>
          <cell r="P19">
            <v>386.23</v>
          </cell>
          <cell r="Q19">
            <v>434.59</v>
          </cell>
          <cell r="R19">
            <v>395.92</v>
          </cell>
          <cell r="S19">
            <v>397.54</v>
          </cell>
          <cell r="T19">
            <v>2104.2000000000003</v>
          </cell>
          <cell r="U19">
            <v>420.84000000000003</v>
          </cell>
          <cell r="V19">
            <v>0</v>
          </cell>
          <cell r="W19">
            <v>0</v>
          </cell>
        </row>
        <row r="20">
          <cell r="B20" t="str">
            <v>1366</v>
          </cell>
          <cell r="C20" t="str">
            <v>រ៉ាន់ មុំ</v>
          </cell>
          <cell r="D20" t="str">
            <v>Ran Mom</v>
          </cell>
          <cell r="E20" t="str">
            <v>F</v>
          </cell>
          <cell r="F20" t="str">
            <v>Raw Material W.H</v>
          </cell>
          <cell r="G20">
            <v>45201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224.33</v>
          </cell>
          <cell r="P20">
            <v>247.5</v>
          </cell>
          <cell r="Q20">
            <v>274.47000000000003</v>
          </cell>
          <cell r="R20">
            <v>232</v>
          </cell>
          <cell r="S20">
            <v>232</v>
          </cell>
          <cell r="T20">
            <v>1210.3000000000002</v>
          </cell>
          <cell r="U20">
            <v>242.06000000000003</v>
          </cell>
          <cell r="V20">
            <v>0</v>
          </cell>
          <cell r="W20">
            <v>0</v>
          </cell>
        </row>
        <row r="21">
          <cell r="B21" t="str">
            <v>1399</v>
          </cell>
          <cell r="C21" t="str">
            <v>អ៊ឹម សំអាត</v>
          </cell>
          <cell r="D21" t="str">
            <v>Eim Som Ath</v>
          </cell>
          <cell r="E21" t="str">
            <v>M</v>
          </cell>
          <cell r="F21" t="str">
            <v>Raw Material W.H</v>
          </cell>
          <cell r="G21">
            <v>45222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92.49</v>
          </cell>
          <cell r="P21">
            <v>294.61</v>
          </cell>
          <cell r="Q21">
            <v>343.33</v>
          </cell>
          <cell r="R21">
            <v>313.08999999999997</v>
          </cell>
          <cell r="S21">
            <v>306.70999999999998</v>
          </cell>
          <cell r="T21">
            <v>1350.23</v>
          </cell>
          <cell r="U21">
            <v>337.5575</v>
          </cell>
          <cell r="V21">
            <v>0</v>
          </cell>
          <cell r="W21">
            <v>0</v>
          </cell>
        </row>
      </sheetData>
      <sheetData sheetId="6">
        <row r="10">
          <cell r="B10" t="str">
            <v>0044</v>
          </cell>
          <cell r="C10" t="str">
            <v>ពេញ ស្រីណែត</v>
          </cell>
          <cell r="D10" t="str">
            <v>Penh Sreyneth</v>
          </cell>
          <cell r="E10" t="str">
            <v>F</v>
          </cell>
          <cell r="F10" t="str">
            <v>Raw Material Asst.</v>
          </cell>
          <cell r="G10">
            <v>43573</v>
          </cell>
          <cell r="H10">
            <v>351.93</v>
          </cell>
          <cell r="I10">
            <v>457.42</v>
          </cell>
          <cell r="J10">
            <v>398.73</v>
          </cell>
          <cell r="K10">
            <v>342.5</v>
          </cell>
          <cell r="L10">
            <v>484.96</v>
          </cell>
          <cell r="M10">
            <v>464.69</v>
          </cell>
          <cell r="N10">
            <v>2500.23</v>
          </cell>
          <cell r="O10">
            <v>416.70499999999998</v>
          </cell>
          <cell r="P10"/>
          <cell r="Q10">
            <v>0</v>
          </cell>
          <cell r="R10">
            <v>0</v>
          </cell>
          <cell r="S10">
            <v>0</v>
          </cell>
        </row>
        <row r="11">
          <cell r="B11" t="str">
            <v>0185</v>
          </cell>
          <cell r="C11" t="str">
            <v>ស៊ឺន ស្រីនី</v>
          </cell>
          <cell r="D11" t="str">
            <v>Seun Sreyny</v>
          </cell>
          <cell r="E11" t="str">
            <v>F</v>
          </cell>
          <cell r="F11" t="str">
            <v>Raw Material W.H</v>
          </cell>
          <cell r="G11">
            <v>43757</v>
          </cell>
          <cell r="H11">
            <v>232.23</v>
          </cell>
          <cell r="I11">
            <v>315.5</v>
          </cell>
          <cell r="J11">
            <v>286</v>
          </cell>
          <cell r="K11">
            <v>262.95999999999998</v>
          </cell>
          <cell r="L11">
            <v>317.5</v>
          </cell>
          <cell r="M11">
            <v>255.6</v>
          </cell>
          <cell r="N11">
            <v>1669.79</v>
          </cell>
          <cell r="O11">
            <v>278.29833333333335</v>
          </cell>
          <cell r="P11"/>
          <cell r="Q11">
            <v>0</v>
          </cell>
          <cell r="R11">
            <v>0</v>
          </cell>
          <cell r="S11">
            <v>0</v>
          </cell>
        </row>
        <row r="12">
          <cell r="B12" t="str">
            <v>0698</v>
          </cell>
          <cell r="C12" t="str">
            <v>ហុក ស៊ីណែត</v>
          </cell>
          <cell r="D12" t="str">
            <v xml:space="preserve">Hok Syneth </v>
          </cell>
          <cell r="E12" t="str">
            <v>F</v>
          </cell>
          <cell r="F12" t="str">
            <v>Raw Material W.H</v>
          </cell>
          <cell r="G12">
            <v>44502</v>
          </cell>
          <cell r="H12">
            <v>229.85</v>
          </cell>
          <cell r="I12">
            <v>289</v>
          </cell>
          <cell r="J12">
            <v>264.5</v>
          </cell>
          <cell r="K12">
            <v>265.23</v>
          </cell>
          <cell r="L12">
            <v>293.5</v>
          </cell>
          <cell r="M12">
            <v>272.94</v>
          </cell>
          <cell r="N12">
            <v>1615.02</v>
          </cell>
          <cell r="O12">
            <v>269.17</v>
          </cell>
          <cell r="P12"/>
          <cell r="Q12">
            <v>0</v>
          </cell>
          <cell r="R12">
            <v>0</v>
          </cell>
          <cell r="S12">
            <v>0</v>
          </cell>
        </row>
        <row r="13">
          <cell r="B13" t="str">
            <v>0836</v>
          </cell>
          <cell r="C13" t="str">
            <v>តាំ​ គន្ធី</v>
          </cell>
          <cell r="D13" t="str">
            <v>Tam Kunthy</v>
          </cell>
          <cell r="E13" t="str">
            <v>M</v>
          </cell>
          <cell r="F13" t="str">
            <v>Raw Material W.H</v>
          </cell>
          <cell r="G13" t="str">
            <v>18-Feb-2022</v>
          </cell>
          <cell r="H13">
            <v>242.12</v>
          </cell>
          <cell r="I13">
            <v>309.31</v>
          </cell>
          <cell r="J13">
            <v>280.5</v>
          </cell>
          <cell r="K13">
            <v>256.45999999999998</v>
          </cell>
          <cell r="L13">
            <v>308</v>
          </cell>
          <cell r="M13">
            <v>301.77</v>
          </cell>
          <cell r="N13">
            <v>1698.16</v>
          </cell>
          <cell r="O13">
            <v>283.0266666666667</v>
          </cell>
          <cell r="P13"/>
          <cell r="Q13">
            <v>0</v>
          </cell>
          <cell r="R13">
            <v>0</v>
          </cell>
          <cell r="S13">
            <v>0</v>
          </cell>
        </row>
        <row r="14">
          <cell r="B14" t="str">
            <v>0849</v>
          </cell>
          <cell r="C14" t="str">
            <v>ឡុង គន្ធា</v>
          </cell>
          <cell r="D14" t="str">
            <v>Long Kuthea</v>
          </cell>
          <cell r="E14" t="str">
            <v>F</v>
          </cell>
          <cell r="F14" t="str">
            <v>Raw Material W.H</v>
          </cell>
          <cell r="G14" t="str">
            <v>24-Feb-2022</v>
          </cell>
          <cell r="H14">
            <v>218.35</v>
          </cell>
          <cell r="I14">
            <v>421.5</v>
          </cell>
          <cell r="J14">
            <v>263</v>
          </cell>
          <cell r="K14">
            <v>272.23</v>
          </cell>
          <cell r="L14">
            <v>310.31</v>
          </cell>
          <cell r="M14">
            <v>251.3</v>
          </cell>
          <cell r="N14">
            <v>1736.6899999999998</v>
          </cell>
          <cell r="O14">
            <v>289.44833333333332</v>
          </cell>
          <cell r="P14"/>
          <cell r="Q14">
            <v>0</v>
          </cell>
          <cell r="R14">
            <v>0</v>
          </cell>
          <cell r="S14">
            <v>0</v>
          </cell>
        </row>
        <row r="15">
          <cell r="B15" t="str">
            <v>0856</v>
          </cell>
          <cell r="C15" t="str">
            <v>សឿន សៅ</v>
          </cell>
          <cell r="D15" t="str">
            <v>Soeun Sao</v>
          </cell>
          <cell r="E15" t="str">
            <v>M</v>
          </cell>
          <cell r="F15" t="str">
            <v>Raw Material W.H</v>
          </cell>
          <cell r="G15" t="str">
            <v>03-Mar-2022</v>
          </cell>
          <cell r="H15">
            <v>239.5</v>
          </cell>
          <cell r="I15">
            <v>489.59</v>
          </cell>
          <cell r="J15">
            <v>290.5</v>
          </cell>
          <cell r="K15">
            <v>259.12</v>
          </cell>
          <cell r="L15">
            <v>275</v>
          </cell>
          <cell r="M15">
            <v>318.14999999999998</v>
          </cell>
          <cell r="N15">
            <v>1871.8600000000001</v>
          </cell>
          <cell r="O15">
            <v>311.97666666666669</v>
          </cell>
          <cell r="P15"/>
          <cell r="Q15">
            <v>0</v>
          </cell>
          <cell r="R15">
            <v>0</v>
          </cell>
          <cell r="S15">
            <v>0</v>
          </cell>
        </row>
        <row r="16">
          <cell r="B16" t="str">
            <v>0920</v>
          </cell>
          <cell r="C16" t="str">
            <v>ពេញ បូរិន</v>
          </cell>
          <cell r="D16" t="str">
            <v>Penh borin</v>
          </cell>
          <cell r="E16" t="str">
            <v>M</v>
          </cell>
          <cell r="F16" t="str">
            <v>Raw Material Asst.</v>
          </cell>
          <cell r="G16" t="str">
            <v>18-Apr-2022</v>
          </cell>
          <cell r="H16">
            <v>352.54</v>
          </cell>
          <cell r="I16">
            <v>450.23</v>
          </cell>
          <cell r="J16">
            <v>389.69</v>
          </cell>
          <cell r="K16">
            <v>365.35</v>
          </cell>
          <cell r="L16">
            <v>456.81</v>
          </cell>
          <cell r="M16">
            <v>474.33</v>
          </cell>
          <cell r="N16">
            <v>2488.9499999999998</v>
          </cell>
          <cell r="O16">
            <v>414.82499999999999</v>
          </cell>
          <cell r="P16"/>
          <cell r="Q16">
            <v>0</v>
          </cell>
          <cell r="R16">
            <v>0</v>
          </cell>
          <cell r="S16">
            <v>0</v>
          </cell>
        </row>
        <row r="17">
          <cell r="B17" t="str">
            <v>1027</v>
          </cell>
          <cell r="C17" t="str">
            <v>ខែន ភីណា</v>
          </cell>
          <cell r="D17" t="str">
            <v>Khen Phina</v>
          </cell>
          <cell r="E17" t="str">
            <v>F</v>
          </cell>
          <cell r="F17" t="str">
            <v>Raw Material W.H</v>
          </cell>
          <cell r="G17">
            <v>44862</v>
          </cell>
          <cell r="H17">
            <v>128.22999999999999</v>
          </cell>
          <cell r="I17">
            <v>536</v>
          </cell>
          <cell r="J17">
            <v>264.5</v>
          </cell>
          <cell r="K17">
            <v>272.23</v>
          </cell>
          <cell r="L17">
            <v>488.79</v>
          </cell>
          <cell r="M17">
            <v>247.56</v>
          </cell>
          <cell r="N17">
            <v>1937.31</v>
          </cell>
          <cell r="O17">
            <v>322.88499999999999</v>
          </cell>
          <cell r="P17"/>
          <cell r="Q17">
            <v>0</v>
          </cell>
          <cell r="R17">
            <v>0</v>
          </cell>
          <cell r="S17">
            <v>0</v>
          </cell>
        </row>
        <row r="18">
          <cell r="B18" t="str">
            <v>1317</v>
          </cell>
          <cell r="C18" t="str">
            <v xml:space="preserve">ធន់ សុខលីន </v>
          </cell>
          <cell r="D18" t="str">
            <v>Thun Soklin</v>
          </cell>
          <cell r="E18" t="str">
            <v>M</v>
          </cell>
          <cell r="F18" t="str">
            <v>Raw Material W.H</v>
          </cell>
          <cell r="G18">
            <v>45181</v>
          </cell>
          <cell r="H18">
            <v>0</v>
          </cell>
          <cell r="I18">
            <v>0</v>
          </cell>
          <cell r="J18">
            <v>0</v>
          </cell>
          <cell r="K18">
            <v>229.5</v>
          </cell>
          <cell r="L18">
            <v>244.12</v>
          </cell>
          <cell r="M18">
            <v>227.73</v>
          </cell>
          <cell r="N18">
            <v>701.35</v>
          </cell>
          <cell r="O18">
            <v>116.89166666666667</v>
          </cell>
          <cell r="P18"/>
          <cell r="Q18">
            <v>0</v>
          </cell>
          <cell r="R18">
            <v>0</v>
          </cell>
          <cell r="S18">
            <v>0</v>
          </cell>
        </row>
        <row r="19">
          <cell r="B19" t="str">
            <v>1336</v>
          </cell>
          <cell r="C19" t="str">
            <v>គង់ ពិសិទ្ធិ</v>
          </cell>
          <cell r="D19" t="str">
            <v>Kong Piseth</v>
          </cell>
          <cell r="E19" t="str">
            <v>M</v>
          </cell>
          <cell r="F19" t="str">
            <v>Raw Material Clerk</v>
          </cell>
          <cell r="G19">
            <v>45187</v>
          </cell>
          <cell r="H19">
            <v>0</v>
          </cell>
          <cell r="I19">
            <v>0</v>
          </cell>
          <cell r="J19">
            <v>0</v>
          </cell>
          <cell r="K19">
            <v>342</v>
          </cell>
          <cell r="L19">
            <v>386.23</v>
          </cell>
          <cell r="M19">
            <v>397.54</v>
          </cell>
          <cell r="N19">
            <v>1125.77</v>
          </cell>
          <cell r="O19">
            <v>187.62833333333333</v>
          </cell>
          <cell r="P19"/>
          <cell r="Q19">
            <v>0</v>
          </cell>
          <cell r="R19">
            <v>0</v>
          </cell>
          <cell r="S19">
            <v>0</v>
          </cell>
        </row>
        <row r="20">
          <cell r="B20" t="str">
            <v>1366</v>
          </cell>
          <cell r="C20" t="str">
            <v>រ៉ាន់ មុំ</v>
          </cell>
          <cell r="D20" t="str">
            <v>Ran Mom</v>
          </cell>
          <cell r="E20" t="str">
            <v>F</v>
          </cell>
          <cell r="F20" t="str">
            <v>Raw Material W.H</v>
          </cell>
          <cell r="G20">
            <v>45201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247.5</v>
          </cell>
          <cell r="M20">
            <v>232</v>
          </cell>
          <cell r="N20">
            <v>479.5</v>
          </cell>
          <cell r="O20">
            <v>79.916666666666671</v>
          </cell>
          <cell r="P20"/>
          <cell r="Q20">
            <v>0</v>
          </cell>
          <cell r="R20">
            <v>0</v>
          </cell>
          <cell r="S20">
            <v>0</v>
          </cell>
        </row>
        <row r="21">
          <cell r="B21" t="str">
            <v>1399</v>
          </cell>
          <cell r="C21" t="str">
            <v>អ៊ឹម សំអាត</v>
          </cell>
          <cell r="D21" t="str">
            <v>Eim Som Ath</v>
          </cell>
          <cell r="E21" t="str">
            <v>M</v>
          </cell>
          <cell r="F21" t="str">
            <v>Raw Material W.H</v>
          </cell>
          <cell r="G21">
            <v>45222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294.61</v>
          </cell>
          <cell r="M21">
            <v>306.70999999999998</v>
          </cell>
          <cell r="N21">
            <v>601.31999999999994</v>
          </cell>
          <cell r="O21">
            <v>100.21999999999998</v>
          </cell>
          <cell r="P21"/>
          <cell r="Q21">
            <v>0</v>
          </cell>
          <cell r="R21">
            <v>0</v>
          </cell>
          <cell r="S21">
            <v>0</v>
          </cell>
        </row>
      </sheetData>
      <sheetData sheetId="7"/>
      <sheetData sheetId="8">
        <row r="9">
          <cell r="B9" t="str">
            <v>0185</v>
          </cell>
          <cell r="C9" t="str">
            <v>ស៊ឺន ស្រីនី</v>
          </cell>
          <cell r="D9" t="str">
            <v>Seun Sreyny</v>
          </cell>
          <cell r="E9" t="str">
            <v>F</v>
          </cell>
          <cell r="F9" t="str">
            <v>Helper</v>
          </cell>
          <cell r="G9" t="str">
            <v>Raw Material W.H</v>
          </cell>
          <cell r="H9">
            <v>43757</v>
          </cell>
          <cell r="I9">
            <v>212</v>
          </cell>
          <cell r="J9">
            <v>13</v>
          </cell>
          <cell r="K9">
            <v>106</v>
          </cell>
          <cell r="L9">
            <v>106</v>
          </cell>
        </row>
        <row r="10">
          <cell r="B10" t="str">
            <v>0044</v>
          </cell>
          <cell r="C10" t="str">
            <v>ពេញ ស្រីណែត</v>
          </cell>
          <cell r="D10" t="str">
            <v xml:space="preserve">Penh Sreyneth </v>
          </cell>
          <cell r="E10" t="str">
            <v>F</v>
          </cell>
          <cell r="F10" t="str">
            <v>Leader Assistant</v>
          </cell>
          <cell r="G10" t="str">
            <v>Raw Material W.H</v>
          </cell>
          <cell r="H10">
            <v>43573</v>
          </cell>
          <cell r="I10">
            <v>264</v>
          </cell>
          <cell r="J10">
            <v>13</v>
          </cell>
          <cell r="K10">
            <v>132</v>
          </cell>
          <cell r="L10">
            <v>132</v>
          </cell>
        </row>
        <row r="11">
          <cell r="B11" t="str">
            <v>0698</v>
          </cell>
          <cell r="C11" t="str">
            <v>ហុក ស៊ីណែត</v>
          </cell>
          <cell r="D11" t="str">
            <v xml:space="preserve">Hok Syneth </v>
          </cell>
          <cell r="E11" t="str">
            <v>F</v>
          </cell>
          <cell r="F11" t="str">
            <v>Helper</v>
          </cell>
          <cell r="G11" t="str">
            <v>Raw Material W.H</v>
          </cell>
          <cell r="H11">
            <v>44502</v>
          </cell>
          <cell r="I11">
            <v>212</v>
          </cell>
          <cell r="J11">
            <v>13</v>
          </cell>
          <cell r="K11">
            <v>106</v>
          </cell>
          <cell r="L11">
            <v>106</v>
          </cell>
        </row>
        <row r="12">
          <cell r="B12" t="str">
            <v>0836</v>
          </cell>
          <cell r="C12" t="str">
            <v>តាំ​ គន្ធី</v>
          </cell>
          <cell r="D12" t="str">
            <v>Tam Kunthy</v>
          </cell>
          <cell r="E12" t="str">
            <v>M</v>
          </cell>
          <cell r="F12" t="str">
            <v>Helper</v>
          </cell>
          <cell r="G12" t="str">
            <v>Raw Material W.H</v>
          </cell>
          <cell r="H12">
            <v>44610</v>
          </cell>
          <cell r="I12">
            <v>212</v>
          </cell>
          <cell r="J12">
            <v>11</v>
          </cell>
          <cell r="K12">
            <v>106</v>
          </cell>
          <cell r="L12">
            <v>106</v>
          </cell>
        </row>
        <row r="13">
          <cell r="B13" t="str">
            <v>0849</v>
          </cell>
          <cell r="C13" t="str">
            <v>ឡុង គន្ធា</v>
          </cell>
          <cell r="D13" t="str">
            <v>Long Ku</v>
          </cell>
          <cell r="E13" t="str">
            <v>F</v>
          </cell>
          <cell r="F13" t="str">
            <v>Helper</v>
          </cell>
          <cell r="G13" t="str">
            <v>Raw Material W.H</v>
          </cell>
          <cell r="H13">
            <v>44616</v>
          </cell>
          <cell r="I13">
            <v>212</v>
          </cell>
          <cell r="J13">
            <v>13</v>
          </cell>
          <cell r="K13">
            <v>106</v>
          </cell>
          <cell r="L13">
            <v>106</v>
          </cell>
        </row>
        <row r="14">
          <cell r="B14" t="str">
            <v>0856</v>
          </cell>
          <cell r="C14" t="str">
            <v>សឿន សៅ</v>
          </cell>
          <cell r="D14" t="str">
            <v>Soeun Sao</v>
          </cell>
          <cell r="E14" t="str">
            <v>M</v>
          </cell>
          <cell r="F14" t="str">
            <v>TPU operator</v>
          </cell>
          <cell r="G14" t="str">
            <v>Raw Material W.H</v>
          </cell>
          <cell r="H14">
            <v>44623</v>
          </cell>
          <cell r="I14">
            <v>212</v>
          </cell>
          <cell r="J14">
            <v>12.5</v>
          </cell>
          <cell r="K14">
            <v>106</v>
          </cell>
          <cell r="L14">
            <v>106</v>
          </cell>
        </row>
        <row r="15">
          <cell r="B15" t="str">
            <v>0920</v>
          </cell>
          <cell r="C15" t="str">
            <v>ពេញ បូរិន</v>
          </cell>
          <cell r="D15" t="str">
            <v>Penh borin</v>
          </cell>
          <cell r="E15" t="str">
            <v>M</v>
          </cell>
          <cell r="F15" t="str">
            <v>Sup. Assist.</v>
          </cell>
          <cell r="G15" t="str">
            <v>Raw Material W.H</v>
          </cell>
          <cell r="H15">
            <v>44669</v>
          </cell>
          <cell r="I15">
            <v>274</v>
          </cell>
          <cell r="J15">
            <v>11</v>
          </cell>
          <cell r="K15">
            <v>137</v>
          </cell>
          <cell r="L15">
            <v>137</v>
          </cell>
        </row>
        <row r="16">
          <cell r="B16" t="str">
            <v>1027</v>
          </cell>
          <cell r="C16" t="str">
            <v>ខែន ភីណា</v>
          </cell>
          <cell r="D16" t="str">
            <v>Khen Phina</v>
          </cell>
          <cell r="E16" t="str">
            <v>F</v>
          </cell>
          <cell r="F16" t="str">
            <v>Helper</v>
          </cell>
          <cell r="G16" t="str">
            <v>Raw Material W.H</v>
          </cell>
          <cell r="H16">
            <v>44862</v>
          </cell>
          <cell r="I16">
            <v>212</v>
          </cell>
          <cell r="J16">
            <v>13</v>
          </cell>
          <cell r="K16">
            <v>106</v>
          </cell>
          <cell r="L16">
            <v>106</v>
          </cell>
        </row>
        <row r="17">
          <cell r="B17" t="str">
            <v>1317</v>
          </cell>
          <cell r="C17" t="str">
            <v xml:space="preserve">ធន់ សុខលីន </v>
          </cell>
          <cell r="D17" t="str">
            <v>Thun Soklin</v>
          </cell>
          <cell r="E17" t="str">
            <v>M</v>
          </cell>
          <cell r="F17" t="str">
            <v>Helper</v>
          </cell>
          <cell r="G17" t="str">
            <v>Raw Material W.H</v>
          </cell>
          <cell r="H17">
            <v>45181</v>
          </cell>
          <cell r="I17">
            <v>212</v>
          </cell>
          <cell r="J17">
            <v>13</v>
          </cell>
          <cell r="K17">
            <v>106</v>
          </cell>
          <cell r="L17">
            <v>106</v>
          </cell>
        </row>
        <row r="18">
          <cell r="B18" t="str">
            <v>1336</v>
          </cell>
          <cell r="C18" t="str">
            <v>គង់ ពិសិទ្ធិ</v>
          </cell>
          <cell r="D18" t="str">
            <v>Kong Piseth</v>
          </cell>
          <cell r="E18" t="str">
            <v>M</v>
          </cell>
          <cell r="F18" t="str">
            <v>Helper</v>
          </cell>
          <cell r="G18" t="str">
            <v>Raw Material W.H</v>
          </cell>
          <cell r="H18">
            <v>45187</v>
          </cell>
          <cell r="I18">
            <v>284</v>
          </cell>
          <cell r="J18">
            <v>13</v>
          </cell>
          <cell r="K18">
            <v>142</v>
          </cell>
          <cell r="L18">
            <v>142</v>
          </cell>
        </row>
        <row r="19">
          <cell r="B19" t="str">
            <v>1366</v>
          </cell>
          <cell r="C19" t="str">
            <v>រ៉ាន់ មុំ</v>
          </cell>
          <cell r="D19" t="str">
            <v>Ran Mom</v>
          </cell>
          <cell r="E19" t="str">
            <v>F</v>
          </cell>
          <cell r="F19" t="str">
            <v>Raw Material WH</v>
          </cell>
          <cell r="G19" t="str">
            <v>Raw Material W.H</v>
          </cell>
          <cell r="H19">
            <v>45201</v>
          </cell>
          <cell r="I19">
            <v>212</v>
          </cell>
          <cell r="J19">
            <v>11</v>
          </cell>
          <cell r="K19">
            <v>106</v>
          </cell>
          <cell r="L19">
            <v>106</v>
          </cell>
        </row>
        <row r="20">
          <cell r="B20" t="str">
            <v>1399</v>
          </cell>
          <cell r="C20" t="str">
            <v>អ៊ឹម សំអាត</v>
          </cell>
          <cell r="D20" t="str">
            <v>Eim Som Ath</v>
          </cell>
          <cell r="E20" t="str">
            <v>M</v>
          </cell>
          <cell r="F20" t="str">
            <v>Raw Material WH</v>
          </cell>
          <cell r="G20" t="str">
            <v>Raw Material W.H</v>
          </cell>
          <cell r="H20">
            <v>45222</v>
          </cell>
          <cell r="I20">
            <v>212</v>
          </cell>
          <cell r="J20">
            <v>13</v>
          </cell>
          <cell r="K20">
            <v>106</v>
          </cell>
          <cell r="L20">
            <v>106</v>
          </cell>
        </row>
        <row r="21">
          <cell r="B21"/>
          <cell r="C21"/>
          <cell r="D21"/>
          <cell r="E21"/>
          <cell r="F21"/>
          <cell r="G21"/>
          <cell r="H21"/>
          <cell r="I21">
            <v>2730</v>
          </cell>
          <cell r="J21"/>
          <cell r="K21">
            <v>1365</v>
          </cell>
          <cell r="L21">
            <v>1365</v>
          </cell>
        </row>
      </sheetData>
      <sheetData sheetId="9">
        <row r="9">
          <cell r="B9" t="str">
            <v>0647</v>
          </cell>
          <cell r="C9" t="str">
            <v>ម៉ក់ វ៉ាន់រ៉ា</v>
          </cell>
          <cell r="D9" t="str">
            <v>Mork Vannra</v>
          </cell>
          <cell r="E9" t="str">
            <v>M</v>
          </cell>
          <cell r="F9" t="str">
            <v>Raw Material W.H</v>
          </cell>
          <cell r="G9">
            <v>44480</v>
          </cell>
          <cell r="H9">
            <v>606</v>
          </cell>
          <cell r="I9">
            <v>606</v>
          </cell>
          <cell r="J9">
            <v>606</v>
          </cell>
          <cell r="K9">
            <v>606</v>
          </cell>
          <cell r="L9">
            <v>606</v>
          </cell>
          <cell r="M9">
            <v>606</v>
          </cell>
          <cell r="N9">
            <v>606</v>
          </cell>
          <cell r="O9">
            <v>606</v>
          </cell>
          <cell r="P9">
            <v>606</v>
          </cell>
          <cell r="Q9">
            <v>606</v>
          </cell>
          <cell r="R9">
            <v>594.34</v>
          </cell>
          <cell r="S9"/>
          <cell r="T9"/>
          <cell r="U9">
            <v>6654.34</v>
          </cell>
          <cell r="V9">
            <v>554.52833333333331</v>
          </cell>
          <cell r="W9">
            <v>26</v>
          </cell>
          <cell r="X9">
            <v>554.52833333333331</v>
          </cell>
        </row>
        <row r="10">
          <cell r="B10" t="str">
            <v>0044</v>
          </cell>
          <cell r="C10" t="str">
            <v>ពេញ ស្រីណែត</v>
          </cell>
          <cell r="D10" t="str">
            <v>Penh Sreyneth</v>
          </cell>
          <cell r="E10" t="str">
            <v>F</v>
          </cell>
          <cell r="F10" t="str">
            <v>Raw Material W.H</v>
          </cell>
          <cell r="G10">
            <v>43573</v>
          </cell>
          <cell r="H10">
            <v>336</v>
          </cell>
          <cell r="I10">
            <v>336</v>
          </cell>
          <cell r="J10">
            <v>323.07692307692309</v>
          </cell>
          <cell r="K10">
            <v>336</v>
          </cell>
          <cell r="L10">
            <v>336</v>
          </cell>
          <cell r="M10">
            <v>336</v>
          </cell>
          <cell r="N10">
            <v>336</v>
          </cell>
          <cell r="O10">
            <v>336</v>
          </cell>
          <cell r="P10">
            <v>336</v>
          </cell>
          <cell r="Q10">
            <v>336</v>
          </cell>
          <cell r="R10">
            <v>360</v>
          </cell>
          <cell r="S10">
            <v>360</v>
          </cell>
          <cell r="T10">
            <v>0</v>
          </cell>
          <cell r="U10">
            <v>4067.0769230769229</v>
          </cell>
          <cell r="V10">
            <v>338.92307692307691</v>
          </cell>
          <cell r="W10">
            <v>26</v>
          </cell>
          <cell r="X10">
            <v>338.92307692307691</v>
          </cell>
        </row>
        <row r="11">
          <cell r="B11" t="str">
            <v>0185</v>
          </cell>
          <cell r="C11" t="str">
            <v>ស៊ឺន ស្រីនី</v>
          </cell>
          <cell r="D11" t="str">
            <v>Seun Sreyny</v>
          </cell>
          <cell r="E11" t="str">
            <v>F</v>
          </cell>
          <cell r="F11" t="str">
            <v>Raw Material W.H</v>
          </cell>
          <cell r="G11">
            <v>43757</v>
          </cell>
          <cell r="H11">
            <v>211</v>
          </cell>
          <cell r="I11">
            <v>211</v>
          </cell>
          <cell r="J11">
            <v>211</v>
          </cell>
          <cell r="K11">
            <v>211</v>
          </cell>
          <cell r="L11">
            <v>218</v>
          </cell>
          <cell r="M11">
            <v>218</v>
          </cell>
          <cell r="N11">
            <v>218</v>
          </cell>
          <cell r="O11">
            <v>209.61538461538461</v>
          </cell>
          <cell r="P11">
            <v>218</v>
          </cell>
          <cell r="Q11">
            <v>218</v>
          </cell>
          <cell r="R11">
            <v>222</v>
          </cell>
          <cell r="S11">
            <v>222</v>
          </cell>
          <cell r="T11">
            <v>0</v>
          </cell>
          <cell r="U11">
            <v>2587.6153846153848</v>
          </cell>
          <cell r="V11">
            <v>215.63461538461539</v>
          </cell>
          <cell r="W11">
            <v>26</v>
          </cell>
          <cell r="X11">
            <v>215.63461538461539</v>
          </cell>
        </row>
        <row r="12">
          <cell r="B12" t="str">
            <v>0698</v>
          </cell>
          <cell r="C12" t="str">
            <v>ហុក ស៊ីណែត</v>
          </cell>
          <cell r="D12" t="str">
            <v xml:space="preserve">Hok Syneth </v>
          </cell>
          <cell r="E12" t="str">
            <v>F</v>
          </cell>
          <cell r="F12" t="str">
            <v>Raw Material W.H</v>
          </cell>
          <cell r="G12">
            <v>44502</v>
          </cell>
          <cell r="H12">
            <v>218</v>
          </cell>
          <cell r="I12">
            <v>218</v>
          </cell>
          <cell r="J12">
            <v>218</v>
          </cell>
          <cell r="K12">
            <v>218</v>
          </cell>
          <cell r="L12">
            <v>218</v>
          </cell>
          <cell r="M12">
            <v>218</v>
          </cell>
          <cell r="N12">
            <v>218</v>
          </cell>
          <cell r="O12">
            <v>218</v>
          </cell>
          <cell r="P12">
            <v>218</v>
          </cell>
          <cell r="Q12">
            <v>218</v>
          </cell>
          <cell r="R12">
            <v>222</v>
          </cell>
          <cell r="S12">
            <v>222</v>
          </cell>
          <cell r="T12">
            <v>0</v>
          </cell>
          <cell r="U12">
            <v>2624</v>
          </cell>
          <cell r="V12">
            <v>218.66666666666666</v>
          </cell>
          <cell r="W12">
            <v>26</v>
          </cell>
          <cell r="X12">
            <v>218.66666666666669</v>
          </cell>
        </row>
        <row r="13">
          <cell r="B13" t="str">
            <v>0836</v>
          </cell>
          <cell r="C13" t="str">
            <v>តាំ​ គន្ធី</v>
          </cell>
          <cell r="D13" t="str">
            <v>Tam Kunthy</v>
          </cell>
          <cell r="E13" t="str">
            <v>M</v>
          </cell>
          <cell r="F13" t="str">
            <v>Raw Material W.H</v>
          </cell>
          <cell r="G13">
            <v>44610</v>
          </cell>
          <cell r="H13">
            <v>218</v>
          </cell>
          <cell r="I13">
            <v>218</v>
          </cell>
          <cell r="J13">
            <v>218</v>
          </cell>
          <cell r="K13">
            <v>218</v>
          </cell>
          <cell r="L13">
            <v>218</v>
          </cell>
          <cell r="M13">
            <v>218</v>
          </cell>
          <cell r="N13">
            <v>218</v>
          </cell>
          <cell r="O13">
            <v>209.61538461538461</v>
          </cell>
          <cell r="P13">
            <v>218</v>
          </cell>
          <cell r="Q13">
            <v>209.61538461538461</v>
          </cell>
          <cell r="R13">
            <v>222</v>
          </cell>
          <cell r="S13">
            <v>222</v>
          </cell>
          <cell r="T13">
            <v>0</v>
          </cell>
          <cell r="U13">
            <v>2607.2307692307691</v>
          </cell>
          <cell r="V13">
            <v>217.26923076923075</v>
          </cell>
          <cell r="W13">
            <v>26</v>
          </cell>
          <cell r="X13">
            <v>217.26923076923075</v>
          </cell>
        </row>
        <row r="14">
          <cell r="B14" t="str">
            <v>0849</v>
          </cell>
          <cell r="C14" t="str">
            <v>ឡុង គន្ធា</v>
          </cell>
          <cell r="D14" t="str">
            <v>Long Kuthea</v>
          </cell>
          <cell r="E14" t="str">
            <v>F</v>
          </cell>
          <cell r="F14" t="str">
            <v>Raw Material W.H</v>
          </cell>
          <cell r="G14">
            <v>44616</v>
          </cell>
          <cell r="H14">
            <v>218</v>
          </cell>
          <cell r="I14">
            <v>218</v>
          </cell>
          <cell r="J14">
            <v>213.80769230769232</v>
          </cell>
          <cell r="K14">
            <v>218</v>
          </cell>
          <cell r="L14">
            <v>218</v>
          </cell>
          <cell r="M14">
            <v>218</v>
          </cell>
          <cell r="N14">
            <v>218</v>
          </cell>
          <cell r="O14">
            <v>218</v>
          </cell>
          <cell r="P14">
            <v>218</v>
          </cell>
          <cell r="Q14">
            <v>209.61538461538461</v>
          </cell>
          <cell r="R14">
            <v>222</v>
          </cell>
          <cell r="S14">
            <v>222</v>
          </cell>
          <cell r="T14">
            <v>0</v>
          </cell>
          <cell r="U14">
            <v>2611.4230769230771</v>
          </cell>
          <cell r="V14">
            <v>217.61858974358975</v>
          </cell>
          <cell r="W14">
            <v>26</v>
          </cell>
          <cell r="X14">
            <v>217.61858974358972</v>
          </cell>
        </row>
        <row r="15">
          <cell r="B15" t="str">
            <v>0856</v>
          </cell>
          <cell r="C15" t="str">
            <v>សឿន សៅ</v>
          </cell>
          <cell r="D15" t="str">
            <v>Soeun Sao</v>
          </cell>
          <cell r="E15" t="str">
            <v>M</v>
          </cell>
          <cell r="F15" t="str">
            <v>Raw Material W.H</v>
          </cell>
          <cell r="G15">
            <v>44623</v>
          </cell>
          <cell r="H15">
            <v>221</v>
          </cell>
          <cell r="I15">
            <v>221</v>
          </cell>
          <cell r="J15">
            <v>221</v>
          </cell>
          <cell r="K15">
            <v>221</v>
          </cell>
          <cell r="L15">
            <v>221</v>
          </cell>
          <cell r="M15">
            <v>221</v>
          </cell>
          <cell r="N15">
            <v>221</v>
          </cell>
          <cell r="O15">
            <v>212.5</v>
          </cell>
          <cell r="P15">
            <v>221</v>
          </cell>
          <cell r="Q15">
            <v>221</v>
          </cell>
          <cell r="R15">
            <v>220.67307692307691</v>
          </cell>
          <cell r="S15">
            <v>225</v>
          </cell>
          <cell r="T15">
            <v>0</v>
          </cell>
          <cell r="U15">
            <v>2647.1730769230771</v>
          </cell>
          <cell r="V15">
            <v>220.59775641025644</v>
          </cell>
          <cell r="W15">
            <v>26</v>
          </cell>
          <cell r="X15">
            <v>220.59775641025647</v>
          </cell>
        </row>
        <row r="16">
          <cell r="B16" t="str">
            <v>0920</v>
          </cell>
          <cell r="C16" t="str">
            <v>ពេញ បូរិន</v>
          </cell>
          <cell r="D16" t="str">
            <v>Penh borin</v>
          </cell>
          <cell r="E16" t="str">
            <v>M</v>
          </cell>
          <cell r="F16" t="str">
            <v>Raw Material W.H</v>
          </cell>
          <cell r="G16">
            <v>44669</v>
          </cell>
          <cell r="H16">
            <v>336</v>
          </cell>
          <cell r="I16">
            <v>336</v>
          </cell>
          <cell r="J16">
            <v>336</v>
          </cell>
          <cell r="K16">
            <v>336</v>
          </cell>
          <cell r="L16">
            <v>329.53846153846155</v>
          </cell>
          <cell r="M16">
            <v>336</v>
          </cell>
          <cell r="N16">
            <v>336</v>
          </cell>
          <cell r="O16">
            <v>336</v>
          </cell>
          <cell r="P16">
            <v>336</v>
          </cell>
          <cell r="Q16">
            <v>336</v>
          </cell>
          <cell r="R16">
            <v>390</v>
          </cell>
          <cell r="S16">
            <v>390</v>
          </cell>
          <cell r="T16">
            <v>0</v>
          </cell>
          <cell r="U16">
            <v>4133.538461538461</v>
          </cell>
          <cell r="V16">
            <v>344.4615384615384</v>
          </cell>
          <cell r="W16">
            <v>26</v>
          </cell>
          <cell r="X16">
            <v>344.4615384615384</v>
          </cell>
        </row>
        <row r="17">
          <cell r="B17" t="str">
            <v>1027</v>
          </cell>
          <cell r="C17" t="str">
            <v>ខែន ភីណា</v>
          </cell>
          <cell r="D17" t="str">
            <v>Khen Phina</v>
          </cell>
          <cell r="E17" t="str">
            <v>F</v>
          </cell>
          <cell r="F17" t="str">
            <v>Raw Material W.H</v>
          </cell>
          <cell r="G17">
            <v>44862</v>
          </cell>
          <cell r="H17">
            <v>218</v>
          </cell>
          <cell r="I17">
            <v>218</v>
          </cell>
          <cell r="J17">
            <v>218</v>
          </cell>
          <cell r="K17">
            <v>218</v>
          </cell>
          <cell r="L17">
            <v>218</v>
          </cell>
          <cell r="M17">
            <v>218</v>
          </cell>
          <cell r="N17">
            <v>218</v>
          </cell>
          <cell r="O17">
            <v>218</v>
          </cell>
          <cell r="P17">
            <v>218</v>
          </cell>
          <cell r="Q17">
            <v>218</v>
          </cell>
          <cell r="R17">
            <v>222</v>
          </cell>
          <cell r="S17">
            <v>222</v>
          </cell>
          <cell r="T17">
            <v>0</v>
          </cell>
          <cell r="U17">
            <v>2624</v>
          </cell>
          <cell r="V17">
            <v>218.66666666666666</v>
          </cell>
          <cell r="W17">
            <v>26</v>
          </cell>
          <cell r="X17">
            <v>218.66666666666669</v>
          </cell>
        </row>
        <row r="18">
          <cell r="B18" t="str">
            <v>1317</v>
          </cell>
          <cell r="C18" t="str">
            <v xml:space="preserve">ធន់ សុខលីន </v>
          </cell>
          <cell r="D18" t="str">
            <v>Thun Soklin</v>
          </cell>
          <cell r="E18" t="str">
            <v>M</v>
          </cell>
          <cell r="F18" t="str">
            <v>Raw Material W.H</v>
          </cell>
          <cell r="G18">
            <v>45181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200</v>
          </cell>
          <cell r="P18">
            <v>200</v>
          </cell>
          <cell r="Q18">
            <v>208</v>
          </cell>
          <cell r="R18">
            <v>212</v>
          </cell>
          <cell r="S18">
            <v>207.92307692307691</v>
          </cell>
          <cell r="T18">
            <v>0</v>
          </cell>
          <cell r="U18">
            <v>1027.9230769230769</v>
          </cell>
          <cell r="V18">
            <v>85.660256410256409</v>
          </cell>
          <cell r="W18">
            <v>26</v>
          </cell>
          <cell r="X18">
            <v>85.660256410256409</v>
          </cell>
        </row>
        <row r="19">
          <cell r="B19" t="str">
            <v>1336</v>
          </cell>
          <cell r="C19" t="str">
            <v>គង់ ពិសិទ្ធិ</v>
          </cell>
          <cell r="D19" t="str">
            <v>Kong Piseth</v>
          </cell>
          <cell r="E19" t="str">
            <v>M</v>
          </cell>
          <cell r="F19" t="str">
            <v>Raw Material W.H</v>
          </cell>
          <cell r="G19">
            <v>45187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280</v>
          </cell>
          <cell r="P19">
            <v>280</v>
          </cell>
          <cell r="Q19">
            <v>269.23076923076923</v>
          </cell>
          <cell r="R19">
            <v>284</v>
          </cell>
          <cell r="S19">
            <v>304</v>
          </cell>
          <cell r="T19">
            <v>0</v>
          </cell>
          <cell r="U19">
            <v>1417.2307692307693</v>
          </cell>
          <cell r="V19">
            <v>118.1025641025641</v>
          </cell>
          <cell r="W19">
            <v>26</v>
          </cell>
          <cell r="X19">
            <v>118.10256410256412</v>
          </cell>
        </row>
        <row r="20">
          <cell r="B20" t="str">
            <v>1366</v>
          </cell>
          <cell r="C20" t="str">
            <v>រ៉ាន់ មុំ</v>
          </cell>
          <cell r="D20" t="str">
            <v>Ran Mom</v>
          </cell>
          <cell r="E20" t="str">
            <v>F</v>
          </cell>
          <cell r="F20" t="str">
            <v>Raw Material W.H</v>
          </cell>
          <cell r="G20">
            <v>45201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190.38461538461539</v>
          </cell>
          <cell r="P20">
            <v>208</v>
          </cell>
          <cell r="Q20">
            <v>208</v>
          </cell>
          <cell r="R20">
            <v>212</v>
          </cell>
          <cell r="S20">
            <v>212</v>
          </cell>
          <cell r="T20">
            <v>0</v>
          </cell>
          <cell r="U20">
            <v>1030.3846153846152</v>
          </cell>
          <cell r="V20">
            <v>85.865384615384599</v>
          </cell>
          <cell r="W20">
            <v>26</v>
          </cell>
          <cell r="X20">
            <v>85.865384615384599</v>
          </cell>
        </row>
        <row r="21">
          <cell r="B21" t="str">
            <v>1399</v>
          </cell>
          <cell r="C21" t="str">
            <v>អ៊ឹម សំអាត</v>
          </cell>
          <cell r="D21" t="str">
            <v>Eim Som Ath</v>
          </cell>
          <cell r="E21" t="str">
            <v>M</v>
          </cell>
          <cell r="F21" t="str">
            <v>Raw Material W.H</v>
          </cell>
          <cell r="G21">
            <v>45222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198</v>
          </cell>
          <cell r="Q21">
            <v>208</v>
          </cell>
          <cell r="R21">
            <v>212</v>
          </cell>
          <cell r="S21">
            <v>222</v>
          </cell>
          <cell r="T21">
            <v>0</v>
          </cell>
          <cell r="U21">
            <v>840</v>
          </cell>
          <cell r="V21">
            <v>70</v>
          </cell>
          <cell r="W21">
            <v>26</v>
          </cell>
          <cell r="X21">
            <v>70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ster List"/>
      <sheetName val="Attendance"/>
      <sheetName val="Payroll 100%"/>
      <sheetName val="Salary Rank"/>
      <sheetName val="Payslip"/>
      <sheetName val="Annual leave"/>
      <sheetName val="Seniority"/>
      <sheetName val="Allow lunch"/>
      <sheetName val="PAYROLL 50%"/>
      <sheetName val="13 Month"/>
      <sheetName val="Day-care"/>
      <sheetName val="AL"/>
    </sheetNames>
    <sheetDataSet>
      <sheetData sheetId="0"/>
      <sheetData sheetId="1">
        <row r="16">
          <cell r="B16" t="str">
            <v>0367</v>
          </cell>
          <cell r="C16"/>
          <cell r="D16" t="str">
            <v>AM</v>
          </cell>
          <cell r="E16">
            <v>4</v>
          </cell>
          <cell r="F16">
            <v>4</v>
          </cell>
          <cell r="G16"/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 t="str">
            <v>4H</v>
          </cell>
          <cell r="N16"/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/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B16" t="str">
            <v>4S</v>
          </cell>
          <cell r="AC16">
            <v>4</v>
          </cell>
          <cell r="AD16">
            <v>4</v>
          </cell>
          <cell r="AE16">
            <v>4</v>
          </cell>
          <cell r="AF16">
            <v>4</v>
          </cell>
          <cell r="AG16">
            <v>4</v>
          </cell>
          <cell r="AH16">
            <v>4</v>
          </cell>
          <cell r="AI16"/>
          <cell r="AJ16">
            <v>25</v>
          </cell>
          <cell r="AK16"/>
          <cell r="AP16">
            <v>24</v>
          </cell>
          <cell r="AQ16">
            <v>26</v>
          </cell>
          <cell r="AR16">
            <v>0</v>
          </cell>
          <cell r="AS16">
            <v>8</v>
          </cell>
          <cell r="AT16">
            <v>8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26</v>
          </cell>
          <cell r="BA16">
            <v>0</v>
          </cell>
          <cell r="BB16">
            <v>48</v>
          </cell>
          <cell r="BC16">
            <v>0</v>
          </cell>
          <cell r="BD16">
            <v>0</v>
          </cell>
        </row>
        <row r="17">
          <cell r="B17"/>
          <cell r="C17" t="str">
            <v>រស់ ចាន់សេរីរដ្ឋ</v>
          </cell>
          <cell r="D17" t="str">
            <v>PM</v>
          </cell>
          <cell r="E17">
            <v>4</v>
          </cell>
          <cell r="F17">
            <v>4</v>
          </cell>
          <cell r="G17"/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 t="str">
            <v>4H</v>
          </cell>
          <cell r="N17"/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4</v>
          </cell>
          <cell r="U17"/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 t="str">
            <v>4S</v>
          </cell>
          <cell r="AC17">
            <v>4</v>
          </cell>
          <cell r="AD17">
            <v>4</v>
          </cell>
          <cell r="AE17">
            <v>4</v>
          </cell>
          <cell r="AF17">
            <v>4</v>
          </cell>
          <cell r="AG17">
            <v>4</v>
          </cell>
          <cell r="AH17">
            <v>4</v>
          </cell>
          <cell r="AI17"/>
          <cell r="AJ17"/>
          <cell r="AK17"/>
          <cell r="AL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</row>
        <row r="18">
          <cell r="B18"/>
          <cell r="C18" t="str">
            <v>Ruos ChanSereyRoth</v>
          </cell>
          <cell r="D18">
            <v>1.3</v>
          </cell>
          <cell r="E18">
            <v>0</v>
          </cell>
          <cell r="F18">
            <v>0</v>
          </cell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/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AK18"/>
          <cell r="AL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</row>
        <row r="19">
          <cell r="B19"/>
          <cell r="C19" t="str">
            <v>Packing</v>
          </cell>
          <cell r="D19">
            <v>1.5</v>
          </cell>
          <cell r="E19">
            <v>2</v>
          </cell>
          <cell r="F19">
            <v>2</v>
          </cell>
          <cell r="G19"/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0</v>
          </cell>
          <cell r="M19">
            <v>0</v>
          </cell>
          <cell r="N19"/>
          <cell r="O19">
            <v>2</v>
          </cell>
          <cell r="P19">
            <v>2</v>
          </cell>
          <cell r="Q19">
            <v>2</v>
          </cell>
          <cell r="R19">
            <v>2</v>
          </cell>
          <cell r="S19">
            <v>2</v>
          </cell>
          <cell r="T19">
            <v>2</v>
          </cell>
          <cell r="U19"/>
          <cell r="V19">
            <v>2</v>
          </cell>
          <cell r="W19">
            <v>2</v>
          </cell>
          <cell r="X19">
            <v>2</v>
          </cell>
          <cell r="Y19">
            <v>2</v>
          </cell>
          <cell r="Z19">
            <v>2</v>
          </cell>
          <cell r="AA19">
            <v>2</v>
          </cell>
          <cell r="AB19">
            <v>0</v>
          </cell>
          <cell r="AC19">
            <v>2</v>
          </cell>
          <cell r="AD19">
            <v>2</v>
          </cell>
          <cell r="AE19">
            <v>2</v>
          </cell>
          <cell r="AF19">
            <v>2</v>
          </cell>
          <cell r="AG19">
            <v>2</v>
          </cell>
          <cell r="AH19">
            <v>2</v>
          </cell>
          <cell r="AI19"/>
          <cell r="AJ19">
            <v>48</v>
          </cell>
          <cell r="AK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</row>
        <row r="20">
          <cell r="B20"/>
          <cell r="C20"/>
          <cell r="D20">
            <v>2</v>
          </cell>
          <cell r="E20">
            <v>0</v>
          </cell>
          <cell r="F20">
            <v>0</v>
          </cell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/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AK20">
            <v>0</v>
          </cell>
          <cell r="AL20">
            <v>24</v>
          </cell>
          <cell r="AM20">
            <v>0</v>
          </cell>
          <cell r="AN20">
            <v>0</v>
          </cell>
          <cell r="AO20">
            <v>0</v>
          </cell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</row>
        <row r="21">
          <cell r="B21" t="str">
            <v>0794</v>
          </cell>
          <cell r="C21"/>
          <cell r="D21" t="str">
            <v>AM</v>
          </cell>
          <cell r="E21">
            <v>4</v>
          </cell>
          <cell r="F21">
            <v>4</v>
          </cell>
          <cell r="G21"/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 t="str">
            <v>4H</v>
          </cell>
          <cell r="N21"/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  <cell r="U21"/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4</v>
          </cell>
          <cell r="AB21"/>
          <cell r="AC21">
            <v>4</v>
          </cell>
          <cell r="AD21">
            <v>4</v>
          </cell>
          <cell r="AE21">
            <v>4</v>
          </cell>
          <cell r="AF21">
            <v>4</v>
          </cell>
          <cell r="AG21">
            <v>4</v>
          </cell>
          <cell r="AH21">
            <v>4</v>
          </cell>
          <cell r="AI21"/>
          <cell r="AJ21">
            <v>25</v>
          </cell>
          <cell r="AK21"/>
          <cell r="AP21">
            <v>23</v>
          </cell>
          <cell r="AQ21">
            <v>26</v>
          </cell>
          <cell r="AR21">
            <v>0</v>
          </cell>
          <cell r="AS21">
            <v>8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26</v>
          </cell>
          <cell r="BA21">
            <v>0</v>
          </cell>
          <cell r="BB21">
            <v>46</v>
          </cell>
          <cell r="BC21">
            <v>0</v>
          </cell>
          <cell r="BD21">
            <v>0</v>
          </cell>
        </row>
        <row r="22">
          <cell r="B22"/>
          <cell r="C22" t="str">
            <v>អ៊ីន សារ៉ាន់</v>
          </cell>
          <cell r="D22" t="str">
            <v>PM</v>
          </cell>
          <cell r="E22">
            <v>4</v>
          </cell>
          <cell r="F22">
            <v>4</v>
          </cell>
          <cell r="G22"/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 t="str">
            <v>4H</v>
          </cell>
          <cell r="N22"/>
          <cell r="O22">
            <v>4</v>
          </cell>
          <cell r="P22">
            <v>4</v>
          </cell>
          <cell r="Q22">
            <v>4</v>
          </cell>
          <cell r="R22">
            <v>4</v>
          </cell>
          <cell r="S22">
            <v>4</v>
          </cell>
          <cell r="T22">
            <v>4</v>
          </cell>
          <cell r="U22"/>
          <cell r="V22">
            <v>4</v>
          </cell>
          <cell r="W22">
            <v>4</v>
          </cell>
          <cell r="X22">
            <v>4</v>
          </cell>
          <cell r="Y22">
            <v>4</v>
          </cell>
          <cell r="Z22">
            <v>4</v>
          </cell>
          <cell r="AA22">
            <v>4</v>
          </cell>
          <cell r="AB22"/>
          <cell r="AC22">
            <v>4</v>
          </cell>
          <cell r="AD22">
            <v>4</v>
          </cell>
          <cell r="AE22">
            <v>4</v>
          </cell>
          <cell r="AF22">
            <v>4</v>
          </cell>
          <cell r="AG22">
            <v>4</v>
          </cell>
          <cell r="AH22">
            <v>4</v>
          </cell>
          <cell r="AI22"/>
          <cell r="AJ22"/>
          <cell r="AK22"/>
          <cell r="AL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</row>
        <row r="23">
          <cell r="B23"/>
          <cell r="C23" t="str">
            <v>In Saran</v>
          </cell>
          <cell r="D23">
            <v>1.3</v>
          </cell>
          <cell r="E23">
            <v>0</v>
          </cell>
          <cell r="F23">
            <v>0</v>
          </cell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/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/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AK23"/>
          <cell r="AL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</row>
        <row r="24">
          <cell r="B24"/>
          <cell r="C24" t="str">
            <v>Packing</v>
          </cell>
          <cell r="D24">
            <v>1.5</v>
          </cell>
          <cell r="E24">
            <v>2</v>
          </cell>
          <cell r="F24">
            <v>2</v>
          </cell>
          <cell r="G24"/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0</v>
          </cell>
          <cell r="M24">
            <v>0</v>
          </cell>
          <cell r="N24"/>
          <cell r="O24">
            <v>2</v>
          </cell>
          <cell r="P24">
            <v>2</v>
          </cell>
          <cell r="Q24">
            <v>2</v>
          </cell>
          <cell r="R24">
            <v>2</v>
          </cell>
          <cell r="S24">
            <v>2</v>
          </cell>
          <cell r="T24">
            <v>2</v>
          </cell>
          <cell r="U24"/>
          <cell r="V24">
            <v>2</v>
          </cell>
          <cell r="W24">
            <v>2</v>
          </cell>
          <cell r="X24">
            <v>2</v>
          </cell>
          <cell r="Y24">
            <v>2</v>
          </cell>
          <cell r="Z24">
            <v>2</v>
          </cell>
          <cell r="AA24">
            <v>0</v>
          </cell>
          <cell r="AB24"/>
          <cell r="AC24">
            <v>2</v>
          </cell>
          <cell r="AD24">
            <v>2</v>
          </cell>
          <cell r="AE24">
            <v>2</v>
          </cell>
          <cell r="AF24">
            <v>2</v>
          </cell>
          <cell r="AG24">
            <v>2</v>
          </cell>
          <cell r="AH24">
            <v>2</v>
          </cell>
          <cell r="AI24"/>
          <cell r="AJ24">
            <v>46</v>
          </cell>
          <cell r="AK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</row>
        <row r="25">
          <cell r="B25"/>
          <cell r="C25"/>
          <cell r="D25">
            <v>2</v>
          </cell>
          <cell r="E25">
            <v>0</v>
          </cell>
          <cell r="F25">
            <v>0</v>
          </cell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/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AK25">
            <v>0</v>
          </cell>
          <cell r="AL25">
            <v>23</v>
          </cell>
          <cell r="AM25">
            <v>0</v>
          </cell>
          <cell r="AN25">
            <v>0</v>
          </cell>
          <cell r="AO25">
            <v>0</v>
          </cell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</row>
        <row r="26">
          <cell r="B26" t="str">
            <v>1024</v>
          </cell>
          <cell r="C26"/>
          <cell r="D26" t="str">
            <v>AM</v>
          </cell>
          <cell r="E26">
            <v>4</v>
          </cell>
          <cell r="F26">
            <v>4</v>
          </cell>
          <cell r="G26"/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 t="str">
            <v>4H</v>
          </cell>
          <cell r="N26"/>
          <cell r="O26">
            <v>4</v>
          </cell>
          <cell r="P26">
            <v>4</v>
          </cell>
          <cell r="Q26">
            <v>4</v>
          </cell>
          <cell r="R26">
            <v>4</v>
          </cell>
          <cell r="S26">
            <v>4</v>
          </cell>
          <cell r="T26">
            <v>4</v>
          </cell>
          <cell r="U26"/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4</v>
          </cell>
          <cell r="AB26" t="str">
            <v>4S</v>
          </cell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/>
          <cell r="AJ26">
            <v>25</v>
          </cell>
          <cell r="AK26"/>
          <cell r="AP26">
            <v>22</v>
          </cell>
          <cell r="AQ26">
            <v>26</v>
          </cell>
          <cell r="AR26">
            <v>0</v>
          </cell>
          <cell r="AS26">
            <v>8</v>
          </cell>
          <cell r="AT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26</v>
          </cell>
          <cell r="BA26">
            <v>0</v>
          </cell>
          <cell r="BB26">
            <v>44</v>
          </cell>
          <cell r="BC26">
            <v>0</v>
          </cell>
          <cell r="BD26">
            <v>0</v>
          </cell>
        </row>
        <row r="27">
          <cell r="B27"/>
          <cell r="C27" t="str">
            <v>ស៊ូ បរមី</v>
          </cell>
          <cell r="D27" t="str">
            <v>PM</v>
          </cell>
          <cell r="E27">
            <v>4</v>
          </cell>
          <cell r="F27">
            <v>4</v>
          </cell>
          <cell r="G27"/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 t="str">
            <v>4H</v>
          </cell>
          <cell r="N27"/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4</v>
          </cell>
          <cell r="U27"/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4</v>
          </cell>
          <cell r="AB27" t="str">
            <v>4S</v>
          </cell>
          <cell r="AC27">
            <v>4</v>
          </cell>
          <cell r="AD27">
            <v>4</v>
          </cell>
          <cell r="AE27">
            <v>4</v>
          </cell>
          <cell r="AF27">
            <v>4</v>
          </cell>
          <cell r="AG27">
            <v>4</v>
          </cell>
          <cell r="AH27">
            <v>4</v>
          </cell>
          <cell r="AI27"/>
          <cell r="AJ27"/>
          <cell r="AK27"/>
          <cell r="AL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</row>
        <row r="28">
          <cell r="B28"/>
          <cell r="C28" t="str">
            <v>Sou Bormey</v>
          </cell>
          <cell r="D28">
            <v>1.3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/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AK28"/>
          <cell r="AL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</row>
        <row r="29">
          <cell r="B29"/>
          <cell r="C29" t="str">
            <v>Packing</v>
          </cell>
          <cell r="D29">
            <v>1.5</v>
          </cell>
          <cell r="E29">
            <v>2</v>
          </cell>
          <cell r="F29">
            <v>2</v>
          </cell>
          <cell r="G29"/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0</v>
          </cell>
          <cell r="M29">
            <v>0</v>
          </cell>
          <cell r="N29"/>
          <cell r="O29">
            <v>2</v>
          </cell>
          <cell r="P29">
            <v>2</v>
          </cell>
          <cell r="Q29">
            <v>2</v>
          </cell>
          <cell r="R29">
            <v>2</v>
          </cell>
          <cell r="S29">
            <v>0</v>
          </cell>
          <cell r="T29">
            <v>2</v>
          </cell>
          <cell r="U29"/>
          <cell r="V29">
            <v>2</v>
          </cell>
          <cell r="W29">
            <v>2</v>
          </cell>
          <cell r="X29">
            <v>2</v>
          </cell>
          <cell r="Y29">
            <v>2</v>
          </cell>
          <cell r="Z29">
            <v>2</v>
          </cell>
          <cell r="AA29">
            <v>2</v>
          </cell>
          <cell r="AB29">
            <v>0</v>
          </cell>
          <cell r="AC29">
            <v>2</v>
          </cell>
          <cell r="AD29">
            <v>2</v>
          </cell>
          <cell r="AE29">
            <v>2</v>
          </cell>
          <cell r="AF29">
            <v>2</v>
          </cell>
          <cell r="AG29">
            <v>0</v>
          </cell>
          <cell r="AH29">
            <v>2</v>
          </cell>
          <cell r="AI29"/>
          <cell r="AJ29">
            <v>44</v>
          </cell>
          <cell r="AK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</row>
        <row r="30">
          <cell r="B30"/>
          <cell r="C30"/>
          <cell r="D30">
            <v>2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/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AK30">
            <v>0</v>
          </cell>
          <cell r="AL30">
            <v>22</v>
          </cell>
          <cell r="AM30">
            <v>0</v>
          </cell>
          <cell r="AN30">
            <v>0</v>
          </cell>
          <cell r="AO30">
            <v>0</v>
          </cell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</row>
        <row r="31">
          <cell r="B31" t="str">
            <v>1166</v>
          </cell>
          <cell r="C31"/>
          <cell r="D31" t="str">
            <v>AM</v>
          </cell>
          <cell r="E31">
            <v>4</v>
          </cell>
          <cell r="F31">
            <v>4</v>
          </cell>
          <cell r="G31"/>
          <cell r="H31">
            <v>4</v>
          </cell>
          <cell r="I31">
            <v>4</v>
          </cell>
          <cell r="J31">
            <v>4</v>
          </cell>
          <cell r="K31">
            <v>4</v>
          </cell>
          <cell r="L31">
            <v>4</v>
          </cell>
          <cell r="M31" t="str">
            <v>4H</v>
          </cell>
          <cell r="N31"/>
          <cell r="O31">
            <v>4</v>
          </cell>
          <cell r="P31">
            <v>4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  <cell r="U31"/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4</v>
          </cell>
          <cell r="AB31" t="str">
            <v>4S</v>
          </cell>
          <cell r="AC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H31">
            <v>4</v>
          </cell>
          <cell r="AI31"/>
          <cell r="AJ31">
            <v>25</v>
          </cell>
          <cell r="AK31"/>
          <cell r="AP31">
            <v>24</v>
          </cell>
          <cell r="AQ31">
            <v>26</v>
          </cell>
          <cell r="AR31">
            <v>0</v>
          </cell>
          <cell r="AS31">
            <v>8</v>
          </cell>
          <cell r="AT31">
            <v>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26</v>
          </cell>
          <cell r="BA31">
            <v>0</v>
          </cell>
          <cell r="BB31">
            <v>48</v>
          </cell>
          <cell r="BC31">
            <v>0</v>
          </cell>
          <cell r="BD31">
            <v>0</v>
          </cell>
        </row>
        <row r="32">
          <cell r="B32"/>
          <cell r="C32" t="str">
            <v>ជុំ ស្រីទូ</v>
          </cell>
          <cell r="D32" t="str">
            <v>PM</v>
          </cell>
          <cell r="E32">
            <v>4</v>
          </cell>
          <cell r="F32">
            <v>4</v>
          </cell>
          <cell r="G32"/>
          <cell r="H32">
            <v>4</v>
          </cell>
          <cell r="I32">
            <v>4</v>
          </cell>
          <cell r="J32">
            <v>4</v>
          </cell>
          <cell r="K32">
            <v>4</v>
          </cell>
          <cell r="L32">
            <v>4</v>
          </cell>
          <cell r="M32" t="str">
            <v>4H</v>
          </cell>
          <cell r="N32"/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4</v>
          </cell>
          <cell r="T32">
            <v>4</v>
          </cell>
          <cell r="U32"/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4</v>
          </cell>
          <cell r="AA32">
            <v>4</v>
          </cell>
          <cell r="AB32" t="str">
            <v>4S</v>
          </cell>
          <cell r="AC32">
            <v>4</v>
          </cell>
          <cell r="AD32">
            <v>4</v>
          </cell>
          <cell r="AE32">
            <v>4</v>
          </cell>
          <cell r="AF32">
            <v>4</v>
          </cell>
          <cell r="AG32">
            <v>4</v>
          </cell>
          <cell r="AH32">
            <v>4</v>
          </cell>
          <cell r="AI32"/>
          <cell r="AJ32"/>
          <cell r="AK32"/>
          <cell r="AL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</row>
        <row r="33">
          <cell r="B33"/>
          <cell r="C33" t="str">
            <v>Chum Srey Tou</v>
          </cell>
          <cell r="D33">
            <v>1.3</v>
          </cell>
          <cell r="E33">
            <v>0</v>
          </cell>
          <cell r="F33">
            <v>0</v>
          </cell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/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AK33"/>
          <cell r="AL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</row>
        <row r="34">
          <cell r="B34"/>
          <cell r="C34" t="str">
            <v>QC Inspector</v>
          </cell>
          <cell r="D34">
            <v>1.5</v>
          </cell>
          <cell r="E34">
            <v>2</v>
          </cell>
          <cell r="F34">
            <v>2</v>
          </cell>
          <cell r="G34"/>
          <cell r="H34">
            <v>2</v>
          </cell>
          <cell r="I34">
            <v>2</v>
          </cell>
          <cell r="J34">
            <v>2</v>
          </cell>
          <cell r="K34">
            <v>2</v>
          </cell>
          <cell r="L34">
            <v>0</v>
          </cell>
          <cell r="M34">
            <v>0</v>
          </cell>
          <cell r="N34"/>
          <cell r="O34">
            <v>2</v>
          </cell>
          <cell r="P34">
            <v>2</v>
          </cell>
          <cell r="Q34">
            <v>2</v>
          </cell>
          <cell r="R34">
            <v>2</v>
          </cell>
          <cell r="S34">
            <v>2</v>
          </cell>
          <cell r="T34">
            <v>2</v>
          </cell>
          <cell r="U34"/>
          <cell r="V34">
            <v>2</v>
          </cell>
          <cell r="W34">
            <v>2</v>
          </cell>
          <cell r="X34">
            <v>2</v>
          </cell>
          <cell r="Y34">
            <v>2</v>
          </cell>
          <cell r="Z34">
            <v>2</v>
          </cell>
          <cell r="AA34">
            <v>2</v>
          </cell>
          <cell r="AB34">
            <v>0</v>
          </cell>
          <cell r="AC34">
            <v>2</v>
          </cell>
          <cell r="AD34">
            <v>2</v>
          </cell>
          <cell r="AE34">
            <v>2</v>
          </cell>
          <cell r="AF34">
            <v>2</v>
          </cell>
          <cell r="AG34">
            <v>2</v>
          </cell>
          <cell r="AH34">
            <v>2</v>
          </cell>
          <cell r="AI34"/>
          <cell r="AJ34">
            <v>48</v>
          </cell>
          <cell r="AK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</row>
        <row r="35">
          <cell r="B35"/>
          <cell r="C35"/>
          <cell r="D35">
            <v>2</v>
          </cell>
          <cell r="E35">
            <v>0</v>
          </cell>
          <cell r="F35">
            <v>0</v>
          </cell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/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/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AK35">
            <v>0</v>
          </cell>
          <cell r="AL35">
            <v>24</v>
          </cell>
          <cell r="AM35">
            <v>0</v>
          </cell>
          <cell r="AN35">
            <v>0</v>
          </cell>
          <cell r="AO35">
            <v>0</v>
          </cell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</row>
        <row r="36">
          <cell r="B36" t="str">
            <v>1203</v>
          </cell>
          <cell r="C36"/>
          <cell r="D36" t="str">
            <v>AM</v>
          </cell>
          <cell r="E36">
            <v>4</v>
          </cell>
          <cell r="F36">
            <v>4</v>
          </cell>
          <cell r="G36"/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 t="str">
            <v>4H</v>
          </cell>
          <cell r="N36"/>
          <cell r="O36">
            <v>4</v>
          </cell>
          <cell r="P36">
            <v>4</v>
          </cell>
          <cell r="Q36">
            <v>4</v>
          </cell>
          <cell r="R36">
            <v>4</v>
          </cell>
          <cell r="S36">
            <v>4</v>
          </cell>
          <cell r="T36">
            <v>4</v>
          </cell>
          <cell r="U36"/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4</v>
          </cell>
          <cell r="AA36">
            <v>4</v>
          </cell>
          <cell r="AB36" t="str">
            <v>4S</v>
          </cell>
          <cell r="AC36">
            <v>4</v>
          </cell>
          <cell r="AD36">
            <v>4</v>
          </cell>
          <cell r="AE36">
            <v>4</v>
          </cell>
          <cell r="AF36">
            <v>4</v>
          </cell>
          <cell r="AG36">
            <v>4</v>
          </cell>
          <cell r="AH36">
            <v>4</v>
          </cell>
          <cell r="AI36"/>
          <cell r="AJ36">
            <v>25</v>
          </cell>
          <cell r="AK36"/>
          <cell r="AP36">
            <v>21</v>
          </cell>
          <cell r="AQ36">
            <v>26</v>
          </cell>
          <cell r="AR36">
            <v>0</v>
          </cell>
          <cell r="AS36">
            <v>8</v>
          </cell>
          <cell r="AT36">
            <v>8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26</v>
          </cell>
          <cell r="BA36">
            <v>0</v>
          </cell>
          <cell r="BB36">
            <v>42</v>
          </cell>
          <cell r="BC36">
            <v>0</v>
          </cell>
          <cell r="BD36">
            <v>0</v>
          </cell>
        </row>
        <row r="37">
          <cell r="B37"/>
          <cell r="C37" t="str">
            <v>ជីម សុរ៉េម</v>
          </cell>
          <cell r="D37" t="str">
            <v>PM</v>
          </cell>
          <cell r="E37">
            <v>4</v>
          </cell>
          <cell r="F37">
            <v>4</v>
          </cell>
          <cell r="G37"/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 t="str">
            <v>4H</v>
          </cell>
          <cell r="N37"/>
          <cell r="O37">
            <v>4</v>
          </cell>
          <cell r="P37">
            <v>4</v>
          </cell>
          <cell r="Q37">
            <v>4</v>
          </cell>
          <cell r="R37">
            <v>4</v>
          </cell>
          <cell r="S37">
            <v>4</v>
          </cell>
          <cell r="T37">
            <v>4</v>
          </cell>
          <cell r="U37"/>
          <cell r="V37">
            <v>4</v>
          </cell>
          <cell r="W37">
            <v>4</v>
          </cell>
          <cell r="X37">
            <v>4</v>
          </cell>
          <cell r="Y37">
            <v>4</v>
          </cell>
          <cell r="Z37">
            <v>4</v>
          </cell>
          <cell r="AA37">
            <v>4</v>
          </cell>
          <cell r="AB37" t="str">
            <v>4S</v>
          </cell>
          <cell r="AC37">
            <v>4</v>
          </cell>
          <cell r="AD37">
            <v>4</v>
          </cell>
          <cell r="AE37">
            <v>4</v>
          </cell>
          <cell r="AF37">
            <v>4</v>
          </cell>
          <cell r="AG37">
            <v>4</v>
          </cell>
          <cell r="AH37">
            <v>4</v>
          </cell>
          <cell r="AI37"/>
          <cell r="AJ37"/>
          <cell r="AK37"/>
          <cell r="AL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</row>
        <row r="38">
          <cell r="B38"/>
          <cell r="C38" t="str">
            <v>Chim Sorem</v>
          </cell>
          <cell r="D38">
            <v>1.3</v>
          </cell>
          <cell r="E38">
            <v>0</v>
          </cell>
          <cell r="F38">
            <v>0</v>
          </cell>
          <cell r="G38"/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/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/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AK38"/>
          <cell r="AL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</row>
        <row r="39">
          <cell r="B39"/>
          <cell r="C39" t="str">
            <v>Packing Operator</v>
          </cell>
          <cell r="D39">
            <v>1.5</v>
          </cell>
          <cell r="E39">
            <v>2</v>
          </cell>
          <cell r="F39">
            <v>0</v>
          </cell>
          <cell r="G39"/>
          <cell r="H39">
            <v>2</v>
          </cell>
          <cell r="I39">
            <v>2</v>
          </cell>
          <cell r="J39">
            <v>2</v>
          </cell>
          <cell r="K39">
            <v>2</v>
          </cell>
          <cell r="L39">
            <v>0</v>
          </cell>
          <cell r="M39">
            <v>0</v>
          </cell>
          <cell r="N39"/>
          <cell r="O39">
            <v>2</v>
          </cell>
          <cell r="P39">
            <v>2</v>
          </cell>
          <cell r="Q39">
            <v>2</v>
          </cell>
          <cell r="R39">
            <v>2</v>
          </cell>
          <cell r="S39">
            <v>2</v>
          </cell>
          <cell r="T39">
            <v>2</v>
          </cell>
          <cell r="U39"/>
          <cell r="V39">
            <v>2</v>
          </cell>
          <cell r="W39">
            <v>2</v>
          </cell>
          <cell r="X39">
            <v>2</v>
          </cell>
          <cell r="Y39">
            <v>2</v>
          </cell>
          <cell r="Z39">
            <v>2</v>
          </cell>
          <cell r="AA39">
            <v>0</v>
          </cell>
          <cell r="AB39">
            <v>0</v>
          </cell>
          <cell r="AC39">
            <v>2</v>
          </cell>
          <cell r="AD39">
            <v>2</v>
          </cell>
          <cell r="AE39">
            <v>2</v>
          </cell>
          <cell r="AF39">
            <v>2</v>
          </cell>
          <cell r="AG39">
            <v>2</v>
          </cell>
          <cell r="AH39">
            <v>0</v>
          </cell>
          <cell r="AI39"/>
          <cell r="AJ39">
            <v>42</v>
          </cell>
          <cell r="AK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</row>
        <row r="40">
          <cell r="B40"/>
          <cell r="C40"/>
          <cell r="D40">
            <v>2</v>
          </cell>
          <cell r="E40">
            <v>0</v>
          </cell>
          <cell r="F40">
            <v>0</v>
          </cell>
          <cell r="G40"/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/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AK40">
            <v>0</v>
          </cell>
          <cell r="AL40">
            <v>21</v>
          </cell>
          <cell r="AM40">
            <v>0</v>
          </cell>
          <cell r="AN40">
            <v>0</v>
          </cell>
          <cell r="AO40">
            <v>0</v>
          </cell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</row>
        <row r="41">
          <cell r="B41" t="str">
            <v>1531</v>
          </cell>
          <cell r="C41"/>
          <cell r="D41" t="str">
            <v>AM</v>
          </cell>
          <cell r="E41">
            <v>4</v>
          </cell>
          <cell r="F41">
            <v>4</v>
          </cell>
          <cell r="G41"/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 t="str">
            <v>4H</v>
          </cell>
          <cell r="N41"/>
          <cell r="O41">
            <v>4</v>
          </cell>
          <cell r="P41">
            <v>4</v>
          </cell>
          <cell r="Q41">
            <v>4</v>
          </cell>
          <cell r="R41">
            <v>4</v>
          </cell>
          <cell r="S41">
            <v>4</v>
          </cell>
          <cell r="T41">
            <v>4</v>
          </cell>
          <cell r="U41"/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 t="str">
            <v>4S</v>
          </cell>
          <cell r="AC41">
            <v>4</v>
          </cell>
          <cell r="AD41">
            <v>4</v>
          </cell>
          <cell r="AE41">
            <v>4</v>
          </cell>
          <cell r="AF41">
            <v>4</v>
          </cell>
          <cell r="AG41">
            <v>4</v>
          </cell>
          <cell r="AH41">
            <v>4</v>
          </cell>
          <cell r="AI41"/>
          <cell r="AJ41">
            <v>25</v>
          </cell>
          <cell r="AK41"/>
          <cell r="AP41">
            <v>20</v>
          </cell>
          <cell r="AQ41">
            <v>26</v>
          </cell>
          <cell r="AR41">
            <v>0</v>
          </cell>
          <cell r="AS41">
            <v>8</v>
          </cell>
          <cell r="AT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26</v>
          </cell>
          <cell r="BA41">
            <v>0</v>
          </cell>
          <cell r="BB41">
            <v>40</v>
          </cell>
          <cell r="BC41">
            <v>0</v>
          </cell>
          <cell r="BD41">
            <v>0</v>
          </cell>
        </row>
        <row r="42">
          <cell r="B42"/>
          <cell r="C42" t="str">
            <v xml:space="preserve">ទ្រី វាំង </v>
          </cell>
          <cell r="D42" t="str">
            <v>PM</v>
          </cell>
          <cell r="E42">
            <v>4</v>
          </cell>
          <cell r="F42">
            <v>4</v>
          </cell>
          <cell r="G42"/>
          <cell r="H42">
            <v>4</v>
          </cell>
          <cell r="I42">
            <v>4</v>
          </cell>
          <cell r="J42">
            <v>4</v>
          </cell>
          <cell r="K42">
            <v>4</v>
          </cell>
          <cell r="L42">
            <v>4</v>
          </cell>
          <cell r="M42" t="str">
            <v>4H</v>
          </cell>
          <cell r="N42"/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4</v>
          </cell>
          <cell r="T42">
            <v>4</v>
          </cell>
          <cell r="U42"/>
          <cell r="V42">
            <v>4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 t="str">
            <v>4S</v>
          </cell>
          <cell r="AC42">
            <v>4</v>
          </cell>
          <cell r="AD42">
            <v>4</v>
          </cell>
          <cell r="AE42">
            <v>4</v>
          </cell>
          <cell r="AF42">
            <v>4</v>
          </cell>
          <cell r="AG42">
            <v>4</v>
          </cell>
          <cell r="AH42">
            <v>4</v>
          </cell>
          <cell r="AI42"/>
          <cell r="AJ42"/>
          <cell r="AK42"/>
          <cell r="AL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</row>
        <row r="43">
          <cell r="B43"/>
          <cell r="C43" t="str">
            <v xml:space="preserve"> Trey Vang</v>
          </cell>
          <cell r="D43">
            <v>1.3</v>
          </cell>
          <cell r="E43">
            <v>0</v>
          </cell>
          <cell r="F43">
            <v>0</v>
          </cell>
          <cell r="G43"/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/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AK43"/>
          <cell r="AL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</row>
        <row r="44">
          <cell r="B44"/>
          <cell r="C44" t="str">
            <v>Packing Operator</v>
          </cell>
          <cell r="D44">
            <v>1.5</v>
          </cell>
          <cell r="E44">
            <v>0</v>
          </cell>
          <cell r="F44">
            <v>2</v>
          </cell>
          <cell r="G44"/>
          <cell r="H44">
            <v>0</v>
          </cell>
          <cell r="I44">
            <v>2</v>
          </cell>
          <cell r="J44">
            <v>2</v>
          </cell>
          <cell r="K44">
            <v>0</v>
          </cell>
          <cell r="L44">
            <v>0</v>
          </cell>
          <cell r="M44">
            <v>0</v>
          </cell>
          <cell r="N44"/>
          <cell r="O44">
            <v>2</v>
          </cell>
          <cell r="P44">
            <v>2</v>
          </cell>
          <cell r="Q44">
            <v>2</v>
          </cell>
          <cell r="R44">
            <v>2</v>
          </cell>
          <cell r="S44">
            <v>2</v>
          </cell>
          <cell r="T44">
            <v>2</v>
          </cell>
          <cell r="U44"/>
          <cell r="V44">
            <v>2</v>
          </cell>
          <cell r="W44">
            <v>2</v>
          </cell>
          <cell r="X44">
            <v>2</v>
          </cell>
          <cell r="Y44">
            <v>2</v>
          </cell>
          <cell r="Z44">
            <v>2</v>
          </cell>
          <cell r="AA44">
            <v>2</v>
          </cell>
          <cell r="AB44">
            <v>0</v>
          </cell>
          <cell r="AC44">
            <v>0</v>
          </cell>
          <cell r="AD44">
            <v>2</v>
          </cell>
          <cell r="AE44">
            <v>2</v>
          </cell>
          <cell r="AF44">
            <v>2</v>
          </cell>
          <cell r="AG44">
            <v>2</v>
          </cell>
          <cell r="AH44">
            <v>2</v>
          </cell>
          <cell r="AI44"/>
          <cell r="AJ44">
            <v>40</v>
          </cell>
          <cell r="AK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</row>
        <row r="45">
          <cell r="B45"/>
          <cell r="C45"/>
          <cell r="D45">
            <v>2</v>
          </cell>
          <cell r="E45">
            <v>0</v>
          </cell>
          <cell r="F45">
            <v>0</v>
          </cell>
          <cell r="G45"/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/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AK45">
            <v>0</v>
          </cell>
          <cell r="AL45">
            <v>20</v>
          </cell>
          <cell r="AM45">
            <v>0</v>
          </cell>
          <cell r="AN45">
            <v>0</v>
          </cell>
          <cell r="AO45">
            <v>0</v>
          </cell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</row>
        <row r="46">
          <cell r="B46" t="str">
            <v>1533</v>
          </cell>
          <cell r="C46"/>
          <cell r="D46" t="str">
            <v>AM</v>
          </cell>
          <cell r="E46">
            <v>4</v>
          </cell>
          <cell r="F46">
            <v>4</v>
          </cell>
          <cell r="G46"/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 t="str">
            <v>4H</v>
          </cell>
          <cell r="N46"/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4</v>
          </cell>
          <cell r="T46">
            <v>4</v>
          </cell>
          <cell r="U46"/>
          <cell r="V46">
            <v>4</v>
          </cell>
          <cell r="W46">
            <v>4</v>
          </cell>
          <cell r="X46">
            <v>4</v>
          </cell>
          <cell r="Y46">
            <v>4</v>
          </cell>
          <cell r="Z46">
            <v>4</v>
          </cell>
          <cell r="AA46">
            <v>4</v>
          </cell>
          <cell r="AB46"/>
          <cell r="AC46">
            <v>4</v>
          </cell>
          <cell r="AD46">
            <v>4</v>
          </cell>
          <cell r="AE46">
            <v>4</v>
          </cell>
          <cell r="AF46">
            <v>4</v>
          </cell>
          <cell r="AG46">
            <v>4</v>
          </cell>
          <cell r="AH46">
            <v>4</v>
          </cell>
          <cell r="AI46"/>
          <cell r="AJ46">
            <v>25</v>
          </cell>
          <cell r="AK46"/>
          <cell r="AP46">
            <v>22</v>
          </cell>
          <cell r="AQ46">
            <v>26</v>
          </cell>
          <cell r="AR46">
            <v>0</v>
          </cell>
          <cell r="AS46">
            <v>8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26</v>
          </cell>
          <cell r="BA46">
            <v>0</v>
          </cell>
          <cell r="BB46">
            <v>44</v>
          </cell>
          <cell r="BC46">
            <v>0</v>
          </cell>
          <cell r="BD46">
            <v>0</v>
          </cell>
        </row>
        <row r="47">
          <cell r="B47"/>
          <cell r="C47" t="str">
            <v xml:space="preserve">ញ៉ាន ម៉ារ៉ាឌី </v>
          </cell>
          <cell r="D47" t="str">
            <v>PM</v>
          </cell>
          <cell r="E47">
            <v>4</v>
          </cell>
          <cell r="F47">
            <v>4</v>
          </cell>
          <cell r="G47"/>
          <cell r="H47">
            <v>4</v>
          </cell>
          <cell r="I47">
            <v>4</v>
          </cell>
          <cell r="J47">
            <v>4</v>
          </cell>
          <cell r="K47">
            <v>4</v>
          </cell>
          <cell r="L47">
            <v>4</v>
          </cell>
          <cell r="M47" t="str">
            <v>4H</v>
          </cell>
          <cell r="N47"/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/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4</v>
          </cell>
          <cell r="AB47"/>
          <cell r="AC47">
            <v>4</v>
          </cell>
          <cell r="AD47">
            <v>4</v>
          </cell>
          <cell r="AE47">
            <v>4</v>
          </cell>
          <cell r="AF47">
            <v>4</v>
          </cell>
          <cell r="AG47">
            <v>4</v>
          </cell>
          <cell r="AH47">
            <v>4</v>
          </cell>
          <cell r="AI47"/>
          <cell r="AJ47"/>
          <cell r="AK47"/>
          <cell r="AL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</row>
        <row r="48">
          <cell r="B48"/>
          <cell r="C48" t="str">
            <v>Nhanh Marady</v>
          </cell>
          <cell r="D48">
            <v>1.3</v>
          </cell>
          <cell r="E48">
            <v>0</v>
          </cell>
          <cell r="F48">
            <v>0</v>
          </cell>
          <cell r="G48"/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/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AK48"/>
          <cell r="AL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</row>
        <row r="49">
          <cell r="B49"/>
          <cell r="C49" t="str">
            <v>Packing Operator</v>
          </cell>
          <cell r="D49">
            <v>1.5</v>
          </cell>
          <cell r="E49">
            <v>2</v>
          </cell>
          <cell r="F49">
            <v>2</v>
          </cell>
          <cell r="G49"/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0</v>
          </cell>
          <cell r="M49">
            <v>0</v>
          </cell>
          <cell r="N49"/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/>
          <cell r="V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0</v>
          </cell>
          <cell r="AB49"/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>
            <v>2</v>
          </cell>
          <cell r="AH49">
            <v>0</v>
          </cell>
          <cell r="AI49"/>
          <cell r="AJ49">
            <v>44</v>
          </cell>
          <cell r="AK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</row>
        <row r="50">
          <cell r="B50"/>
          <cell r="C50"/>
          <cell r="D50">
            <v>2</v>
          </cell>
          <cell r="E50">
            <v>0</v>
          </cell>
          <cell r="F50">
            <v>0</v>
          </cell>
          <cell r="G50"/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/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AK50">
            <v>0</v>
          </cell>
          <cell r="AL50">
            <v>22</v>
          </cell>
          <cell r="AM50">
            <v>0</v>
          </cell>
          <cell r="AN50">
            <v>0</v>
          </cell>
          <cell r="AO50">
            <v>0</v>
          </cell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</row>
        <row r="51">
          <cell r="B51" t="str">
            <v>1546</v>
          </cell>
          <cell r="C51"/>
          <cell r="D51" t="str">
            <v>AM</v>
          </cell>
          <cell r="E51">
            <v>4</v>
          </cell>
          <cell r="F51">
            <v>4</v>
          </cell>
          <cell r="G51"/>
          <cell r="H51">
            <v>4</v>
          </cell>
          <cell r="I51">
            <v>4</v>
          </cell>
          <cell r="J51">
            <v>4</v>
          </cell>
          <cell r="K51">
            <v>4</v>
          </cell>
          <cell r="L51">
            <v>4</v>
          </cell>
          <cell r="M51" t="str">
            <v>4H</v>
          </cell>
          <cell r="N51"/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4</v>
          </cell>
          <cell r="T51">
            <v>4</v>
          </cell>
          <cell r="U51"/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4</v>
          </cell>
          <cell r="AA51">
            <v>4</v>
          </cell>
          <cell r="AB51"/>
          <cell r="AC51">
            <v>4</v>
          </cell>
          <cell r="AD51">
            <v>4</v>
          </cell>
          <cell r="AE51">
            <v>4</v>
          </cell>
          <cell r="AF51">
            <v>4</v>
          </cell>
          <cell r="AG51">
            <v>4</v>
          </cell>
          <cell r="AH51">
            <v>4</v>
          </cell>
          <cell r="AI51"/>
          <cell r="AJ51">
            <v>24.5</v>
          </cell>
          <cell r="AK51"/>
          <cell r="AP51">
            <v>21</v>
          </cell>
          <cell r="AQ51">
            <v>25.5</v>
          </cell>
          <cell r="AR51">
            <v>0</v>
          </cell>
          <cell r="AS51">
            <v>8</v>
          </cell>
          <cell r="AT51">
            <v>0</v>
          </cell>
          <cell r="AU51">
            <v>0.5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25.5</v>
          </cell>
          <cell r="BA51">
            <v>0</v>
          </cell>
          <cell r="BB51">
            <v>42</v>
          </cell>
          <cell r="BC51">
            <v>0</v>
          </cell>
          <cell r="BD51">
            <v>0</v>
          </cell>
        </row>
        <row r="52">
          <cell r="B52"/>
          <cell r="C52" t="str">
            <v xml:space="preserve">ស៊្រេន លៀងអ៊ី </v>
          </cell>
          <cell r="D52" t="str">
            <v>PM</v>
          </cell>
          <cell r="E52">
            <v>4</v>
          </cell>
          <cell r="F52">
            <v>4</v>
          </cell>
          <cell r="G52"/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M52" t="str">
            <v>4H</v>
          </cell>
          <cell r="N52"/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 t="str">
            <v>P</v>
          </cell>
          <cell r="T52">
            <v>4</v>
          </cell>
          <cell r="U52"/>
          <cell r="V52">
            <v>4</v>
          </cell>
          <cell r="W52">
            <v>4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/>
          <cell r="AC52">
            <v>4</v>
          </cell>
          <cell r="AD52">
            <v>4</v>
          </cell>
          <cell r="AE52">
            <v>4</v>
          </cell>
          <cell r="AF52">
            <v>4</v>
          </cell>
          <cell r="AG52">
            <v>4</v>
          </cell>
          <cell r="AH52">
            <v>4</v>
          </cell>
          <cell r="AI52"/>
          <cell r="AJ52"/>
          <cell r="AK52"/>
          <cell r="AL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</row>
        <row r="53">
          <cell r="B53"/>
          <cell r="C53" t="str">
            <v>Sren Leange</v>
          </cell>
          <cell r="D53">
            <v>1.3</v>
          </cell>
          <cell r="E53">
            <v>0</v>
          </cell>
          <cell r="F53">
            <v>0</v>
          </cell>
          <cell r="G53"/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/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AK53"/>
          <cell r="AL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</row>
        <row r="54">
          <cell r="B54"/>
          <cell r="C54" t="str">
            <v>Packing Operator</v>
          </cell>
          <cell r="D54">
            <v>1.5</v>
          </cell>
          <cell r="E54">
            <v>2</v>
          </cell>
          <cell r="F54">
            <v>2</v>
          </cell>
          <cell r="G54"/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0</v>
          </cell>
          <cell r="M54">
            <v>0</v>
          </cell>
          <cell r="N54"/>
          <cell r="O54">
            <v>0</v>
          </cell>
          <cell r="P54">
            <v>2</v>
          </cell>
          <cell r="Q54">
            <v>2</v>
          </cell>
          <cell r="R54">
            <v>2</v>
          </cell>
          <cell r="S54">
            <v>0</v>
          </cell>
          <cell r="T54">
            <v>2</v>
          </cell>
          <cell r="U54"/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/>
          <cell r="AC54">
            <v>2</v>
          </cell>
          <cell r="AD54">
            <v>2</v>
          </cell>
          <cell r="AE54">
            <v>2</v>
          </cell>
          <cell r="AF54">
            <v>2</v>
          </cell>
          <cell r="AG54">
            <v>2</v>
          </cell>
          <cell r="AH54">
            <v>0</v>
          </cell>
          <cell r="AI54"/>
          <cell r="AJ54">
            <v>42</v>
          </cell>
          <cell r="AK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</row>
        <row r="55">
          <cell r="B55"/>
          <cell r="C55"/>
          <cell r="D55">
            <v>2</v>
          </cell>
          <cell r="E55">
            <v>0</v>
          </cell>
          <cell r="F55">
            <v>0</v>
          </cell>
          <cell r="G55"/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/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/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AK55">
            <v>0</v>
          </cell>
          <cell r="AL55">
            <v>21</v>
          </cell>
          <cell r="AM55">
            <v>0</v>
          </cell>
          <cell r="AN55">
            <v>0</v>
          </cell>
          <cell r="AO55">
            <v>0</v>
          </cell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</row>
        <row r="56">
          <cell r="B56" t="str">
            <v>1547</v>
          </cell>
          <cell r="C56"/>
          <cell r="D56" t="str">
            <v>AM</v>
          </cell>
          <cell r="E56">
            <v>4</v>
          </cell>
          <cell r="F56">
            <v>4</v>
          </cell>
          <cell r="G56"/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 t="str">
            <v>4H</v>
          </cell>
          <cell r="N56"/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/>
          <cell r="V56">
            <v>4</v>
          </cell>
          <cell r="W56">
            <v>4</v>
          </cell>
          <cell r="X56">
            <v>4</v>
          </cell>
          <cell r="Y56">
            <v>4</v>
          </cell>
          <cell r="Z56" t="str">
            <v>P</v>
          </cell>
          <cell r="AA56">
            <v>4</v>
          </cell>
          <cell r="AB56"/>
          <cell r="AC56" t="str">
            <v>A</v>
          </cell>
          <cell r="AD56">
            <v>4</v>
          </cell>
          <cell r="AE56">
            <v>4</v>
          </cell>
          <cell r="AF56">
            <v>4</v>
          </cell>
          <cell r="AG56">
            <v>4</v>
          </cell>
          <cell r="AH56">
            <v>4</v>
          </cell>
          <cell r="AI56"/>
          <cell r="AJ56">
            <v>23</v>
          </cell>
          <cell r="AK56"/>
          <cell r="AP56">
            <v>21</v>
          </cell>
          <cell r="AQ56">
            <v>24</v>
          </cell>
          <cell r="AR56">
            <v>0</v>
          </cell>
          <cell r="AS56">
            <v>8</v>
          </cell>
          <cell r="AT56">
            <v>0</v>
          </cell>
          <cell r="AU56">
            <v>1.5</v>
          </cell>
          <cell r="AV56">
            <v>0.5</v>
          </cell>
          <cell r="AW56">
            <v>0</v>
          </cell>
          <cell r="AX56">
            <v>0</v>
          </cell>
          <cell r="AY56">
            <v>0</v>
          </cell>
          <cell r="AZ56">
            <v>24</v>
          </cell>
          <cell r="BA56">
            <v>0</v>
          </cell>
          <cell r="BB56">
            <v>42</v>
          </cell>
          <cell r="BC56">
            <v>0</v>
          </cell>
          <cell r="BD56">
            <v>0</v>
          </cell>
        </row>
        <row r="57">
          <cell r="B57"/>
          <cell r="C57" t="str">
            <v xml:space="preserve">ឡោម ឦសារ </v>
          </cell>
          <cell r="D57" t="str">
            <v>PM</v>
          </cell>
          <cell r="E57">
            <v>4</v>
          </cell>
          <cell r="F57">
            <v>4</v>
          </cell>
          <cell r="G57"/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 t="str">
            <v>4H</v>
          </cell>
          <cell r="N57"/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 t="str">
            <v>P</v>
          </cell>
          <cell r="T57">
            <v>4</v>
          </cell>
          <cell r="U57"/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 t="str">
            <v>P</v>
          </cell>
          <cell r="AA57">
            <v>4</v>
          </cell>
          <cell r="AB57"/>
          <cell r="AC57">
            <v>4</v>
          </cell>
          <cell r="AD57">
            <v>4</v>
          </cell>
          <cell r="AE57">
            <v>4</v>
          </cell>
          <cell r="AF57">
            <v>4</v>
          </cell>
          <cell r="AG57">
            <v>4</v>
          </cell>
          <cell r="AH57">
            <v>4</v>
          </cell>
          <cell r="AI57"/>
          <cell r="AJ57"/>
          <cell r="AK57"/>
          <cell r="AL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</row>
        <row r="58">
          <cell r="B58"/>
          <cell r="C58" t="str">
            <v>Laom Ysar</v>
          </cell>
          <cell r="D58">
            <v>1.3</v>
          </cell>
          <cell r="E58">
            <v>0</v>
          </cell>
          <cell r="F58">
            <v>0</v>
          </cell>
          <cell r="G58"/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/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AK58"/>
          <cell r="AL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</row>
        <row r="59">
          <cell r="B59"/>
          <cell r="C59" t="str">
            <v>Packing Operator</v>
          </cell>
          <cell r="D59">
            <v>1.5</v>
          </cell>
          <cell r="E59">
            <v>2</v>
          </cell>
          <cell r="F59">
            <v>2</v>
          </cell>
          <cell r="G59"/>
          <cell r="H59">
            <v>2</v>
          </cell>
          <cell r="I59">
            <v>2</v>
          </cell>
          <cell r="J59">
            <v>2</v>
          </cell>
          <cell r="K59">
            <v>2</v>
          </cell>
          <cell r="L59">
            <v>0</v>
          </cell>
          <cell r="M59">
            <v>0</v>
          </cell>
          <cell r="N59"/>
          <cell r="O59">
            <v>2</v>
          </cell>
          <cell r="P59">
            <v>2</v>
          </cell>
          <cell r="Q59">
            <v>2</v>
          </cell>
          <cell r="R59">
            <v>2</v>
          </cell>
          <cell r="S59">
            <v>0</v>
          </cell>
          <cell r="T59">
            <v>2</v>
          </cell>
          <cell r="U59"/>
          <cell r="V59">
            <v>2</v>
          </cell>
          <cell r="W59">
            <v>2</v>
          </cell>
          <cell r="X59">
            <v>2</v>
          </cell>
          <cell r="Y59">
            <v>2</v>
          </cell>
          <cell r="Z59">
            <v>0</v>
          </cell>
          <cell r="AA59">
            <v>2</v>
          </cell>
          <cell r="AB59"/>
          <cell r="AC59">
            <v>2</v>
          </cell>
          <cell r="AD59">
            <v>2</v>
          </cell>
          <cell r="AE59">
            <v>2</v>
          </cell>
          <cell r="AF59">
            <v>2</v>
          </cell>
          <cell r="AG59">
            <v>2</v>
          </cell>
          <cell r="AH59">
            <v>0</v>
          </cell>
          <cell r="AI59"/>
          <cell r="AJ59">
            <v>42</v>
          </cell>
          <cell r="AK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</row>
        <row r="60">
          <cell r="B60"/>
          <cell r="C60"/>
          <cell r="D60">
            <v>2</v>
          </cell>
          <cell r="E60">
            <v>0</v>
          </cell>
          <cell r="F60">
            <v>0</v>
          </cell>
          <cell r="G60"/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/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/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/>
          <cell r="AJ60">
            <v>0</v>
          </cell>
          <cell r="AK60">
            <v>0</v>
          </cell>
          <cell r="AL60">
            <v>21</v>
          </cell>
          <cell r="AM60">
            <v>0</v>
          </cell>
          <cell r="AN60">
            <v>0</v>
          </cell>
          <cell r="AO60">
            <v>0</v>
          </cell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</row>
        <row r="61">
          <cell r="B61" t="str">
            <v>1548</v>
          </cell>
          <cell r="C61"/>
          <cell r="D61" t="str">
            <v>AM</v>
          </cell>
          <cell r="E61">
            <v>4</v>
          </cell>
          <cell r="F61">
            <v>4</v>
          </cell>
          <cell r="G61"/>
          <cell r="H61">
            <v>4</v>
          </cell>
          <cell r="I61">
            <v>4</v>
          </cell>
          <cell r="J61">
            <v>4</v>
          </cell>
          <cell r="K61">
            <v>4</v>
          </cell>
          <cell r="L61">
            <v>4</v>
          </cell>
          <cell r="M61" t="str">
            <v>4H</v>
          </cell>
          <cell r="N61"/>
          <cell r="O61">
            <v>4</v>
          </cell>
          <cell r="P61">
            <v>4</v>
          </cell>
          <cell r="Q61">
            <v>4</v>
          </cell>
          <cell r="R61">
            <v>4</v>
          </cell>
          <cell r="S61">
            <v>4</v>
          </cell>
          <cell r="T61">
            <v>4</v>
          </cell>
          <cell r="U61"/>
          <cell r="V61">
            <v>4</v>
          </cell>
          <cell r="W61">
            <v>4</v>
          </cell>
          <cell r="X61">
            <v>4</v>
          </cell>
          <cell r="Y61">
            <v>4</v>
          </cell>
          <cell r="Z61">
            <v>4</v>
          </cell>
          <cell r="AA61" t="str">
            <v>P</v>
          </cell>
          <cell r="AB61"/>
          <cell r="AC61" t="str">
            <v>A</v>
          </cell>
          <cell r="AD61">
            <v>4</v>
          </cell>
          <cell r="AE61">
            <v>4</v>
          </cell>
          <cell r="AF61">
            <v>4</v>
          </cell>
          <cell r="AG61">
            <v>4</v>
          </cell>
          <cell r="AH61">
            <v>4</v>
          </cell>
          <cell r="AI61"/>
          <cell r="AJ61">
            <v>23</v>
          </cell>
          <cell r="AK61"/>
          <cell r="AP61">
            <v>21</v>
          </cell>
          <cell r="AQ61">
            <v>24</v>
          </cell>
          <cell r="AR61">
            <v>0</v>
          </cell>
          <cell r="AS61">
            <v>8</v>
          </cell>
          <cell r="AT61">
            <v>0</v>
          </cell>
          <cell r="AU61">
            <v>1</v>
          </cell>
          <cell r="AV61">
            <v>1</v>
          </cell>
          <cell r="AW61">
            <v>0</v>
          </cell>
          <cell r="AX61">
            <v>0</v>
          </cell>
          <cell r="AY61">
            <v>0</v>
          </cell>
          <cell r="AZ61">
            <v>24</v>
          </cell>
          <cell r="BA61">
            <v>0</v>
          </cell>
          <cell r="BB61">
            <v>42</v>
          </cell>
          <cell r="BC61">
            <v>0</v>
          </cell>
          <cell r="BD61">
            <v>0</v>
          </cell>
        </row>
        <row r="62">
          <cell r="B62"/>
          <cell r="C62" t="str">
            <v xml:space="preserve">ស៊ូ ស្រីរាជ </v>
          </cell>
          <cell r="D62" t="str">
            <v>PM</v>
          </cell>
          <cell r="E62">
            <v>4</v>
          </cell>
          <cell r="F62">
            <v>4</v>
          </cell>
          <cell r="G62"/>
          <cell r="H62">
            <v>4</v>
          </cell>
          <cell r="I62">
            <v>4</v>
          </cell>
          <cell r="J62">
            <v>4</v>
          </cell>
          <cell r="K62">
            <v>4</v>
          </cell>
          <cell r="L62">
            <v>4</v>
          </cell>
          <cell r="M62" t="str">
            <v>4H</v>
          </cell>
          <cell r="N62"/>
          <cell r="O62">
            <v>4</v>
          </cell>
          <cell r="P62">
            <v>4</v>
          </cell>
          <cell r="Q62">
            <v>4</v>
          </cell>
          <cell r="R62">
            <v>4</v>
          </cell>
          <cell r="S62">
            <v>4</v>
          </cell>
          <cell r="T62">
            <v>4</v>
          </cell>
          <cell r="U62"/>
          <cell r="V62">
            <v>4</v>
          </cell>
          <cell r="W62">
            <v>4</v>
          </cell>
          <cell r="X62">
            <v>4</v>
          </cell>
          <cell r="Y62">
            <v>4</v>
          </cell>
          <cell r="Z62">
            <v>4</v>
          </cell>
          <cell r="AA62" t="str">
            <v>P</v>
          </cell>
          <cell r="AB62"/>
          <cell r="AC62" t="str">
            <v>A</v>
          </cell>
          <cell r="AD62">
            <v>4</v>
          </cell>
          <cell r="AE62">
            <v>4</v>
          </cell>
          <cell r="AF62">
            <v>4</v>
          </cell>
          <cell r="AG62">
            <v>4</v>
          </cell>
          <cell r="AH62">
            <v>4</v>
          </cell>
          <cell r="AI62"/>
          <cell r="AJ62"/>
          <cell r="AK62"/>
          <cell r="AL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</row>
        <row r="63">
          <cell r="B63"/>
          <cell r="C63" t="str">
            <v>Sou Sreyreach</v>
          </cell>
          <cell r="D63">
            <v>1.3</v>
          </cell>
          <cell r="E63">
            <v>0</v>
          </cell>
          <cell r="F63">
            <v>0</v>
          </cell>
          <cell r="G63"/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/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/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/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/>
          <cell r="AJ63">
            <v>0</v>
          </cell>
          <cell r="AK63"/>
          <cell r="AL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</row>
        <row r="64">
          <cell r="B64"/>
          <cell r="C64" t="str">
            <v>Packing Operator</v>
          </cell>
          <cell r="D64">
            <v>1.5</v>
          </cell>
          <cell r="E64">
            <v>2</v>
          </cell>
          <cell r="F64">
            <v>2</v>
          </cell>
          <cell r="G64"/>
          <cell r="H64">
            <v>2</v>
          </cell>
          <cell r="I64">
            <v>2</v>
          </cell>
          <cell r="J64">
            <v>2</v>
          </cell>
          <cell r="K64">
            <v>2</v>
          </cell>
          <cell r="L64">
            <v>0</v>
          </cell>
          <cell r="M64">
            <v>0</v>
          </cell>
          <cell r="N64"/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2</v>
          </cell>
          <cell r="U64"/>
          <cell r="V64">
            <v>2</v>
          </cell>
          <cell r="W64">
            <v>2</v>
          </cell>
          <cell r="X64">
            <v>2</v>
          </cell>
          <cell r="Y64">
            <v>2</v>
          </cell>
          <cell r="Z64">
            <v>0</v>
          </cell>
          <cell r="AA64">
            <v>0</v>
          </cell>
          <cell r="AB64"/>
          <cell r="AC64">
            <v>0</v>
          </cell>
          <cell r="AD64">
            <v>2</v>
          </cell>
          <cell r="AE64">
            <v>2</v>
          </cell>
          <cell r="AF64">
            <v>2</v>
          </cell>
          <cell r="AG64">
            <v>2</v>
          </cell>
          <cell r="AH64">
            <v>2</v>
          </cell>
          <cell r="AI64"/>
          <cell r="AJ64">
            <v>42</v>
          </cell>
          <cell r="AK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</row>
        <row r="65">
          <cell r="B65"/>
          <cell r="C65"/>
          <cell r="D65">
            <v>2</v>
          </cell>
          <cell r="E65">
            <v>0</v>
          </cell>
          <cell r="F65">
            <v>0</v>
          </cell>
          <cell r="G65"/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/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/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/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/>
          <cell r="AJ65">
            <v>0</v>
          </cell>
          <cell r="AK65">
            <v>0</v>
          </cell>
          <cell r="AL65">
            <v>21</v>
          </cell>
          <cell r="AM65">
            <v>0</v>
          </cell>
          <cell r="AN65">
            <v>0</v>
          </cell>
          <cell r="AO65">
            <v>0</v>
          </cell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</row>
        <row r="66">
          <cell r="B66" t="str">
            <v>1549</v>
          </cell>
          <cell r="C66"/>
          <cell r="D66" t="str">
            <v>AM</v>
          </cell>
          <cell r="E66">
            <v>4</v>
          </cell>
          <cell r="F66">
            <v>4</v>
          </cell>
          <cell r="G66"/>
          <cell r="H66">
            <v>4</v>
          </cell>
          <cell r="I66">
            <v>4</v>
          </cell>
          <cell r="J66">
            <v>4</v>
          </cell>
          <cell r="K66">
            <v>4</v>
          </cell>
          <cell r="L66">
            <v>4</v>
          </cell>
          <cell r="M66" t="str">
            <v>4H</v>
          </cell>
          <cell r="N66"/>
          <cell r="O66">
            <v>4</v>
          </cell>
          <cell r="P66" t="str">
            <v>4N</v>
          </cell>
          <cell r="Q66" t="str">
            <v>4N</v>
          </cell>
          <cell r="R66" t="str">
            <v>4N</v>
          </cell>
          <cell r="S66" t="str">
            <v>4N</v>
          </cell>
          <cell r="T66" t="str">
            <v>4N</v>
          </cell>
          <cell r="U66"/>
          <cell r="V66" t="str">
            <v>4N</v>
          </cell>
          <cell r="W66" t="str">
            <v>4N</v>
          </cell>
          <cell r="X66" t="str">
            <v>4N</v>
          </cell>
          <cell r="Y66" t="str">
            <v>4N</v>
          </cell>
          <cell r="Z66" t="str">
            <v>4N</v>
          </cell>
          <cell r="AA66" t="str">
            <v>4N</v>
          </cell>
          <cell r="AB66"/>
          <cell r="AC66">
            <v>4</v>
          </cell>
          <cell r="AD66">
            <v>4</v>
          </cell>
          <cell r="AE66">
            <v>4</v>
          </cell>
          <cell r="AF66">
            <v>4</v>
          </cell>
          <cell r="AG66">
            <v>4</v>
          </cell>
          <cell r="AH66">
            <v>4</v>
          </cell>
          <cell r="AI66"/>
          <cell r="AJ66">
            <v>25</v>
          </cell>
          <cell r="AK66"/>
          <cell r="AP66">
            <v>19</v>
          </cell>
          <cell r="AQ66">
            <v>26</v>
          </cell>
          <cell r="AR66">
            <v>11</v>
          </cell>
          <cell r="AS66">
            <v>8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26</v>
          </cell>
          <cell r="BA66">
            <v>40</v>
          </cell>
          <cell r="BB66">
            <v>20</v>
          </cell>
          <cell r="BC66">
            <v>18</v>
          </cell>
          <cell r="BD66">
            <v>0</v>
          </cell>
        </row>
        <row r="67">
          <cell r="B67"/>
          <cell r="C67" t="str">
            <v xml:space="preserve">កែ ស្រីពៅ </v>
          </cell>
          <cell r="D67" t="str">
            <v>PM</v>
          </cell>
          <cell r="E67">
            <v>4</v>
          </cell>
          <cell r="F67">
            <v>4</v>
          </cell>
          <cell r="G67"/>
          <cell r="H67">
            <v>4</v>
          </cell>
          <cell r="I67">
            <v>4</v>
          </cell>
          <cell r="J67">
            <v>4</v>
          </cell>
          <cell r="K67">
            <v>4</v>
          </cell>
          <cell r="L67">
            <v>4</v>
          </cell>
          <cell r="M67" t="str">
            <v>4H</v>
          </cell>
          <cell r="N67"/>
          <cell r="O67">
            <v>4</v>
          </cell>
          <cell r="P67" t="str">
            <v>4N</v>
          </cell>
          <cell r="Q67" t="str">
            <v>4N</v>
          </cell>
          <cell r="R67" t="str">
            <v>4N</v>
          </cell>
          <cell r="S67" t="str">
            <v>4N</v>
          </cell>
          <cell r="T67" t="str">
            <v>4N</v>
          </cell>
          <cell r="U67"/>
          <cell r="V67" t="str">
            <v>4N</v>
          </cell>
          <cell r="W67" t="str">
            <v>4N</v>
          </cell>
          <cell r="X67" t="str">
            <v>4N</v>
          </cell>
          <cell r="Y67" t="str">
            <v>4N</v>
          </cell>
          <cell r="Z67" t="str">
            <v>4N</v>
          </cell>
          <cell r="AA67" t="str">
            <v>4N</v>
          </cell>
          <cell r="AB67"/>
          <cell r="AC67">
            <v>4</v>
          </cell>
          <cell r="AD67">
            <v>4</v>
          </cell>
          <cell r="AE67">
            <v>4</v>
          </cell>
          <cell r="AF67">
            <v>4</v>
          </cell>
          <cell r="AG67">
            <v>4</v>
          </cell>
          <cell r="AH67">
            <v>4</v>
          </cell>
          <cell r="AI67"/>
          <cell r="AJ67"/>
          <cell r="AK67"/>
          <cell r="AL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</row>
        <row r="68">
          <cell r="B68"/>
          <cell r="C68" t="str">
            <v>Ke Srey Pov</v>
          </cell>
          <cell r="D68">
            <v>1.3</v>
          </cell>
          <cell r="E68">
            <v>0</v>
          </cell>
          <cell r="F68">
            <v>0</v>
          </cell>
          <cell r="G68"/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/>
          <cell r="O68">
            <v>0</v>
          </cell>
          <cell r="P68">
            <v>4</v>
          </cell>
          <cell r="Q68">
            <v>4</v>
          </cell>
          <cell r="R68">
            <v>4</v>
          </cell>
          <cell r="S68">
            <v>4</v>
          </cell>
          <cell r="T68">
            <v>2</v>
          </cell>
          <cell r="U68"/>
          <cell r="V68">
            <v>4</v>
          </cell>
          <cell r="W68">
            <v>4</v>
          </cell>
          <cell r="X68">
            <v>4</v>
          </cell>
          <cell r="Y68">
            <v>4</v>
          </cell>
          <cell r="Z68">
            <v>4</v>
          </cell>
          <cell r="AA68">
            <v>2</v>
          </cell>
          <cell r="AB68"/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/>
          <cell r="AJ68">
            <v>40</v>
          </cell>
          <cell r="AK68"/>
          <cell r="AL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</row>
        <row r="69">
          <cell r="B69"/>
          <cell r="C69" t="str">
            <v>Packing Operator</v>
          </cell>
          <cell r="D69">
            <v>1.5</v>
          </cell>
          <cell r="E69">
            <v>2</v>
          </cell>
          <cell r="F69">
            <v>0</v>
          </cell>
          <cell r="G69"/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0</v>
          </cell>
          <cell r="M69">
            <v>0</v>
          </cell>
          <cell r="N69"/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/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/>
          <cell r="AC69">
            <v>2</v>
          </cell>
          <cell r="AD69">
            <v>2</v>
          </cell>
          <cell r="AE69">
            <v>2</v>
          </cell>
          <cell r="AF69">
            <v>2</v>
          </cell>
          <cell r="AG69">
            <v>0</v>
          </cell>
          <cell r="AH69">
            <v>0</v>
          </cell>
          <cell r="AI69"/>
          <cell r="AJ69">
            <v>20</v>
          </cell>
          <cell r="AK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</row>
        <row r="70">
          <cell r="B70"/>
          <cell r="C70"/>
          <cell r="D70">
            <v>2</v>
          </cell>
          <cell r="E70">
            <v>0</v>
          </cell>
          <cell r="F70">
            <v>0</v>
          </cell>
          <cell r="G70"/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/>
          <cell r="O70">
            <v>0</v>
          </cell>
          <cell r="P70">
            <v>2</v>
          </cell>
          <cell r="Q70">
            <v>2</v>
          </cell>
          <cell r="R70">
            <v>2</v>
          </cell>
          <cell r="S70">
            <v>2</v>
          </cell>
          <cell r="T70">
            <v>0</v>
          </cell>
          <cell r="U70"/>
          <cell r="V70">
            <v>2</v>
          </cell>
          <cell r="W70">
            <v>2</v>
          </cell>
          <cell r="X70">
            <v>2</v>
          </cell>
          <cell r="Y70">
            <v>2</v>
          </cell>
          <cell r="Z70">
            <v>2</v>
          </cell>
          <cell r="AA70">
            <v>0</v>
          </cell>
          <cell r="AB70"/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/>
          <cell r="AJ70">
            <v>18</v>
          </cell>
          <cell r="AK70">
            <v>0</v>
          </cell>
          <cell r="AL70">
            <v>19</v>
          </cell>
          <cell r="AM70">
            <v>0</v>
          </cell>
          <cell r="AN70">
            <v>0</v>
          </cell>
          <cell r="AO70">
            <v>0</v>
          </cell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</row>
        <row r="71">
          <cell r="B71" t="str">
            <v>1555</v>
          </cell>
          <cell r="C71"/>
          <cell r="D71" t="str">
            <v>AM</v>
          </cell>
          <cell r="E71"/>
          <cell r="F71">
            <v>4</v>
          </cell>
          <cell r="G71"/>
          <cell r="H71">
            <v>4</v>
          </cell>
          <cell r="I71">
            <v>4</v>
          </cell>
          <cell r="J71">
            <v>4</v>
          </cell>
          <cell r="K71">
            <v>4</v>
          </cell>
          <cell r="L71">
            <v>4</v>
          </cell>
          <cell r="M71" t="str">
            <v>4H</v>
          </cell>
          <cell r="N71"/>
          <cell r="O71">
            <v>4</v>
          </cell>
          <cell r="P71">
            <v>4</v>
          </cell>
          <cell r="Q71">
            <v>4</v>
          </cell>
          <cell r="R71">
            <v>4</v>
          </cell>
          <cell r="S71">
            <v>4</v>
          </cell>
          <cell r="T71">
            <v>4</v>
          </cell>
          <cell r="U71"/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 t="str">
            <v>4S</v>
          </cell>
          <cell r="AC71">
            <v>4</v>
          </cell>
          <cell r="AD71">
            <v>4</v>
          </cell>
          <cell r="AE71">
            <v>4</v>
          </cell>
          <cell r="AF71">
            <v>4</v>
          </cell>
          <cell r="AG71">
            <v>4</v>
          </cell>
          <cell r="AH71">
            <v>4</v>
          </cell>
          <cell r="AI71"/>
          <cell r="AJ71">
            <v>23.5</v>
          </cell>
          <cell r="AK71"/>
          <cell r="AP71">
            <v>22</v>
          </cell>
          <cell r="AQ71">
            <v>24.5</v>
          </cell>
          <cell r="AR71">
            <v>0</v>
          </cell>
          <cell r="AS71">
            <v>8</v>
          </cell>
          <cell r="AT71">
            <v>8</v>
          </cell>
          <cell r="AU71">
            <v>0.5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24.5</v>
          </cell>
          <cell r="BA71">
            <v>0</v>
          </cell>
          <cell r="BB71">
            <v>44</v>
          </cell>
          <cell r="BC71">
            <v>0</v>
          </cell>
          <cell r="BD71">
            <v>0</v>
          </cell>
        </row>
        <row r="72">
          <cell r="B72"/>
          <cell r="C72" t="str">
            <v xml:space="preserve">ឌឹម ស្រីណែត  </v>
          </cell>
          <cell r="D72" t="str">
            <v>PM</v>
          </cell>
          <cell r="E72"/>
          <cell r="F72">
            <v>4</v>
          </cell>
          <cell r="G72"/>
          <cell r="H72">
            <v>4</v>
          </cell>
          <cell r="I72">
            <v>4</v>
          </cell>
          <cell r="J72">
            <v>4</v>
          </cell>
          <cell r="K72">
            <v>4</v>
          </cell>
          <cell r="L72">
            <v>4</v>
          </cell>
          <cell r="M72" t="str">
            <v>4H</v>
          </cell>
          <cell r="N72"/>
          <cell r="O72">
            <v>4</v>
          </cell>
          <cell r="P72">
            <v>4</v>
          </cell>
          <cell r="Q72">
            <v>4</v>
          </cell>
          <cell r="R72">
            <v>4</v>
          </cell>
          <cell r="S72">
            <v>4</v>
          </cell>
          <cell r="T72">
            <v>4</v>
          </cell>
          <cell r="U72"/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 t="str">
            <v>P</v>
          </cell>
          <cell r="AA72">
            <v>4</v>
          </cell>
          <cell r="AB72" t="str">
            <v>4S</v>
          </cell>
          <cell r="AC72">
            <v>4</v>
          </cell>
          <cell r="AD72">
            <v>4</v>
          </cell>
          <cell r="AE72">
            <v>4</v>
          </cell>
          <cell r="AF72">
            <v>4</v>
          </cell>
          <cell r="AG72">
            <v>4</v>
          </cell>
          <cell r="AH72">
            <v>4</v>
          </cell>
          <cell r="AI72"/>
          <cell r="AJ72"/>
          <cell r="AK72"/>
          <cell r="AL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</row>
        <row r="73">
          <cell r="B73"/>
          <cell r="C73" t="str">
            <v>Dem Sreyneat</v>
          </cell>
          <cell r="D73">
            <v>1.3</v>
          </cell>
          <cell r="E73"/>
          <cell r="F73">
            <v>0</v>
          </cell>
          <cell r="G73"/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/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/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AK73"/>
          <cell r="AL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</row>
        <row r="74">
          <cell r="B74"/>
          <cell r="C74" t="str">
            <v>Packing Operator</v>
          </cell>
          <cell r="D74">
            <v>1.5</v>
          </cell>
          <cell r="E74"/>
          <cell r="F74">
            <v>2</v>
          </cell>
          <cell r="G74"/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0</v>
          </cell>
          <cell r="M74">
            <v>0</v>
          </cell>
          <cell r="N74"/>
          <cell r="O74">
            <v>2</v>
          </cell>
          <cell r="P74">
            <v>2</v>
          </cell>
          <cell r="Q74">
            <v>2</v>
          </cell>
          <cell r="R74">
            <v>2</v>
          </cell>
          <cell r="S74">
            <v>2</v>
          </cell>
          <cell r="T74">
            <v>2</v>
          </cell>
          <cell r="U74"/>
          <cell r="V74">
            <v>2</v>
          </cell>
          <cell r="W74">
            <v>2</v>
          </cell>
          <cell r="X74">
            <v>2</v>
          </cell>
          <cell r="Y74">
            <v>2</v>
          </cell>
          <cell r="Z74">
            <v>0</v>
          </cell>
          <cell r="AA74">
            <v>2</v>
          </cell>
          <cell r="AB74">
            <v>0</v>
          </cell>
          <cell r="AC74">
            <v>2</v>
          </cell>
          <cell r="AD74">
            <v>2</v>
          </cell>
          <cell r="AE74">
            <v>2</v>
          </cell>
          <cell r="AF74">
            <v>2</v>
          </cell>
          <cell r="AG74">
            <v>2</v>
          </cell>
          <cell r="AH74">
            <v>2</v>
          </cell>
          <cell r="AI74"/>
          <cell r="AJ74">
            <v>44</v>
          </cell>
          <cell r="AK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</row>
        <row r="75">
          <cell r="B75"/>
          <cell r="C75"/>
          <cell r="D75">
            <v>2</v>
          </cell>
          <cell r="E75"/>
          <cell r="F75">
            <v>0</v>
          </cell>
          <cell r="G75"/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/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AK75">
            <v>0</v>
          </cell>
          <cell r="AL75">
            <v>22</v>
          </cell>
          <cell r="AM75">
            <v>0</v>
          </cell>
          <cell r="AN75">
            <v>0</v>
          </cell>
          <cell r="AO75">
            <v>0</v>
          </cell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</row>
        <row r="76">
          <cell r="B76" t="str">
            <v>1556</v>
          </cell>
          <cell r="C76"/>
          <cell r="D76" t="str">
            <v>AM</v>
          </cell>
          <cell r="E76"/>
          <cell r="F76"/>
          <cell r="G76"/>
          <cell r="H76"/>
          <cell r="I76"/>
          <cell r="J76"/>
          <cell r="K76">
            <v>4</v>
          </cell>
          <cell r="L76">
            <v>4</v>
          </cell>
          <cell r="M76"/>
          <cell r="N76"/>
          <cell r="O76">
            <v>4</v>
          </cell>
          <cell r="P76">
            <v>4</v>
          </cell>
          <cell r="Q76">
            <v>4</v>
          </cell>
          <cell r="R76">
            <v>4</v>
          </cell>
          <cell r="S76">
            <v>4</v>
          </cell>
          <cell r="T76">
            <v>4</v>
          </cell>
          <cell r="U76"/>
          <cell r="V76">
            <v>4</v>
          </cell>
          <cell r="W76">
            <v>4</v>
          </cell>
          <cell r="X76">
            <v>4</v>
          </cell>
          <cell r="Y76">
            <v>4</v>
          </cell>
          <cell r="Z76">
            <v>4</v>
          </cell>
          <cell r="AA76">
            <v>4</v>
          </cell>
          <cell r="AB76" t="str">
            <v>4S</v>
          </cell>
          <cell r="AC76">
            <v>4</v>
          </cell>
          <cell r="AD76">
            <v>4</v>
          </cell>
          <cell r="AE76">
            <v>4</v>
          </cell>
          <cell r="AF76">
            <v>4</v>
          </cell>
          <cell r="AG76">
            <v>4</v>
          </cell>
          <cell r="AH76">
            <v>4</v>
          </cell>
          <cell r="AI76"/>
          <cell r="AJ76">
            <v>20</v>
          </cell>
          <cell r="AK76"/>
          <cell r="AP76">
            <v>19</v>
          </cell>
          <cell r="AQ76">
            <v>21</v>
          </cell>
          <cell r="AR76">
            <v>0</v>
          </cell>
          <cell r="AS76">
            <v>0</v>
          </cell>
          <cell r="AT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21</v>
          </cell>
          <cell r="BA76">
            <v>0</v>
          </cell>
          <cell r="BB76">
            <v>38</v>
          </cell>
          <cell r="BC76">
            <v>0</v>
          </cell>
          <cell r="BD76">
            <v>0</v>
          </cell>
        </row>
        <row r="77">
          <cell r="B77"/>
          <cell r="C77" t="str">
            <v xml:space="preserve">សុង រិទ្ធិសាក់ </v>
          </cell>
          <cell r="D77" t="str">
            <v>PM</v>
          </cell>
          <cell r="E77"/>
          <cell r="F77"/>
          <cell r="G77"/>
          <cell r="H77"/>
          <cell r="I77"/>
          <cell r="J77"/>
          <cell r="K77">
            <v>4</v>
          </cell>
          <cell r="L77">
            <v>4</v>
          </cell>
          <cell r="M77"/>
          <cell r="N77"/>
          <cell r="O77">
            <v>4</v>
          </cell>
          <cell r="P77">
            <v>4</v>
          </cell>
          <cell r="Q77">
            <v>4</v>
          </cell>
          <cell r="R77">
            <v>4</v>
          </cell>
          <cell r="S77">
            <v>4</v>
          </cell>
          <cell r="T77">
            <v>4</v>
          </cell>
          <cell r="U77"/>
          <cell r="V77">
            <v>4</v>
          </cell>
          <cell r="W77">
            <v>4</v>
          </cell>
          <cell r="X77">
            <v>4</v>
          </cell>
          <cell r="Y77">
            <v>4</v>
          </cell>
          <cell r="Z77">
            <v>4</v>
          </cell>
          <cell r="AA77">
            <v>4</v>
          </cell>
          <cell r="AB77" t="str">
            <v>4S</v>
          </cell>
          <cell r="AC77">
            <v>4</v>
          </cell>
          <cell r="AD77">
            <v>4</v>
          </cell>
          <cell r="AE77">
            <v>4</v>
          </cell>
          <cell r="AF77">
            <v>4</v>
          </cell>
          <cell r="AG77">
            <v>4</v>
          </cell>
          <cell r="AH77">
            <v>4</v>
          </cell>
          <cell r="AI77"/>
          <cell r="AJ77"/>
          <cell r="AK77"/>
          <cell r="AL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</row>
        <row r="78">
          <cell r="B78"/>
          <cell r="C78" t="str">
            <v>Song Rithtysak</v>
          </cell>
          <cell r="D78">
            <v>1.3</v>
          </cell>
          <cell r="E78"/>
          <cell r="F78"/>
          <cell r="G78"/>
          <cell r="H78"/>
          <cell r="I78"/>
          <cell r="J78"/>
          <cell r="K78">
            <v>0</v>
          </cell>
          <cell r="L78">
            <v>0</v>
          </cell>
          <cell r="M78"/>
          <cell r="N78"/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/>
          <cell r="AL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</row>
        <row r="79">
          <cell r="B79"/>
          <cell r="C79" t="str">
            <v>Packing Operator</v>
          </cell>
          <cell r="D79">
            <v>1.5</v>
          </cell>
          <cell r="E79"/>
          <cell r="F79"/>
          <cell r="G79"/>
          <cell r="H79"/>
          <cell r="I79"/>
          <cell r="J79"/>
          <cell r="K79">
            <v>2</v>
          </cell>
          <cell r="L79">
            <v>0</v>
          </cell>
          <cell r="M79"/>
          <cell r="N79"/>
          <cell r="O79">
            <v>2</v>
          </cell>
          <cell r="P79">
            <v>2</v>
          </cell>
          <cell r="Q79">
            <v>2</v>
          </cell>
          <cell r="R79">
            <v>2</v>
          </cell>
          <cell r="S79">
            <v>2</v>
          </cell>
          <cell r="T79">
            <v>2</v>
          </cell>
          <cell r="U79"/>
          <cell r="V79">
            <v>2</v>
          </cell>
          <cell r="W79">
            <v>2</v>
          </cell>
          <cell r="X79">
            <v>2</v>
          </cell>
          <cell r="Y79">
            <v>2</v>
          </cell>
          <cell r="Z79">
            <v>2</v>
          </cell>
          <cell r="AA79">
            <v>2</v>
          </cell>
          <cell r="AB79">
            <v>0</v>
          </cell>
          <cell r="AC79">
            <v>2</v>
          </cell>
          <cell r="AD79">
            <v>2</v>
          </cell>
          <cell r="AE79">
            <v>2</v>
          </cell>
          <cell r="AF79">
            <v>2</v>
          </cell>
          <cell r="AG79">
            <v>2</v>
          </cell>
          <cell r="AH79">
            <v>2</v>
          </cell>
          <cell r="AI79"/>
          <cell r="AJ79">
            <v>38</v>
          </cell>
          <cell r="AK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</row>
        <row r="80">
          <cell r="B80"/>
          <cell r="C80"/>
          <cell r="D80">
            <v>2</v>
          </cell>
          <cell r="E80"/>
          <cell r="F80"/>
          <cell r="G80"/>
          <cell r="H80"/>
          <cell r="I80"/>
          <cell r="J80"/>
          <cell r="K80">
            <v>0</v>
          </cell>
          <cell r="L80">
            <v>0</v>
          </cell>
          <cell r="M80"/>
          <cell r="N80"/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19</v>
          </cell>
          <cell r="AM80">
            <v>0</v>
          </cell>
          <cell r="AN80">
            <v>0</v>
          </cell>
          <cell r="AO80">
            <v>0</v>
          </cell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</row>
        <row r="81">
          <cell r="B81" t="str">
            <v>1557</v>
          </cell>
          <cell r="C81"/>
          <cell r="D81" t="str">
            <v>AM</v>
          </cell>
          <cell r="E81"/>
          <cell r="F81"/>
          <cell r="G81"/>
          <cell r="H81"/>
          <cell r="I81"/>
          <cell r="J81"/>
          <cell r="K81">
            <v>4</v>
          </cell>
          <cell r="L81">
            <v>4</v>
          </cell>
          <cell r="M81"/>
          <cell r="N81"/>
          <cell r="O81">
            <v>4</v>
          </cell>
          <cell r="P81">
            <v>4</v>
          </cell>
          <cell r="Q81">
            <v>4</v>
          </cell>
          <cell r="R81">
            <v>4</v>
          </cell>
          <cell r="S81">
            <v>4</v>
          </cell>
          <cell r="T81">
            <v>4</v>
          </cell>
          <cell r="U81"/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4</v>
          </cell>
          <cell r="AA81">
            <v>4</v>
          </cell>
          <cell r="AB81" t="str">
            <v>4S</v>
          </cell>
          <cell r="AC81">
            <v>4</v>
          </cell>
          <cell r="AD81">
            <v>4</v>
          </cell>
          <cell r="AE81">
            <v>4</v>
          </cell>
          <cell r="AF81">
            <v>4</v>
          </cell>
          <cell r="AG81">
            <v>4</v>
          </cell>
          <cell r="AH81">
            <v>4</v>
          </cell>
          <cell r="AI81"/>
          <cell r="AJ81">
            <v>20</v>
          </cell>
          <cell r="AK81"/>
          <cell r="AP81">
            <v>17</v>
          </cell>
          <cell r="AQ81">
            <v>21</v>
          </cell>
          <cell r="AR81">
            <v>0</v>
          </cell>
          <cell r="AS81">
            <v>0</v>
          </cell>
          <cell r="AT81">
            <v>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21</v>
          </cell>
          <cell r="BA81">
            <v>0</v>
          </cell>
          <cell r="BB81">
            <v>34</v>
          </cell>
          <cell r="BC81">
            <v>0</v>
          </cell>
          <cell r="BD81">
            <v>0</v>
          </cell>
        </row>
        <row r="82">
          <cell r="B82"/>
          <cell r="C82" t="str">
            <v xml:space="preserve">ពៀក ស្រីម៉ុច </v>
          </cell>
          <cell r="D82" t="str">
            <v>PM</v>
          </cell>
          <cell r="E82"/>
          <cell r="F82"/>
          <cell r="G82"/>
          <cell r="H82"/>
          <cell r="I82"/>
          <cell r="J82"/>
          <cell r="K82">
            <v>4</v>
          </cell>
          <cell r="L82">
            <v>4</v>
          </cell>
          <cell r="M82"/>
          <cell r="N82"/>
          <cell r="O82">
            <v>4</v>
          </cell>
          <cell r="P82">
            <v>4</v>
          </cell>
          <cell r="Q82">
            <v>4</v>
          </cell>
          <cell r="R82">
            <v>4</v>
          </cell>
          <cell r="S82">
            <v>4</v>
          </cell>
          <cell r="T82">
            <v>4</v>
          </cell>
          <cell r="U82"/>
          <cell r="V82">
            <v>4</v>
          </cell>
          <cell r="W82">
            <v>4</v>
          </cell>
          <cell r="X82">
            <v>4</v>
          </cell>
          <cell r="Y82">
            <v>4</v>
          </cell>
          <cell r="Z82">
            <v>4</v>
          </cell>
          <cell r="AA82">
            <v>4</v>
          </cell>
          <cell r="AB82" t="str">
            <v>4S</v>
          </cell>
          <cell r="AC82">
            <v>4</v>
          </cell>
          <cell r="AD82">
            <v>4</v>
          </cell>
          <cell r="AE82">
            <v>4</v>
          </cell>
          <cell r="AF82">
            <v>4</v>
          </cell>
          <cell r="AG82">
            <v>4</v>
          </cell>
          <cell r="AH82">
            <v>4</v>
          </cell>
          <cell r="AI82"/>
          <cell r="AJ82"/>
          <cell r="AK82"/>
          <cell r="AL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</row>
        <row r="83">
          <cell r="B83"/>
          <cell r="C83" t="str">
            <v>Peak Sreymoch</v>
          </cell>
          <cell r="D83">
            <v>1.3</v>
          </cell>
          <cell r="E83"/>
          <cell r="F83"/>
          <cell r="G83"/>
          <cell r="H83"/>
          <cell r="I83"/>
          <cell r="J83"/>
          <cell r="K83">
            <v>0</v>
          </cell>
          <cell r="L83">
            <v>0</v>
          </cell>
          <cell r="M83"/>
          <cell r="N83"/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/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AK83"/>
          <cell r="AL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</row>
        <row r="84">
          <cell r="B84"/>
          <cell r="C84" t="str">
            <v>Packing Operator</v>
          </cell>
          <cell r="D84">
            <v>1.5</v>
          </cell>
          <cell r="E84"/>
          <cell r="F84"/>
          <cell r="G84"/>
          <cell r="H84"/>
          <cell r="I84"/>
          <cell r="J84"/>
          <cell r="K84">
            <v>2</v>
          </cell>
          <cell r="L84">
            <v>0</v>
          </cell>
          <cell r="M84"/>
          <cell r="N84"/>
          <cell r="O84">
            <v>2</v>
          </cell>
          <cell r="P84">
            <v>2</v>
          </cell>
          <cell r="Q84">
            <v>2</v>
          </cell>
          <cell r="R84">
            <v>2</v>
          </cell>
          <cell r="S84">
            <v>2</v>
          </cell>
          <cell r="T84">
            <v>0</v>
          </cell>
          <cell r="U84"/>
          <cell r="V84">
            <v>2</v>
          </cell>
          <cell r="W84">
            <v>2</v>
          </cell>
          <cell r="X84">
            <v>2</v>
          </cell>
          <cell r="Y84">
            <v>2</v>
          </cell>
          <cell r="Z84">
            <v>2</v>
          </cell>
          <cell r="AA84">
            <v>2</v>
          </cell>
          <cell r="AB84">
            <v>0</v>
          </cell>
          <cell r="AC84">
            <v>2</v>
          </cell>
          <cell r="AD84">
            <v>2</v>
          </cell>
          <cell r="AE84">
            <v>2</v>
          </cell>
          <cell r="AF84">
            <v>2</v>
          </cell>
          <cell r="AG84">
            <v>2</v>
          </cell>
          <cell r="AH84">
            <v>0</v>
          </cell>
          <cell r="AI84"/>
          <cell r="AJ84">
            <v>34</v>
          </cell>
          <cell r="AK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</row>
        <row r="85">
          <cell r="B85"/>
          <cell r="C85"/>
          <cell r="D85">
            <v>2</v>
          </cell>
          <cell r="E85"/>
          <cell r="F85"/>
          <cell r="G85"/>
          <cell r="H85"/>
          <cell r="I85"/>
          <cell r="J85"/>
          <cell r="K85">
            <v>0</v>
          </cell>
          <cell r="L85">
            <v>0</v>
          </cell>
          <cell r="M85"/>
          <cell r="N85"/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/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AK85">
            <v>0</v>
          </cell>
          <cell r="AL85">
            <v>17</v>
          </cell>
          <cell r="AM85">
            <v>0</v>
          </cell>
          <cell r="AN85">
            <v>0</v>
          </cell>
          <cell r="AO85">
            <v>0</v>
          </cell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</row>
        <row r="86">
          <cell r="B86" t="str">
            <v>1559</v>
          </cell>
          <cell r="C86"/>
          <cell r="D86" t="str">
            <v>AM</v>
          </cell>
          <cell r="E86"/>
          <cell r="F86"/>
          <cell r="G86"/>
          <cell r="H86"/>
          <cell r="I86"/>
          <cell r="J86"/>
          <cell r="K86">
            <v>4</v>
          </cell>
          <cell r="L86">
            <v>4</v>
          </cell>
          <cell r="M86"/>
          <cell r="N86"/>
          <cell r="O86">
            <v>4</v>
          </cell>
          <cell r="P86">
            <v>4</v>
          </cell>
          <cell r="Q86">
            <v>4</v>
          </cell>
          <cell r="R86">
            <v>4</v>
          </cell>
          <cell r="S86" t="str">
            <v>P</v>
          </cell>
          <cell r="T86">
            <v>4</v>
          </cell>
          <cell r="U86"/>
          <cell r="V86">
            <v>4</v>
          </cell>
          <cell r="W86">
            <v>4</v>
          </cell>
          <cell r="X86">
            <v>4</v>
          </cell>
          <cell r="Y86">
            <v>4</v>
          </cell>
          <cell r="Z86">
            <v>4</v>
          </cell>
          <cell r="AA86">
            <v>4</v>
          </cell>
          <cell r="AB86"/>
          <cell r="AC86">
            <v>4</v>
          </cell>
          <cell r="AD86">
            <v>4</v>
          </cell>
          <cell r="AE86">
            <v>4</v>
          </cell>
          <cell r="AF86">
            <v>4</v>
          </cell>
          <cell r="AG86">
            <v>4</v>
          </cell>
          <cell r="AH86">
            <v>4</v>
          </cell>
          <cell r="AI86"/>
          <cell r="AJ86">
            <v>19.5</v>
          </cell>
          <cell r="AK86"/>
          <cell r="AP86">
            <v>17</v>
          </cell>
          <cell r="AQ86">
            <v>20.5</v>
          </cell>
          <cell r="AR86">
            <v>0</v>
          </cell>
          <cell r="AS86">
            <v>0</v>
          </cell>
          <cell r="AT86">
            <v>0</v>
          </cell>
          <cell r="AU86">
            <v>0.5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20.5</v>
          </cell>
          <cell r="BA86">
            <v>0</v>
          </cell>
          <cell r="BB86">
            <v>34</v>
          </cell>
          <cell r="BC86">
            <v>0</v>
          </cell>
          <cell r="BD86">
            <v>0</v>
          </cell>
        </row>
        <row r="87">
          <cell r="B87"/>
          <cell r="C87" t="str">
            <v xml:space="preserve">វ៉ាត ស្រីនិច </v>
          </cell>
          <cell r="D87" t="str">
            <v>PM</v>
          </cell>
          <cell r="E87"/>
          <cell r="F87"/>
          <cell r="G87"/>
          <cell r="H87"/>
          <cell r="I87"/>
          <cell r="J87"/>
          <cell r="K87">
            <v>4</v>
          </cell>
          <cell r="L87">
            <v>4</v>
          </cell>
          <cell r="M87"/>
          <cell r="N87"/>
          <cell r="O87">
            <v>4</v>
          </cell>
          <cell r="P87">
            <v>4</v>
          </cell>
          <cell r="Q87">
            <v>4</v>
          </cell>
          <cell r="R87">
            <v>4</v>
          </cell>
          <cell r="S87">
            <v>4</v>
          </cell>
          <cell r="T87">
            <v>4</v>
          </cell>
          <cell r="U87"/>
          <cell r="V87">
            <v>4</v>
          </cell>
          <cell r="W87">
            <v>4</v>
          </cell>
          <cell r="X87">
            <v>4</v>
          </cell>
          <cell r="Y87">
            <v>4</v>
          </cell>
          <cell r="Z87">
            <v>4</v>
          </cell>
          <cell r="AA87">
            <v>4</v>
          </cell>
          <cell r="AB87"/>
          <cell r="AC87">
            <v>4</v>
          </cell>
          <cell r="AD87">
            <v>4</v>
          </cell>
          <cell r="AE87">
            <v>4</v>
          </cell>
          <cell r="AF87">
            <v>4</v>
          </cell>
          <cell r="AG87">
            <v>4</v>
          </cell>
          <cell r="AH87">
            <v>4</v>
          </cell>
          <cell r="AI87"/>
          <cell r="AJ87"/>
          <cell r="AK87"/>
          <cell r="AL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</row>
        <row r="88">
          <cell r="B88"/>
          <cell r="C88" t="str">
            <v>Vat Sreynich</v>
          </cell>
          <cell r="D88">
            <v>1.3</v>
          </cell>
          <cell r="E88"/>
          <cell r="F88"/>
          <cell r="G88"/>
          <cell r="H88"/>
          <cell r="I88"/>
          <cell r="J88"/>
          <cell r="K88">
            <v>0</v>
          </cell>
          <cell r="L88">
            <v>0</v>
          </cell>
          <cell r="M88"/>
          <cell r="N88"/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/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AK88"/>
          <cell r="AL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</row>
        <row r="89">
          <cell r="B89"/>
          <cell r="C89" t="str">
            <v>Packing Operator</v>
          </cell>
          <cell r="D89">
            <v>1.5</v>
          </cell>
          <cell r="E89"/>
          <cell r="F89"/>
          <cell r="G89"/>
          <cell r="H89"/>
          <cell r="I89"/>
          <cell r="J89"/>
          <cell r="K89">
            <v>2</v>
          </cell>
          <cell r="L89">
            <v>0</v>
          </cell>
          <cell r="M89"/>
          <cell r="N89"/>
          <cell r="O89">
            <v>2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0</v>
          </cell>
          <cell r="U89"/>
          <cell r="V89">
            <v>2</v>
          </cell>
          <cell r="W89">
            <v>2</v>
          </cell>
          <cell r="X89">
            <v>2</v>
          </cell>
          <cell r="Y89">
            <v>2</v>
          </cell>
          <cell r="Z89">
            <v>2</v>
          </cell>
          <cell r="AA89">
            <v>0</v>
          </cell>
          <cell r="AB89"/>
          <cell r="AC89">
            <v>2</v>
          </cell>
          <cell r="AD89">
            <v>2</v>
          </cell>
          <cell r="AE89">
            <v>2</v>
          </cell>
          <cell r="AF89">
            <v>2</v>
          </cell>
          <cell r="AG89">
            <v>2</v>
          </cell>
          <cell r="AH89">
            <v>2</v>
          </cell>
          <cell r="AI89"/>
          <cell r="AJ89">
            <v>34</v>
          </cell>
          <cell r="AK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</row>
        <row r="90">
          <cell r="B90"/>
          <cell r="C90"/>
          <cell r="D90">
            <v>2</v>
          </cell>
          <cell r="E90"/>
          <cell r="F90"/>
          <cell r="G90"/>
          <cell r="H90"/>
          <cell r="I90"/>
          <cell r="J90"/>
          <cell r="K90">
            <v>0</v>
          </cell>
          <cell r="L90">
            <v>0</v>
          </cell>
          <cell r="M90"/>
          <cell r="N90"/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/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/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AK90">
            <v>0</v>
          </cell>
          <cell r="AL90">
            <v>17</v>
          </cell>
          <cell r="AM90">
            <v>0</v>
          </cell>
          <cell r="AN90">
            <v>0</v>
          </cell>
          <cell r="AO90">
            <v>0</v>
          </cell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</row>
        <row r="91">
          <cell r="B91" t="str">
            <v>1605</v>
          </cell>
          <cell r="C91"/>
          <cell r="D91" t="str">
            <v>AM</v>
          </cell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>
            <v>4</v>
          </cell>
          <cell r="T91">
            <v>4</v>
          </cell>
          <cell r="U91"/>
          <cell r="V91">
            <v>4</v>
          </cell>
          <cell r="W91">
            <v>4</v>
          </cell>
          <cell r="X91">
            <v>4</v>
          </cell>
          <cell r="Y91">
            <v>4</v>
          </cell>
          <cell r="Z91">
            <v>4</v>
          </cell>
          <cell r="AA91">
            <v>4</v>
          </cell>
          <cell r="AB91"/>
          <cell r="AC91">
            <v>4</v>
          </cell>
          <cell r="AD91" t="str">
            <v>A</v>
          </cell>
          <cell r="AE91">
            <v>4</v>
          </cell>
          <cell r="AF91">
            <v>4</v>
          </cell>
          <cell r="AG91">
            <v>4</v>
          </cell>
          <cell r="AH91">
            <v>4</v>
          </cell>
          <cell r="AI91"/>
          <cell r="AJ91">
            <v>13</v>
          </cell>
          <cell r="AK91"/>
          <cell r="AP91">
            <v>12</v>
          </cell>
          <cell r="AQ91">
            <v>13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</v>
          </cell>
          <cell r="AW91">
            <v>0</v>
          </cell>
          <cell r="AX91">
            <v>0</v>
          </cell>
          <cell r="AY91">
            <v>0</v>
          </cell>
          <cell r="AZ91">
            <v>13</v>
          </cell>
          <cell r="BA91">
            <v>0</v>
          </cell>
          <cell r="BB91">
            <v>24</v>
          </cell>
          <cell r="BC91">
            <v>0</v>
          </cell>
          <cell r="BD91">
            <v>0</v>
          </cell>
        </row>
        <row r="92">
          <cell r="B92"/>
          <cell r="C92" t="str">
            <v xml:space="preserve">សុភា កាន់ចាន់ណា  </v>
          </cell>
          <cell r="D92" t="str">
            <v>PM</v>
          </cell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>
            <v>4</v>
          </cell>
          <cell r="T92">
            <v>4</v>
          </cell>
          <cell r="U92"/>
          <cell r="V92">
            <v>4</v>
          </cell>
          <cell r="W92">
            <v>4</v>
          </cell>
          <cell r="X92">
            <v>4</v>
          </cell>
          <cell r="Y92">
            <v>4</v>
          </cell>
          <cell r="Z92">
            <v>4</v>
          </cell>
          <cell r="AA92">
            <v>4</v>
          </cell>
          <cell r="AB92"/>
          <cell r="AC92">
            <v>4</v>
          </cell>
          <cell r="AD92" t="str">
            <v>A</v>
          </cell>
          <cell r="AE92">
            <v>4</v>
          </cell>
          <cell r="AF92">
            <v>4</v>
          </cell>
          <cell r="AG92">
            <v>4</v>
          </cell>
          <cell r="AH92">
            <v>4</v>
          </cell>
          <cell r="AI92"/>
          <cell r="AJ92"/>
          <cell r="AK92"/>
          <cell r="AL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</row>
        <row r="93">
          <cell r="B93"/>
          <cell r="C93" t="str">
            <v>Sophea Kanchanna</v>
          </cell>
          <cell r="D93">
            <v>1.3</v>
          </cell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>
            <v>0</v>
          </cell>
          <cell r="T93">
            <v>0</v>
          </cell>
          <cell r="U93"/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/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AK93"/>
          <cell r="AL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</row>
        <row r="94">
          <cell r="B94"/>
          <cell r="C94" t="str">
            <v>Packing Operator</v>
          </cell>
          <cell r="D94">
            <v>1.5</v>
          </cell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>
            <v>2</v>
          </cell>
          <cell r="T94">
            <v>2</v>
          </cell>
          <cell r="U94"/>
          <cell r="V94">
            <v>2</v>
          </cell>
          <cell r="W94">
            <v>2</v>
          </cell>
          <cell r="X94">
            <v>2</v>
          </cell>
          <cell r="Y94">
            <v>2</v>
          </cell>
          <cell r="Z94">
            <v>2</v>
          </cell>
          <cell r="AA94">
            <v>2</v>
          </cell>
          <cell r="AB94"/>
          <cell r="AC94">
            <v>2</v>
          </cell>
          <cell r="AD94">
            <v>0</v>
          </cell>
          <cell r="AE94">
            <v>2</v>
          </cell>
          <cell r="AF94">
            <v>2</v>
          </cell>
          <cell r="AG94">
            <v>2</v>
          </cell>
          <cell r="AH94">
            <v>0</v>
          </cell>
          <cell r="AI94"/>
          <cell r="AJ94">
            <v>24</v>
          </cell>
          <cell r="AK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</row>
        <row r="95">
          <cell r="B95"/>
          <cell r="C95"/>
          <cell r="D95">
            <v>2</v>
          </cell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>
            <v>0</v>
          </cell>
          <cell r="T95">
            <v>0</v>
          </cell>
          <cell r="U95"/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/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AK95">
            <v>0</v>
          </cell>
          <cell r="AL95">
            <v>12</v>
          </cell>
          <cell r="AM95">
            <v>0</v>
          </cell>
          <cell r="AN95">
            <v>0</v>
          </cell>
          <cell r="AO95">
            <v>0</v>
          </cell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</row>
        <row r="96">
          <cell r="B96" t="str">
            <v>1612</v>
          </cell>
          <cell r="C96"/>
          <cell r="D96" t="str">
            <v>AM</v>
          </cell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>
            <v>4</v>
          </cell>
          <cell r="U96"/>
          <cell r="V96">
            <v>4</v>
          </cell>
          <cell r="W96">
            <v>4</v>
          </cell>
          <cell r="X96">
            <v>4</v>
          </cell>
          <cell r="Y96">
            <v>4</v>
          </cell>
          <cell r="Z96">
            <v>4</v>
          </cell>
          <cell r="AA96">
            <v>4</v>
          </cell>
          <cell r="AB96" t="str">
            <v>4S</v>
          </cell>
          <cell r="AC96">
            <v>4</v>
          </cell>
          <cell r="AD96">
            <v>4</v>
          </cell>
          <cell r="AE96">
            <v>4</v>
          </cell>
          <cell r="AF96">
            <v>4</v>
          </cell>
          <cell r="AG96">
            <v>4</v>
          </cell>
          <cell r="AH96">
            <v>4</v>
          </cell>
          <cell r="AI96"/>
          <cell r="AJ96">
            <v>13</v>
          </cell>
          <cell r="AK96"/>
          <cell r="AP96">
            <v>12</v>
          </cell>
          <cell r="AQ96">
            <v>13</v>
          </cell>
          <cell r="AR96">
            <v>0</v>
          </cell>
          <cell r="AS96">
            <v>0</v>
          </cell>
          <cell r="AT96">
            <v>8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13</v>
          </cell>
          <cell r="BA96">
            <v>0</v>
          </cell>
          <cell r="BB96">
            <v>24</v>
          </cell>
          <cell r="BC96">
            <v>0</v>
          </cell>
          <cell r="BD96">
            <v>0</v>
          </cell>
        </row>
        <row r="97">
          <cell r="B97"/>
          <cell r="C97" t="str">
            <v>ពេជ រីណា</v>
          </cell>
          <cell r="D97" t="str">
            <v>PM</v>
          </cell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>
            <v>4</v>
          </cell>
          <cell r="U97"/>
          <cell r="V97">
            <v>4</v>
          </cell>
          <cell r="W97">
            <v>4</v>
          </cell>
          <cell r="X97">
            <v>4</v>
          </cell>
          <cell r="Y97">
            <v>4</v>
          </cell>
          <cell r="Z97">
            <v>4</v>
          </cell>
          <cell r="AA97">
            <v>4</v>
          </cell>
          <cell r="AB97" t="str">
            <v>4S</v>
          </cell>
          <cell r="AC97">
            <v>4</v>
          </cell>
          <cell r="AD97">
            <v>4</v>
          </cell>
          <cell r="AE97">
            <v>4</v>
          </cell>
          <cell r="AF97">
            <v>4</v>
          </cell>
          <cell r="AG97">
            <v>4</v>
          </cell>
          <cell r="AH97">
            <v>4</v>
          </cell>
          <cell r="AI97"/>
          <cell r="AJ97"/>
          <cell r="AK97"/>
          <cell r="AL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</row>
        <row r="98">
          <cell r="B98"/>
          <cell r="C98" t="str">
            <v>Pich Rina</v>
          </cell>
          <cell r="D98">
            <v>1.3</v>
          </cell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>
            <v>0</v>
          </cell>
          <cell r="U98"/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AK98"/>
          <cell r="AL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</row>
        <row r="99">
          <cell r="B99"/>
          <cell r="C99" t="str">
            <v>Packing Operator</v>
          </cell>
          <cell r="D99">
            <v>1.5</v>
          </cell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>
            <v>0</v>
          </cell>
          <cell r="U99"/>
          <cell r="V99">
            <v>2</v>
          </cell>
          <cell r="W99">
            <v>2</v>
          </cell>
          <cell r="X99">
            <v>2</v>
          </cell>
          <cell r="Y99">
            <v>2</v>
          </cell>
          <cell r="Z99">
            <v>2</v>
          </cell>
          <cell r="AA99">
            <v>2</v>
          </cell>
          <cell r="AB99">
            <v>0</v>
          </cell>
          <cell r="AC99">
            <v>2</v>
          </cell>
          <cell r="AD99">
            <v>2</v>
          </cell>
          <cell r="AE99">
            <v>2</v>
          </cell>
          <cell r="AF99">
            <v>2</v>
          </cell>
          <cell r="AG99">
            <v>2</v>
          </cell>
          <cell r="AH99">
            <v>2</v>
          </cell>
          <cell r="AI99"/>
          <cell r="AJ99">
            <v>24</v>
          </cell>
          <cell r="AK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</row>
        <row r="100">
          <cell r="B100"/>
          <cell r="C100"/>
          <cell r="D100">
            <v>2</v>
          </cell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>
            <v>0</v>
          </cell>
          <cell r="U100"/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AK100">
            <v>0</v>
          </cell>
          <cell r="AL100">
            <v>12</v>
          </cell>
          <cell r="AM100">
            <v>0</v>
          </cell>
          <cell r="AN100">
            <v>0</v>
          </cell>
          <cell r="AO100">
            <v>0</v>
          </cell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</row>
        <row r="101">
          <cell r="B101" t="str">
            <v>1632</v>
          </cell>
          <cell r="C101"/>
          <cell r="D101" t="str">
            <v>AM</v>
          </cell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>
            <v>4</v>
          </cell>
          <cell r="AD101">
            <v>4</v>
          </cell>
          <cell r="AE101">
            <v>4</v>
          </cell>
          <cell r="AF101">
            <v>4</v>
          </cell>
          <cell r="AG101">
            <v>4</v>
          </cell>
          <cell r="AH101">
            <v>4</v>
          </cell>
          <cell r="AI101"/>
          <cell r="AJ101">
            <v>6</v>
          </cell>
          <cell r="AK101"/>
          <cell r="AP101">
            <v>5</v>
          </cell>
          <cell r="AQ101">
            <v>6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6</v>
          </cell>
          <cell r="BA101">
            <v>0</v>
          </cell>
          <cell r="BB101">
            <v>10</v>
          </cell>
          <cell r="BC101">
            <v>0</v>
          </cell>
          <cell r="BD101">
            <v>0</v>
          </cell>
        </row>
        <row r="102">
          <cell r="B102"/>
          <cell r="C102" t="str">
            <v>អៀវ ណាត</v>
          </cell>
          <cell r="D102" t="str">
            <v>PM</v>
          </cell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>
            <v>4</v>
          </cell>
          <cell r="AD102">
            <v>4</v>
          </cell>
          <cell r="AE102">
            <v>4</v>
          </cell>
          <cell r="AF102">
            <v>4</v>
          </cell>
          <cell r="AG102">
            <v>4</v>
          </cell>
          <cell r="AH102">
            <v>4</v>
          </cell>
          <cell r="AI102"/>
          <cell r="AJ102"/>
          <cell r="AK102"/>
          <cell r="AL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</row>
        <row r="103">
          <cell r="B103"/>
          <cell r="C103" t="str">
            <v>Eav Nath</v>
          </cell>
          <cell r="D103">
            <v>1.3</v>
          </cell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AK103"/>
          <cell r="AL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</row>
        <row r="104">
          <cell r="B104"/>
          <cell r="C104" t="str">
            <v>Packing Operator</v>
          </cell>
          <cell r="D104">
            <v>1.5</v>
          </cell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>
            <v>2</v>
          </cell>
          <cell r="AD104">
            <v>2</v>
          </cell>
          <cell r="AE104">
            <v>2</v>
          </cell>
          <cell r="AF104">
            <v>2</v>
          </cell>
          <cell r="AG104">
            <v>2</v>
          </cell>
          <cell r="AH104">
            <v>0</v>
          </cell>
          <cell r="AI104"/>
          <cell r="AJ104">
            <v>10</v>
          </cell>
          <cell r="AK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</row>
        <row r="105">
          <cell r="B105"/>
          <cell r="C105"/>
          <cell r="D105">
            <v>2</v>
          </cell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AK105">
            <v>0</v>
          </cell>
          <cell r="AL105">
            <v>5</v>
          </cell>
          <cell r="AM105">
            <v>0</v>
          </cell>
          <cell r="AN105">
            <v>0</v>
          </cell>
          <cell r="AO105">
            <v>0</v>
          </cell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</row>
      </sheetData>
      <sheetData sheetId="2"/>
      <sheetData sheetId="3"/>
      <sheetData sheetId="4"/>
      <sheetData sheetId="5">
        <row r="10">
          <cell r="B10" t="str">
            <v>1166</v>
          </cell>
          <cell r="C10" t="str">
            <v>ជុំ ស្រីទូ</v>
          </cell>
          <cell r="D10" t="str">
            <v>Chum Srey Tou</v>
          </cell>
          <cell r="E10" t="str">
            <v>F</v>
          </cell>
          <cell r="F10" t="str">
            <v xml:space="preserve">QC Inspector
</v>
          </cell>
          <cell r="G10">
            <v>44966</v>
          </cell>
          <cell r="H10">
            <v>264.7</v>
          </cell>
          <cell r="I10">
            <v>226</v>
          </cell>
          <cell r="J10">
            <v>234.5</v>
          </cell>
          <cell r="K10">
            <v>238</v>
          </cell>
          <cell r="L10">
            <v>214.77</v>
          </cell>
          <cell r="M10">
            <v>301</v>
          </cell>
          <cell r="N10">
            <v>283.5</v>
          </cell>
          <cell r="O10">
            <v>252.71</v>
          </cell>
          <cell r="P10">
            <v>272.94</v>
          </cell>
          <cell r="Q10">
            <v>436.96</v>
          </cell>
          <cell r="R10">
            <v>301.06</v>
          </cell>
          <cell r="S10">
            <v>315.27</v>
          </cell>
          <cell r="T10">
            <v>3341.41</v>
          </cell>
          <cell r="U10">
            <v>278.45083333333332</v>
          </cell>
          <cell r="V10">
            <v>0</v>
          </cell>
          <cell r="W10">
            <v>0</v>
          </cell>
        </row>
        <row r="11">
          <cell r="B11" t="str">
            <v>1024</v>
          </cell>
          <cell r="C11" t="str">
            <v>ស៊ូ បរមី</v>
          </cell>
          <cell r="D11" t="str">
            <v>Sou Bormey</v>
          </cell>
          <cell r="E11" t="str">
            <v>F</v>
          </cell>
          <cell r="F11" t="str">
            <v>Packing Leader</v>
          </cell>
          <cell r="G11">
            <v>44862</v>
          </cell>
          <cell r="H11">
            <v>356.89</v>
          </cell>
          <cell r="I11">
            <v>227.15</v>
          </cell>
          <cell r="J11">
            <v>244.5</v>
          </cell>
          <cell r="K11">
            <v>215.16</v>
          </cell>
          <cell r="L11">
            <v>220.71</v>
          </cell>
          <cell r="M11">
            <v>298.02</v>
          </cell>
          <cell r="N11">
            <v>286.5</v>
          </cell>
          <cell r="O11">
            <v>304.42</v>
          </cell>
          <cell r="P11">
            <v>545.52</v>
          </cell>
          <cell r="Q11">
            <v>376.74</v>
          </cell>
          <cell r="R11">
            <v>365.83</v>
          </cell>
          <cell r="S11">
            <v>365.83</v>
          </cell>
          <cell r="T11">
            <v>3807.2699999999995</v>
          </cell>
          <cell r="U11">
            <v>317.27249999999998</v>
          </cell>
          <cell r="V11">
            <v>0</v>
          </cell>
          <cell r="W11">
            <v>0</v>
          </cell>
        </row>
        <row r="12">
          <cell r="B12" t="str">
            <v>0367</v>
          </cell>
          <cell r="C12" t="str">
            <v>រស់ ចាន់សេរីរដ្ឋ</v>
          </cell>
          <cell r="D12" t="str">
            <v>Ruos ChanSereyRoth</v>
          </cell>
          <cell r="E12" t="str">
            <v>F</v>
          </cell>
          <cell r="F12" t="str">
            <v>Packing operator</v>
          </cell>
          <cell r="G12">
            <v>44103</v>
          </cell>
          <cell r="H12">
            <v>505.03</v>
          </cell>
          <cell r="I12">
            <v>238.23</v>
          </cell>
          <cell r="J12">
            <v>241</v>
          </cell>
          <cell r="K12">
            <v>248</v>
          </cell>
          <cell r="L12">
            <v>215.85</v>
          </cell>
          <cell r="M12">
            <v>311</v>
          </cell>
          <cell r="N12">
            <v>289</v>
          </cell>
          <cell r="O12">
            <v>274.23</v>
          </cell>
          <cell r="P12">
            <v>324</v>
          </cell>
          <cell r="Q12">
            <v>520.69000000000005</v>
          </cell>
          <cell r="R12">
            <v>331.38</v>
          </cell>
          <cell r="S12">
            <v>331.38</v>
          </cell>
          <cell r="T12">
            <v>3829.79</v>
          </cell>
          <cell r="U12">
            <v>319.14916666666664</v>
          </cell>
          <cell r="V12">
            <v>0</v>
          </cell>
          <cell r="W12">
            <v>0</v>
          </cell>
        </row>
        <row r="13">
          <cell r="B13" t="str">
            <v>0794</v>
          </cell>
          <cell r="C13" t="str">
            <v>អិន សារ៉ាន់</v>
          </cell>
          <cell r="D13" t="str">
            <v>IN Saran</v>
          </cell>
          <cell r="E13" t="str">
            <v>F</v>
          </cell>
          <cell r="F13" t="str">
            <v>Packing operator</v>
          </cell>
          <cell r="G13">
            <v>44582</v>
          </cell>
          <cell r="H13">
            <v>473.29</v>
          </cell>
          <cell r="I13">
            <v>222.15</v>
          </cell>
          <cell r="J13">
            <v>243</v>
          </cell>
          <cell r="K13">
            <v>241.88</v>
          </cell>
          <cell r="L13">
            <v>226.77</v>
          </cell>
          <cell r="M13">
            <v>302.62</v>
          </cell>
          <cell r="N13">
            <v>282</v>
          </cell>
          <cell r="O13">
            <v>262.27</v>
          </cell>
          <cell r="P13">
            <v>315</v>
          </cell>
          <cell r="Q13">
            <v>476.76</v>
          </cell>
          <cell r="R13">
            <v>319.83</v>
          </cell>
          <cell r="S13">
            <v>316.27</v>
          </cell>
          <cell r="T13">
            <v>3681.8399999999997</v>
          </cell>
          <cell r="U13">
            <v>306.82</v>
          </cell>
          <cell r="V13">
            <v>0</v>
          </cell>
          <cell r="W13">
            <v>0</v>
          </cell>
        </row>
        <row r="14">
          <cell r="B14" t="str">
            <v>1203</v>
          </cell>
          <cell r="C14" t="str">
            <v>ជីម សុរ៉េម</v>
          </cell>
          <cell r="D14" t="str">
            <v>Chim Sorem</v>
          </cell>
          <cell r="E14" t="str">
            <v>F</v>
          </cell>
          <cell r="F14" t="str">
            <v>Packing Operator</v>
          </cell>
          <cell r="G14">
            <v>45000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1531</v>
          </cell>
          <cell r="C15" t="str">
            <v xml:space="preserve">ទ្រី វាំង </v>
          </cell>
          <cell r="D15" t="str">
            <v xml:space="preserve"> Trey Vang</v>
          </cell>
          <cell r="E15" t="str">
            <v>M</v>
          </cell>
          <cell r="F15" t="str">
            <v>Packing Operator</v>
          </cell>
          <cell r="G15">
            <v>45328</v>
          </cell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1533</v>
          </cell>
          <cell r="C16" t="str">
            <v xml:space="preserve">ញ៉ាន ម៉ារ៉ាឌី </v>
          </cell>
          <cell r="D16" t="str">
            <v>Nhanh Marady</v>
          </cell>
          <cell r="E16" t="str">
            <v>F</v>
          </cell>
          <cell r="F16" t="str">
            <v>Packing Operator</v>
          </cell>
          <cell r="G16">
            <v>45330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1546</v>
          </cell>
          <cell r="C17" t="str">
            <v xml:space="preserve">ស៊្រេន លៀងអ៊ី </v>
          </cell>
          <cell r="D17" t="str">
            <v>Sren Leange</v>
          </cell>
          <cell r="E17" t="str">
            <v>F</v>
          </cell>
          <cell r="F17" t="str">
            <v>Packing Operator</v>
          </cell>
          <cell r="G17">
            <v>45352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1547</v>
          </cell>
          <cell r="C18" t="str">
            <v xml:space="preserve">ឡោម ឦសារ </v>
          </cell>
          <cell r="D18" t="str">
            <v>Laom Ysar</v>
          </cell>
          <cell r="E18" t="str">
            <v>F</v>
          </cell>
          <cell r="F18" t="str">
            <v>Packing Operator</v>
          </cell>
          <cell r="G18">
            <v>45352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1548</v>
          </cell>
          <cell r="C19" t="str">
            <v xml:space="preserve">ស៊ូ ស្រីរាជ </v>
          </cell>
          <cell r="D19" t="str">
            <v>Sou Sreyreach</v>
          </cell>
          <cell r="E19" t="str">
            <v>F</v>
          </cell>
          <cell r="F19" t="str">
            <v>Packing Operator</v>
          </cell>
          <cell r="G19">
            <v>45352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1549</v>
          </cell>
          <cell r="C20" t="str">
            <v xml:space="preserve">កែ ស្រីពៅ </v>
          </cell>
          <cell r="D20" t="str">
            <v>Ke Srey Pov</v>
          </cell>
          <cell r="E20" t="str">
            <v>F</v>
          </cell>
          <cell r="F20" t="str">
            <v>Packing Operator</v>
          </cell>
          <cell r="G20">
            <v>45352</v>
          </cell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1555</v>
          </cell>
          <cell r="C21" t="str">
            <v xml:space="preserve">ឌឹម ស្រីណែត  </v>
          </cell>
          <cell r="D21" t="str">
            <v>Dem Sreyneat</v>
          </cell>
          <cell r="E21" t="str">
            <v>F</v>
          </cell>
          <cell r="F21" t="str">
            <v>Packing Operator</v>
          </cell>
          <cell r="G21">
            <v>45353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1556</v>
          </cell>
          <cell r="C22" t="str">
            <v xml:space="preserve">សុង រិទ្ធិសាក់ </v>
          </cell>
          <cell r="D22" t="str">
            <v>Song Rithtysak</v>
          </cell>
          <cell r="E22" t="str">
            <v>M</v>
          </cell>
          <cell r="F22" t="str">
            <v>Packing Operator</v>
          </cell>
          <cell r="G22">
            <v>45358</v>
          </cell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1557</v>
          </cell>
          <cell r="C23" t="str">
            <v xml:space="preserve">ពៀក ស្រីម៉ុច </v>
          </cell>
          <cell r="D23" t="str">
            <v>Peak Sreymoch</v>
          </cell>
          <cell r="E23" t="str">
            <v>F</v>
          </cell>
          <cell r="F23" t="str">
            <v>Packing Operator</v>
          </cell>
          <cell r="G23">
            <v>45358</v>
          </cell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1559</v>
          </cell>
          <cell r="C24" t="str">
            <v xml:space="preserve">វ៉ាត ស្រីនិច </v>
          </cell>
          <cell r="D24" t="str">
            <v>Vat Sreynich</v>
          </cell>
          <cell r="E24" t="str">
            <v>F</v>
          </cell>
          <cell r="F24" t="str">
            <v>Packing Operator</v>
          </cell>
          <cell r="G24">
            <v>45358</v>
          </cell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1605</v>
          </cell>
          <cell r="C25" t="str">
            <v xml:space="preserve">សុភា កាន់ចាន់ណា  </v>
          </cell>
          <cell r="D25" t="str">
            <v>Sophea Kanchanna</v>
          </cell>
          <cell r="E25" t="str">
            <v>F</v>
          </cell>
          <cell r="F25" t="str">
            <v>Packing Operator</v>
          </cell>
          <cell r="G25">
            <v>45366</v>
          </cell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1612</v>
          </cell>
          <cell r="C26" t="str">
            <v>ពេជ រីណា</v>
          </cell>
          <cell r="D26" t="str">
            <v>Pich Rina</v>
          </cell>
          <cell r="E26" t="str">
            <v>F</v>
          </cell>
          <cell r="F26" t="str">
            <v>Packing Operator</v>
          </cell>
          <cell r="G26">
            <v>45367</v>
          </cell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1632</v>
          </cell>
          <cell r="C27" t="str">
            <v>អៀវ ណាត</v>
          </cell>
          <cell r="D27" t="str">
            <v>Eav Nath</v>
          </cell>
          <cell r="E27" t="str">
            <v>F</v>
          </cell>
          <cell r="F27" t="str">
            <v>Packing Operator</v>
          </cell>
          <cell r="G27">
            <v>45376</v>
          </cell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</row>
      </sheetData>
      <sheetData sheetId="6">
        <row r="10">
          <cell r="B10" t="str">
            <v>0842</v>
          </cell>
          <cell r="C10" t="str">
            <v>ហ៊ឹម ប៊ុនឡេង</v>
          </cell>
          <cell r="D10" t="str">
            <v>Hoem Bunleng</v>
          </cell>
          <cell r="E10" t="str">
            <v>M</v>
          </cell>
          <cell r="F10" t="str">
            <v>R.M.W.H Sup. Assistant</v>
          </cell>
          <cell r="G10" t="str">
            <v>19-Feb-2022</v>
          </cell>
          <cell r="H10">
            <v>429.37</v>
          </cell>
          <cell r="I10">
            <v>499.51</v>
          </cell>
          <cell r="J10">
            <v>470.53</v>
          </cell>
          <cell r="K10">
            <v>407.69</v>
          </cell>
          <cell r="L10">
            <v>557.17999999999995</v>
          </cell>
          <cell r="M10" t="e">
            <v>#N/A</v>
          </cell>
          <cell r="N10" t="e">
            <v>#N/A</v>
          </cell>
          <cell r="O10" t="e">
            <v>#N/A</v>
          </cell>
          <cell r="P10"/>
          <cell r="Q10" t="e">
            <v>#N/A</v>
          </cell>
          <cell r="R10" t="e">
            <v>#N/A</v>
          </cell>
          <cell r="S10" t="e">
            <v>#N/A</v>
          </cell>
        </row>
        <row r="11">
          <cell r="B11" t="str">
            <v>0388</v>
          </cell>
          <cell r="C11" t="str">
            <v>ណី វិចិត្រ</v>
          </cell>
          <cell r="D11" t="str">
            <v>Ney Vichit</v>
          </cell>
          <cell r="E11" t="str">
            <v>M</v>
          </cell>
          <cell r="F11" t="str">
            <v>PET Film Coating Leader</v>
          </cell>
          <cell r="G11">
            <v>44117</v>
          </cell>
          <cell r="H11">
            <v>331.45</v>
          </cell>
          <cell r="I11">
            <v>419.93</v>
          </cell>
          <cell r="J11">
            <v>426.95</v>
          </cell>
          <cell r="K11">
            <v>400.12</v>
          </cell>
          <cell r="L11">
            <v>475.59</v>
          </cell>
          <cell r="M11" t="e">
            <v>#N/A</v>
          </cell>
          <cell r="N11" t="e">
            <v>#N/A</v>
          </cell>
          <cell r="O11" t="e">
            <v>#N/A</v>
          </cell>
          <cell r="P11"/>
          <cell r="Q11" t="e">
            <v>#N/A</v>
          </cell>
          <cell r="R11" t="e">
            <v>#N/A</v>
          </cell>
          <cell r="S11" t="e">
            <v>#N/A</v>
          </cell>
        </row>
        <row r="12">
          <cell r="B12" t="str">
            <v>0398</v>
          </cell>
          <cell r="C12" t="str">
            <v>ពេញ នីត</v>
          </cell>
          <cell r="D12" t="str">
            <v>Penh Nit</v>
          </cell>
          <cell r="E12" t="str">
            <v>M</v>
          </cell>
          <cell r="F12" t="str">
            <v>PET Film Coating operator</v>
          </cell>
          <cell r="G12">
            <v>44120</v>
          </cell>
          <cell r="H12">
            <v>231.23</v>
          </cell>
          <cell r="I12">
            <v>371.42</v>
          </cell>
          <cell r="J12">
            <v>310</v>
          </cell>
          <cell r="K12">
            <v>308.54000000000002</v>
          </cell>
          <cell r="L12">
            <v>375</v>
          </cell>
          <cell r="M12" t="e">
            <v>#N/A</v>
          </cell>
          <cell r="N12" t="e">
            <v>#N/A</v>
          </cell>
          <cell r="O12" t="e">
            <v>#N/A</v>
          </cell>
          <cell r="P12"/>
          <cell r="Q12" t="e">
            <v>#N/A</v>
          </cell>
          <cell r="R12" t="e">
            <v>#N/A</v>
          </cell>
          <cell r="S12" t="e">
            <v>#N/A</v>
          </cell>
        </row>
        <row r="13">
          <cell r="B13" t="str">
            <v>0886</v>
          </cell>
          <cell r="C13" t="str">
            <v>ណេន សុជាតា</v>
          </cell>
          <cell r="D13" t="str">
            <v>Nen Socheata</v>
          </cell>
          <cell r="E13" t="str">
            <v>M</v>
          </cell>
          <cell r="F13" t="str">
            <v>PET Film Coating operator</v>
          </cell>
          <cell r="G13" t="str">
            <v>16-Mar-2022</v>
          </cell>
          <cell r="H13">
            <v>232.46</v>
          </cell>
          <cell r="I13">
            <v>330</v>
          </cell>
          <cell r="J13">
            <v>320</v>
          </cell>
          <cell r="K13">
            <v>291.95999999999998</v>
          </cell>
          <cell r="L13">
            <v>351</v>
          </cell>
          <cell r="M13" t="e">
            <v>#N/A</v>
          </cell>
          <cell r="N13" t="e">
            <v>#N/A</v>
          </cell>
          <cell r="O13" t="e">
            <v>#N/A</v>
          </cell>
          <cell r="P13"/>
          <cell r="Q13" t="e">
            <v>#N/A</v>
          </cell>
          <cell r="R13" t="e">
            <v>#N/A</v>
          </cell>
          <cell r="S13" t="e">
            <v>#N/A</v>
          </cell>
        </row>
        <row r="14">
          <cell r="B14" t="str">
            <v>0982</v>
          </cell>
          <cell r="C14" t="str">
            <v>ឌឿន ប៉ូ</v>
          </cell>
          <cell r="D14" t="str">
            <v>Doeun Po</v>
          </cell>
          <cell r="E14" t="str">
            <v>M</v>
          </cell>
          <cell r="F14" t="str">
            <v>PET Film Coating operator</v>
          </cell>
          <cell r="G14">
            <v>44779</v>
          </cell>
          <cell r="H14">
            <v>227.5</v>
          </cell>
          <cell r="I14">
            <v>574.19000000000005</v>
          </cell>
          <cell r="J14">
            <v>313</v>
          </cell>
          <cell r="K14">
            <v>309.54000000000002</v>
          </cell>
          <cell r="L14">
            <v>325.45999999999998</v>
          </cell>
          <cell r="M14" t="e">
            <v>#N/A</v>
          </cell>
          <cell r="N14" t="e">
            <v>#N/A</v>
          </cell>
          <cell r="O14" t="e">
            <v>#N/A</v>
          </cell>
          <cell r="P14"/>
          <cell r="Q14" t="e">
            <v>#N/A</v>
          </cell>
          <cell r="R14" t="e">
            <v>#N/A</v>
          </cell>
          <cell r="S14" t="e">
            <v>#N/A</v>
          </cell>
        </row>
        <row r="15">
          <cell r="B15" t="str">
            <v>0296</v>
          </cell>
          <cell r="C15" t="str">
            <v>ហេង សកល</v>
          </cell>
          <cell r="D15" t="str">
            <v>Heng Sakal</v>
          </cell>
          <cell r="E15" t="str">
            <v>M</v>
          </cell>
          <cell r="F15" t="str">
            <v>PET Film Coating operator</v>
          </cell>
          <cell r="G15">
            <v>43854</v>
          </cell>
          <cell r="H15">
            <v>226.7</v>
          </cell>
          <cell r="I15">
            <v>367.95</v>
          </cell>
          <cell r="J15">
            <v>267.77</v>
          </cell>
          <cell r="K15">
            <v>263.14999999999998</v>
          </cell>
          <cell r="L15">
            <v>310</v>
          </cell>
          <cell r="M15" t="e">
            <v>#N/A</v>
          </cell>
          <cell r="N15" t="e">
            <v>#N/A</v>
          </cell>
          <cell r="O15" t="e">
            <v>#N/A</v>
          </cell>
          <cell r="P15"/>
          <cell r="Q15" t="e">
            <v>#N/A</v>
          </cell>
          <cell r="R15" t="e">
            <v>#N/A</v>
          </cell>
          <cell r="S15" t="e">
            <v>#N/A</v>
          </cell>
        </row>
        <row r="16">
          <cell r="B16" t="str">
            <v>1054</v>
          </cell>
          <cell r="C16" t="str">
            <v>ឈឺ វ៉ាន់ឆៃ</v>
          </cell>
          <cell r="D16" t="str">
            <v>Chhi Vanchhay</v>
          </cell>
          <cell r="E16" t="str">
            <v>M</v>
          </cell>
          <cell r="F16" t="str">
            <v>PET Film Coating operator</v>
          </cell>
          <cell r="G16">
            <v>44867</v>
          </cell>
          <cell r="H16">
            <v>224.73</v>
          </cell>
          <cell r="I16">
            <v>360.73</v>
          </cell>
          <cell r="J16">
            <v>301</v>
          </cell>
          <cell r="K16">
            <v>301.04000000000002</v>
          </cell>
          <cell r="L16">
            <v>581.5</v>
          </cell>
          <cell r="M16" t="e">
            <v>#N/A</v>
          </cell>
          <cell r="N16" t="e">
            <v>#N/A</v>
          </cell>
          <cell r="O16" t="e">
            <v>#N/A</v>
          </cell>
          <cell r="P16"/>
          <cell r="Q16" t="e">
            <v>#N/A</v>
          </cell>
          <cell r="R16" t="e">
            <v>#N/A</v>
          </cell>
          <cell r="S16" t="e">
            <v>#N/A</v>
          </cell>
        </row>
        <row r="17">
          <cell r="B17" t="str">
            <v>1123</v>
          </cell>
          <cell r="C17" t="str">
            <v>មឿន រាំបូ</v>
          </cell>
          <cell r="D17" t="str">
            <v>Moeurn Rambo</v>
          </cell>
          <cell r="E17" t="str">
            <v>M</v>
          </cell>
          <cell r="F17" t="str">
            <v>PET Film Coating operator</v>
          </cell>
          <cell r="G17">
            <v>44944</v>
          </cell>
          <cell r="H17">
            <v>228.23</v>
          </cell>
          <cell r="I17">
            <v>368.42</v>
          </cell>
          <cell r="J17">
            <v>300.31</v>
          </cell>
          <cell r="K17">
            <v>304.54000000000002</v>
          </cell>
          <cell r="L17">
            <v>416.95</v>
          </cell>
          <cell r="M17" t="e">
            <v>#N/A</v>
          </cell>
          <cell r="N17" t="e">
            <v>#N/A</v>
          </cell>
          <cell r="O17" t="e">
            <v>#N/A</v>
          </cell>
          <cell r="P17"/>
          <cell r="Q17" t="e">
            <v>#N/A</v>
          </cell>
          <cell r="R17" t="e">
            <v>#N/A</v>
          </cell>
          <cell r="S17" t="e">
            <v>#N/A</v>
          </cell>
        </row>
        <row r="18">
          <cell r="B18" t="str">
            <v>0201</v>
          </cell>
          <cell r="C18" t="str">
            <v>ម៉ាយ ហាន</v>
          </cell>
          <cell r="D18" t="str">
            <v>May Han</v>
          </cell>
          <cell r="E18" t="str">
            <v>M</v>
          </cell>
          <cell r="F18" t="str">
            <v>Color Mixer &amp; Lab-dip Assistant</v>
          </cell>
          <cell r="G18">
            <v>43769</v>
          </cell>
          <cell r="H18">
            <v>321.91000000000003</v>
          </cell>
          <cell r="I18">
            <v>381.66</v>
          </cell>
          <cell r="J18">
            <v>388.95</v>
          </cell>
          <cell r="K18">
            <v>342.4</v>
          </cell>
          <cell r="L18">
            <v>350.61</v>
          </cell>
          <cell r="M18" t="e">
            <v>#N/A</v>
          </cell>
          <cell r="N18" t="e">
            <v>#N/A</v>
          </cell>
          <cell r="O18" t="e">
            <v>#N/A</v>
          </cell>
          <cell r="P18"/>
          <cell r="Q18" t="e">
            <v>#N/A</v>
          </cell>
          <cell r="R18" t="e">
            <v>#N/A</v>
          </cell>
          <cell r="S18" t="e">
            <v>#N/A</v>
          </cell>
        </row>
        <row r="19">
          <cell r="B19" t="str">
            <v>1136</v>
          </cell>
          <cell r="C19" t="str">
            <v>ធឿន ណាវិន</v>
          </cell>
          <cell r="D19" t="str">
            <v>Thoeurn Naven</v>
          </cell>
          <cell r="E19" t="str">
            <v>M</v>
          </cell>
          <cell r="F19" t="str">
            <v xml:space="preserve">Color Kitchen
</v>
          </cell>
          <cell r="G19">
            <v>44950</v>
          </cell>
          <cell r="H19">
            <v>241.5</v>
          </cell>
          <cell r="I19">
            <v>286.5</v>
          </cell>
          <cell r="J19">
            <v>276</v>
          </cell>
          <cell r="K19">
            <v>266</v>
          </cell>
          <cell r="L19">
            <v>307.5</v>
          </cell>
          <cell r="M19" t="e">
            <v>#N/A</v>
          </cell>
          <cell r="N19" t="e">
            <v>#N/A</v>
          </cell>
          <cell r="O19" t="e">
            <v>#N/A</v>
          </cell>
          <cell r="P19"/>
          <cell r="Q19" t="e">
            <v>#N/A</v>
          </cell>
          <cell r="R19" t="e">
            <v>#N/A</v>
          </cell>
          <cell r="S19" t="e">
            <v>#N/A</v>
          </cell>
        </row>
        <row r="20">
          <cell r="B20" t="str">
            <v>1008</v>
          </cell>
          <cell r="C20" t="str">
            <v>រិទ្ធ សុភារី</v>
          </cell>
          <cell r="D20" t="str">
            <v>Rith Sopheary</v>
          </cell>
          <cell r="E20" t="str">
            <v>F</v>
          </cell>
          <cell r="F20" t="str">
            <v>YC Chinese Translator</v>
          </cell>
          <cell r="G20">
            <v>44820</v>
          </cell>
          <cell r="H20">
            <v>443.14</v>
          </cell>
          <cell r="I20">
            <v>556.1</v>
          </cell>
          <cell r="J20">
            <v>550.04</v>
          </cell>
          <cell r="K20">
            <v>528.87</v>
          </cell>
          <cell r="L20">
            <v>586.65</v>
          </cell>
          <cell r="M20" t="e">
            <v>#N/A</v>
          </cell>
          <cell r="N20" t="e">
            <v>#N/A</v>
          </cell>
          <cell r="O20" t="e">
            <v>#N/A</v>
          </cell>
          <cell r="P20"/>
          <cell r="Q20" t="e">
            <v>#N/A</v>
          </cell>
          <cell r="R20" t="e">
            <v>#N/A</v>
          </cell>
          <cell r="S20" t="e">
            <v>#N/A</v>
          </cell>
        </row>
        <row r="21">
          <cell r="B21" t="str">
            <v>0669</v>
          </cell>
          <cell r="C21" t="str">
            <v>ហ៊ ជៀបនី</v>
          </cell>
          <cell r="D21" t="str">
            <v>Hor Chiebny</v>
          </cell>
          <cell r="E21" t="str">
            <v>M</v>
          </cell>
          <cell r="F21" t="str">
            <v>Techboost Leader</v>
          </cell>
          <cell r="G21">
            <v>44488</v>
          </cell>
          <cell r="H21">
            <v>342.61</v>
          </cell>
          <cell r="I21">
            <v>450.21</v>
          </cell>
          <cell r="J21">
            <v>465.75</v>
          </cell>
          <cell r="K21">
            <v>421.34</v>
          </cell>
          <cell r="L21">
            <v>494.59</v>
          </cell>
          <cell r="M21" t="e">
            <v>#N/A</v>
          </cell>
          <cell r="N21" t="e">
            <v>#N/A</v>
          </cell>
          <cell r="O21" t="e">
            <v>#N/A</v>
          </cell>
          <cell r="P21"/>
          <cell r="Q21" t="e">
            <v>#N/A</v>
          </cell>
          <cell r="R21" t="e">
            <v>#N/A</v>
          </cell>
          <cell r="S21" t="e">
            <v>#N/A</v>
          </cell>
        </row>
        <row r="22">
          <cell r="B22" t="str">
            <v>1058</v>
          </cell>
          <cell r="C22" t="str">
            <v>ស៊ា ស៊ីណា</v>
          </cell>
          <cell r="D22" t="str">
            <v>Sea Sina</v>
          </cell>
          <cell r="E22" t="str">
            <v>M</v>
          </cell>
          <cell r="F22" t="str">
            <v>Techboost operator</v>
          </cell>
          <cell r="G22">
            <v>44869</v>
          </cell>
          <cell r="H22">
            <v>243.19</v>
          </cell>
          <cell r="I22">
            <v>309.42</v>
          </cell>
          <cell r="J22">
            <v>293</v>
          </cell>
          <cell r="K22">
            <v>278.19</v>
          </cell>
          <cell r="L22">
            <v>525.12</v>
          </cell>
          <cell r="M22" t="e">
            <v>#N/A</v>
          </cell>
          <cell r="N22" t="e">
            <v>#N/A</v>
          </cell>
          <cell r="O22" t="e">
            <v>#N/A</v>
          </cell>
          <cell r="P22"/>
          <cell r="Q22" t="e">
            <v>#N/A</v>
          </cell>
          <cell r="R22" t="e">
            <v>#N/A</v>
          </cell>
          <cell r="S22" t="e">
            <v>#N/A</v>
          </cell>
        </row>
        <row r="23">
          <cell r="B23" t="str">
            <v>1055</v>
          </cell>
          <cell r="C23" t="str">
            <v>ឃី ហេង</v>
          </cell>
          <cell r="D23" t="str">
            <v>Khey Heng</v>
          </cell>
          <cell r="E23" t="str">
            <v>M</v>
          </cell>
          <cell r="F23" t="str">
            <v>Techboost operator</v>
          </cell>
          <cell r="G23">
            <v>44867</v>
          </cell>
          <cell r="H23">
            <v>253.19</v>
          </cell>
          <cell r="I23">
            <v>320.5</v>
          </cell>
          <cell r="J23">
            <v>296.5</v>
          </cell>
          <cell r="K23">
            <v>268.64999999999998</v>
          </cell>
          <cell r="L23">
            <v>530.36</v>
          </cell>
          <cell r="M23" t="e">
            <v>#N/A</v>
          </cell>
          <cell r="N23" t="e">
            <v>#N/A</v>
          </cell>
          <cell r="O23" t="e">
            <v>#N/A</v>
          </cell>
          <cell r="P23"/>
          <cell r="Q23" t="e">
            <v>#N/A</v>
          </cell>
          <cell r="R23" t="e">
            <v>#N/A</v>
          </cell>
          <cell r="S23" t="e">
            <v>#N/A</v>
          </cell>
        </row>
        <row r="24">
          <cell r="B24" t="str">
            <v>0786</v>
          </cell>
          <cell r="C24" t="str">
            <v>ក្រូច សុខន</v>
          </cell>
          <cell r="D24" t="str">
            <v>Krouch Sokhorn</v>
          </cell>
          <cell r="E24" t="str">
            <v>M</v>
          </cell>
          <cell r="F24" t="str">
            <v>Laser Cutting Leader</v>
          </cell>
          <cell r="G24">
            <v>44574</v>
          </cell>
          <cell r="H24">
            <v>347.95</v>
          </cell>
          <cell r="I24">
            <v>440.5</v>
          </cell>
          <cell r="J24">
            <v>410.42</v>
          </cell>
          <cell r="K24">
            <v>381.31</v>
          </cell>
          <cell r="L24">
            <v>427.19</v>
          </cell>
          <cell r="M24" t="e">
            <v>#N/A</v>
          </cell>
          <cell r="N24" t="e">
            <v>#N/A</v>
          </cell>
          <cell r="O24" t="e">
            <v>#N/A</v>
          </cell>
          <cell r="P24"/>
          <cell r="Q24" t="e">
            <v>#N/A</v>
          </cell>
          <cell r="R24" t="e">
            <v>#N/A</v>
          </cell>
          <cell r="S24" t="e">
            <v>#N/A</v>
          </cell>
        </row>
        <row r="25">
          <cell r="B25" t="str">
            <v>1104</v>
          </cell>
          <cell r="C25" t="str">
            <v>ថា រិទ្ធី</v>
          </cell>
          <cell r="D25" t="str">
            <v>Tha Rithy</v>
          </cell>
          <cell r="E25" t="str">
            <v>M</v>
          </cell>
          <cell r="F25" t="str">
            <v>Laser cutting operator</v>
          </cell>
          <cell r="G25">
            <v>44925</v>
          </cell>
          <cell r="H25">
            <v>221.23</v>
          </cell>
          <cell r="I25">
            <v>301</v>
          </cell>
          <cell r="J25">
            <v>280</v>
          </cell>
          <cell r="K25">
            <v>245.73</v>
          </cell>
          <cell r="L25">
            <v>277.35000000000002</v>
          </cell>
          <cell r="M25" t="e">
            <v>#N/A</v>
          </cell>
          <cell r="N25" t="e">
            <v>#N/A</v>
          </cell>
          <cell r="O25" t="e">
            <v>#N/A</v>
          </cell>
          <cell r="P25"/>
          <cell r="Q25" t="e">
            <v>#N/A</v>
          </cell>
          <cell r="R25" t="e">
            <v>#N/A</v>
          </cell>
          <cell r="S25" t="e">
            <v>#N/A</v>
          </cell>
        </row>
        <row r="26">
          <cell r="B26" t="str">
            <v>1139</v>
          </cell>
          <cell r="C26" t="str">
            <v>ញឹម វណ្ណដា</v>
          </cell>
          <cell r="D26" t="str">
            <v>Nhim Vanda</v>
          </cell>
          <cell r="E26" t="str">
            <v>M</v>
          </cell>
          <cell r="F26" t="str">
            <v>Laser cutting operator</v>
          </cell>
          <cell r="G26">
            <v>44950</v>
          </cell>
          <cell r="H26">
            <v>215.97</v>
          </cell>
          <cell r="I26">
            <v>294</v>
          </cell>
          <cell r="J26">
            <v>283.5</v>
          </cell>
          <cell r="K26">
            <v>256.23</v>
          </cell>
          <cell r="L26">
            <v>297.5</v>
          </cell>
          <cell r="M26" t="e">
            <v>#N/A</v>
          </cell>
          <cell r="N26" t="e">
            <v>#N/A</v>
          </cell>
          <cell r="O26" t="e">
            <v>#N/A</v>
          </cell>
          <cell r="P26"/>
          <cell r="Q26" t="e">
            <v>#N/A</v>
          </cell>
          <cell r="R26" t="e">
            <v>#N/A</v>
          </cell>
          <cell r="S26" t="e">
            <v>#N/A</v>
          </cell>
        </row>
        <row r="27">
          <cell r="B27" t="str">
            <v>1140</v>
          </cell>
          <cell r="C27" t="str">
            <v xml:space="preserve"> វិន វ៉េង</v>
          </cell>
          <cell r="D27" t="str">
            <v>Vin Veng</v>
          </cell>
          <cell r="E27" t="str">
            <v>M</v>
          </cell>
          <cell r="F27" t="str">
            <v>Laser cutting operator</v>
          </cell>
          <cell r="G27">
            <v>44950</v>
          </cell>
          <cell r="H27">
            <v>224.73</v>
          </cell>
          <cell r="I27">
            <v>300.5</v>
          </cell>
          <cell r="J27">
            <v>264.62</v>
          </cell>
          <cell r="K27">
            <v>252.73</v>
          </cell>
          <cell r="L27">
            <v>257.95999999999998</v>
          </cell>
          <cell r="M27" t="e">
            <v>#N/A</v>
          </cell>
          <cell r="N27" t="e">
            <v>#N/A</v>
          </cell>
          <cell r="O27" t="e">
            <v>#N/A</v>
          </cell>
          <cell r="P27"/>
          <cell r="Q27" t="e">
            <v>#N/A</v>
          </cell>
          <cell r="R27" t="e">
            <v>#N/A</v>
          </cell>
          <cell r="S27" t="e">
            <v>#N/A</v>
          </cell>
        </row>
        <row r="28">
          <cell r="B28" t="str">
            <v>0990</v>
          </cell>
          <cell r="C28" t="str">
            <v>អុន អង</v>
          </cell>
          <cell r="D28" t="str">
            <v>Un Ang</v>
          </cell>
          <cell r="E28" t="str">
            <v>M</v>
          </cell>
          <cell r="F28" t="str">
            <v>On-Line QC</v>
          </cell>
          <cell r="G28">
            <v>44783</v>
          </cell>
          <cell r="H28">
            <v>248.92</v>
          </cell>
          <cell r="I28">
            <v>547.62</v>
          </cell>
          <cell r="J28">
            <v>308.5</v>
          </cell>
          <cell r="K28">
            <v>285.92</v>
          </cell>
          <cell r="L28">
            <v>316.45999999999998</v>
          </cell>
          <cell r="M28" t="e">
            <v>#N/A</v>
          </cell>
          <cell r="N28" t="e">
            <v>#N/A</v>
          </cell>
          <cell r="O28" t="e">
            <v>#N/A</v>
          </cell>
          <cell r="P28"/>
          <cell r="Q28" t="e">
            <v>#N/A</v>
          </cell>
          <cell r="R28" t="e">
            <v>#N/A</v>
          </cell>
          <cell r="S28" t="e">
            <v>#N/A</v>
          </cell>
        </row>
        <row r="29">
          <cell r="B29" t="str">
            <v>1166</v>
          </cell>
          <cell r="C29" t="str">
            <v>ជុំ ស្រីទូ</v>
          </cell>
          <cell r="D29" t="str">
            <v>Chum Srey Tou</v>
          </cell>
          <cell r="E29" t="str">
            <v>F</v>
          </cell>
          <cell r="F29" t="str">
            <v xml:space="preserve">QC Inspector
</v>
          </cell>
          <cell r="G29">
            <v>44966</v>
          </cell>
          <cell r="H29">
            <v>214.77</v>
          </cell>
          <cell r="I29">
            <v>301</v>
          </cell>
          <cell r="J29">
            <v>283.5</v>
          </cell>
          <cell r="K29">
            <v>252.71</v>
          </cell>
          <cell r="L29">
            <v>272.94</v>
          </cell>
          <cell r="M29">
            <v>315.27</v>
          </cell>
          <cell r="N29">
            <v>1640.19</v>
          </cell>
          <cell r="O29">
            <v>273.36500000000001</v>
          </cell>
          <cell r="P29"/>
          <cell r="Q29">
            <v>0</v>
          </cell>
          <cell r="R29">
            <v>0</v>
          </cell>
          <cell r="S29">
            <v>0</v>
          </cell>
        </row>
        <row r="30">
          <cell r="B30" t="str">
            <v>1024</v>
          </cell>
          <cell r="C30" t="str">
            <v>ស៊ូ បរមី</v>
          </cell>
          <cell r="D30" t="str">
            <v>Sou Bormey</v>
          </cell>
          <cell r="E30" t="str">
            <v>F</v>
          </cell>
          <cell r="F30" t="str">
            <v>Packing Leader</v>
          </cell>
          <cell r="G30">
            <v>44862</v>
          </cell>
          <cell r="H30">
            <v>220.71</v>
          </cell>
          <cell r="I30">
            <v>298.02</v>
          </cell>
          <cell r="J30">
            <v>286.5</v>
          </cell>
          <cell r="K30">
            <v>304.42</v>
          </cell>
          <cell r="L30">
            <v>545.52</v>
          </cell>
          <cell r="M30">
            <v>365.83</v>
          </cell>
          <cell r="N30">
            <v>2021</v>
          </cell>
          <cell r="O30">
            <v>336.83333333333331</v>
          </cell>
          <cell r="P30"/>
          <cell r="Q30">
            <v>0</v>
          </cell>
          <cell r="R30">
            <v>0</v>
          </cell>
          <cell r="S30">
            <v>0</v>
          </cell>
        </row>
        <row r="31">
          <cell r="B31" t="str">
            <v>0367</v>
          </cell>
          <cell r="C31" t="str">
            <v>រស់ ចាន់សេរីរដ្ឋ</v>
          </cell>
          <cell r="D31" t="str">
            <v>Ruos ChanSereyRoth</v>
          </cell>
          <cell r="E31" t="str">
            <v>F</v>
          </cell>
          <cell r="F31" t="str">
            <v>Packing operator</v>
          </cell>
          <cell r="G31">
            <v>44103</v>
          </cell>
          <cell r="H31">
            <v>215.85</v>
          </cell>
          <cell r="I31">
            <v>311</v>
          </cell>
          <cell r="J31">
            <v>289</v>
          </cell>
          <cell r="K31">
            <v>274.23</v>
          </cell>
          <cell r="L31">
            <v>324</v>
          </cell>
          <cell r="M31">
            <v>331.38</v>
          </cell>
          <cell r="N31">
            <v>1745.46</v>
          </cell>
          <cell r="O31">
            <v>290.91000000000003</v>
          </cell>
          <cell r="P31"/>
          <cell r="Q31">
            <v>0</v>
          </cell>
          <cell r="R31">
            <v>0</v>
          </cell>
          <cell r="S31">
            <v>0</v>
          </cell>
        </row>
        <row r="32">
          <cell r="B32" t="str">
            <v>0794</v>
          </cell>
          <cell r="C32" t="str">
            <v>អិន សារ៉ាន់</v>
          </cell>
          <cell r="D32" t="str">
            <v>IN Saran</v>
          </cell>
          <cell r="E32" t="str">
            <v>F</v>
          </cell>
          <cell r="F32" t="str">
            <v>Packing operator</v>
          </cell>
          <cell r="G32">
            <v>44582</v>
          </cell>
          <cell r="H32">
            <v>226.77</v>
          </cell>
          <cell r="I32">
            <v>302.62</v>
          </cell>
          <cell r="J32">
            <v>282</v>
          </cell>
          <cell r="K32">
            <v>262.27</v>
          </cell>
          <cell r="L32">
            <v>315</v>
          </cell>
          <cell r="M32">
            <v>316.27</v>
          </cell>
          <cell r="N32">
            <v>1704.9299999999998</v>
          </cell>
          <cell r="O32">
            <v>284.15499999999997</v>
          </cell>
          <cell r="P32"/>
          <cell r="Q32">
            <v>0</v>
          </cell>
          <cell r="R32">
            <v>0</v>
          </cell>
          <cell r="S32">
            <v>0</v>
          </cell>
        </row>
        <row r="33">
          <cell r="B33" t="str">
            <v>1216</v>
          </cell>
          <cell r="C33" t="str">
            <v>ប៊ិន ភឿន</v>
          </cell>
          <cell r="D33" t="str">
            <v>Bin Phoeun</v>
          </cell>
          <cell r="E33" t="str">
            <v>F</v>
          </cell>
          <cell r="F33" t="str">
            <v>Packing operator</v>
          </cell>
          <cell r="G33">
            <v>45040</v>
          </cell>
          <cell r="H33">
            <v>214.77</v>
          </cell>
          <cell r="I33">
            <v>297</v>
          </cell>
          <cell r="J33">
            <v>280</v>
          </cell>
          <cell r="K33">
            <v>263.77</v>
          </cell>
          <cell r="L33">
            <v>292.5</v>
          </cell>
          <cell r="M33" t="e">
            <v>#N/A</v>
          </cell>
          <cell r="N33" t="e">
            <v>#N/A</v>
          </cell>
          <cell r="O33" t="e">
            <v>#N/A</v>
          </cell>
          <cell r="P33"/>
          <cell r="Q33" t="e">
            <v>#N/A</v>
          </cell>
          <cell r="R33" t="e">
            <v>#N/A</v>
          </cell>
          <cell r="S33" t="e">
            <v>#N/A</v>
          </cell>
        </row>
        <row r="34">
          <cell r="B34" t="str">
            <v>0575</v>
          </cell>
          <cell r="C34" t="str">
            <v>ជា សំអាន</v>
          </cell>
          <cell r="D34" t="str">
            <v>Chea SamAn</v>
          </cell>
          <cell r="E34" t="str">
            <v>F</v>
          </cell>
          <cell r="F34" t="str">
            <v>Sweeper</v>
          </cell>
          <cell r="G34">
            <v>44405</v>
          </cell>
          <cell r="H34">
            <v>217.77</v>
          </cell>
          <cell r="I34">
            <v>234</v>
          </cell>
          <cell r="J34">
            <v>229.94</v>
          </cell>
          <cell r="K34">
            <v>217.77</v>
          </cell>
          <cell r="L34">
            <v>234</v>
          </cell>
          <cell r="M34" t="e">
            <v>#N/A</v>
          </cell>
          <cell r="N34" t="e">
            <v>#N/A</v>
          </cell>
          <cell r="O34" t="e">
            <v>#N/A</v>
          </cell>
          <cell r="P34"/>
          <cell r="Q34" t="e">
            <v>#N/A</v>
          </cell>
          <cell r="R34" t="e">
            <v>#N/A</v>
          </cell>
          <cell r="S34" t="e">
            <v>#N/A</v>
          </cell>
        </row>
        <row r="35">
          <cell r="B35" t="str">
            <v>1097</v>
          </cell>
          <cell r="C35" t="str">
            <v>មុំ នី</v>
          </cell>
          <cell r="D35" t="str">
            <v>Mom Ny</v>
          </cell>
          <cell r="E35" t="str">
            <v>F</v>
          </cell>
          <cell r="F35" t="str">
            <v>Sweeper</v>
          </cell>
          <cell r="G35">
            <v>44902</v>
          </cell>
          <cell r="H35">
            <v>214.77</v>
          </cell>
          <cell r="I35">
            <v>231</v>
          </cell>
          <cell r="J35">
            <v>231</v>
          </cell>
          <cell r="K35">
            <v>214.77</v>
          </cell>
          <cell r="L35">
            <v>222.88</v>
          </cell>
          <cell r="M35" t="e">
            <v>#N/A</v>
          </cell>
          <cell r="N35" t="e">
            <v>#N/A</v>
          </cell>
          <cell r="O35" t="e">
            <v>#N/A</v>
          </cell>
          <cell r="P35"/>
          <cell r="Q35" t="e">
            <v>#N/A</v>
          </cell>
          <cell r="R35" t="e">
            <v>#N/A</v>
          </cell>
          <cell r="S35" t="e">
            <v>#N/A</v>
          </cell>
        </row>
        <row r="36">
          <cell r="B36" t="str">
            <v>1095</v>
          </cell>
          <cell r="C36" t="str">
            <v>ប៊ូញ ម៉ៅ</v>
          </cell>
          <cell r="D36" t="str">
            <v>Ponh Mao</v>
          </cell>
          <cell r="E36" t="str">
            <v>F</v>
          </cell>
          <cell r="F36" t="str">
            <v>Sweeper</v>
          </cell>
          <cell r="G36">
            <v>44901</v>
          </cell>
          <cell r="H36">
            <v>214.77</v>
          </cell>
          <cell r="I36">
            <v>231</v>
          </cell>
          <cell r="J36">
            <v>231</v>
          </cell>
          <cell r="K36">
            <v>210.52</v>
          </cell>
          <cell r="L36">
            <v>210.33</v>
          </cell>
          <cell r="M36" t="e">
            <v>#N/A</v>
          </cell>
          <cell r="N36" t="e">
            <v>#N/A</v>
          </cell>
          <cell r="O36" t="e">
            <v>#N/A</v>
          </cell>
          <cell r="P36"/>
          <cell r="Q36" t="e">
            <v>#N/A</v>
          </cell>
          <cell r="R36" t="e">
            <v>#N/A</v>
          </cell>
          <cell r="S36" t="e">
            <v>#N/A</v>
          </cell>
        </row>
        <row r="37">
          <cell r="B37" t="str">
            <v>0568</v>
          </cell>
          <cell r="C37" t="str">
            <v>ហ៊ឹម ម៉ី</v>
          </cell>
          <cell r="D37" t="str">
            <v>Hoem Mey</v>
          </cell>
          <cell r="E37" t="str">
            <v>M</v>
          </cell>
          <cell r="F37" t="str">
            <v xml:space="preserve">Color Kitchen
</v>
          </cell>
          <cell r="G37">
            <v>44358</v>
          </cell>
          <cell r="H37">
            <v>157.46</v>
          </cell>
          <cell r="I37">
            <v>440.13</v>
          </cell>
          <cell r="J37">
            <v>340.5</v>
          </cell>
          <cell r="K37">
            <v>301.42</v>
          </cell>
          <cell r="L37">
            <v>264.95999999999998</v>
          </cell>
          <cell r="M37" t="e">
            <v>#N/A</v>
          </cell>
          <cell r="N37" t="e">
            <v>#N/A</v>
          </cell>
          <cell r="O37" t="e">
            <v>#N/A</v>
          </cell>
          <cell r="P37"/>
          <cell r="Q37" t="e">
            <v>#N/A</v>
          </cell>
          <cell r="R37" t="e">
            <v>#N/A</v>
          </cell>
          <cell r="S37" t="e">
            <v>#N/A</v>
          </cell>
        </row>
        <row r="38">
          <cell r="B38" t="str">
            <v>1343</v>
          </cell>
          <cell r="C38" t="str">
            <v>ណន ពិសិទ្ធ</v>
          </cell>
          <cell r="D38" t="str">
            <v>Norn Pisit</v>
          </cell>
          <cell r="E38" t="str">
            <v>M</v>
          </cell>
          <cell r="F38" t="str">
            <v>Coating Operator</v>
          </cell>
          <cell r="G38">
            <v>45201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383.45</v>
          </cell>
          <cell r="M38" t="e">
            <v>#N/A</v>
          </cell>
          <cell r="N38" t="e">
            <v>#N/A</v>
          </cell>
          <cell r="O38" t="e">
            <v>#N/A</v>
          </cell>
          <cell r="P38"/>
          <cell r="Q38" t="e">
            <v>#N/A</v>
          </cell>
          <cell r="R38" t="e">
            <v>#N/A</v>
          </cell>
          <cell r="S38" t="e">
            <v>#N/A</v>
          </cell>
        </row>
        <row r="39">
          <cell r="B39" t="str">
            <v>1372</v>
          </cell>
          <cell r="C39" t="str">
            <v>យ៉ុម ពិសិទ្ធិ</v>
          </cell>
          <cell r="D39" t="str">
            <v>Yum Piseth</v>
          </cell>
          <cell r="E39" t="str">
            <v>M</v>
          </cell>
          <cell r="F39" t="str">
            <v>Coating Operator</v>
          </cell>
          <cell r="G39">
            <v>45201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363.45</v>
          </cell>
          <cell r="M39" t="e">
            <v>#N/A</v>
          </cell>
          <cell r="N39" t="e">
            <v>#N/A</v>
          </cell>
          <cell r="O39" t="e">
            <v>#N/A</v>
          </cell>
          <cell r="P39"/>
          <cell r="Q39" t="e">
            <v>#N/A</v>
          </cell>
          <cell r="R39" t="e">
            <v>#N/A</v>
          </cell>
          <cell r="S39" t="e">
            <v>#N/A</v>
          </cell>
        </row>
        <row r="40">
          <cell r="B40" t="str">
            <v>1214</v>
          </cell>
          <cell r="C40" t="str">
            <v>ឈី ផានិត</v>
          </cell>
          <cell r="D40" t="str">
            <v>Cchy Phanit</v>
          </cell>
          <cell r="E40" t="str">
            <v>M</v>
          </cell>
          <cell r="F40" t="str">
            <v>Coating Operator</v>
          </cell>
          <cell r="G40">
            <v>45040</v>
          </cell>
          <cell r="H40">
            <v>234.5</v>
          </cell>
          <cell r="I40">
            <v>285</v>
          </cell>
          <cell r="J40">
            <v>263.06</v>
          </cell>
          <cell r="K40">
            <v>242.56</v>
          </cell>
          <cell r="L40">
            <v>303.06</v>
          </cell>
          <cell r="M40" t="e">
            <v>#N/A</v>
          </cell>
          <cell r="N40" t="e">
            <v>#N/A</v>
          </cell>
          <cell r="O40" t="e">
            <v>#N/A</v>
          </cell>
          <cell r="P40"/>
          <cell r="Q40" t="e">
            <v>#N/A</v>
          </cell>
          <cell r="R40" t="e">
            <v>#N/A</v>
          </cell>
          <cell r="S40" t="e">
            <v>#N/A</v>
          </cell>
        </row>
        <row r="41">
          <cell r="B41" t="str">
            <v>1315</v>
          </cell>
          <cell r="C41" t="str">
            <v xml:space="preserve">មោក សាម៉ន </v>
          </cell>
          <cell r="D41" t="str">
            <v>Mok Samorn</v>
          </cell>
          <cell r="E41" t="str">
            <v>M</v>
          </cell>
          <cell r="F41" t="str">
            <v>Tech Boost</v>
          </cell>
          <cell r="G41">
            <v>45181</v>
          </cell>
          <cell r="H41">
            <v>0</v>
          </cell>
          <cell r="I41">
            <v>0</v>
          </cell>
          <cell r="J41">
            <v>0</v>
          </cell>
          <cell r="K41">
            <v>265.99</v>
          </cell>
          <cell r="L41">
            <v>344.5</v>
          </cell>
          <cell r="M41" t="e">
            <v>#N/A</v>
          </cell>
          <cell r="N41" t="e">
            <v>#N/A</v>
          </cell>
          <cell r="O41" t="e">
            <v>#N/A</v>
          </cell>
          <cell r="P41"/>
          <cell r="Q41" t="e">
            <v>#N/A</v>
          </cell>
          <cell r="R41" t="e">
            <v>#N/A</v>
          </cell>
          <cell r="S41" t="e">
            <v>#N/A</v>
          </cell>
        </row>
        <row r="42">
          <cell r="B42" t="str">
            <v>1325</v>
          </cell>
          <cell r="C42" t="str">
            <v>ភិន ខេមរា</v>
          </cell>
          <cell r="D42" t="str">
            <v>Phin Khamara</v>
          </cell>
          <cell r="E42" t="str">
            <v>M</v>
          </cell>
          <cell r="F42" t="str">
            <v>Tech Boost</v>
          </cell>
          <cell r="G42">
            <v>45181</v>
          </cell>
          <cell r="H42">
            <v>0</v>
          </cell>
          <cell r="I42">
            <v>0</v>
          </cell>
          <cell r="J42">
            <v>0</v>
          </cell>
          <cell r="K42">
            <v>236.5</v>
          </cell>
          <cell r="L42">
            <v>291</v>
          </cell>
          <cell r="M42" t="e">
            <v>#N/A</v>
          </cell>
          <cell r="N42" t="e">
            <v>#N/A</v>
          </cell>
          <cell r="O42" t="e">
            <v>#N/A</v>
          </cell>
          <cell r="P42"/>
          <cell r="Q42" t="e">
            <v>#N/A</v>
          </cell>
          <cell r="R42" t="e">
            <v>#N/A</v>
          </cell>
          <cell r="S42" t="e">
            <v>#N/A</v>
          </cell>
        </row>
        <row r="43">
          <cell r="B43" t="str">
            <v>1427</v>
          </cell>
          <cell r="C43" t="str">
            <v>ពែល ចិន</v>
          </cell>
          <cell r="D43" t="str">
            <v>Pel Chen</v>
          </cell>
          <cell r="E43" t="str">
            <v>M</v>
          </cell>
          <cell r="F43" t="str">
            <v>Coating Operator</v>
          </cell>
          <cell r="G43">
            <v>45240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  <cell r="O43" t="e">
            <v>#N/A</v>
          </cell>
          <cell r="P43"/>
          <cell r="Q43" t="e">
            <v>#N/A</v>
          </cell>
          <cell r="R43" t="e">
            <v>#N/A</v>
          </cell>
          <cell r="S43" t="e">
            <v>#N/A</v>
          </cell>
        </row>
      </sheetData>
      <sheetData sheetId="7"/>
      <sheetData sheetId="8">
        <row r="9">
          <cell r="B9" t="str">
            <v>1024</v>
          </cell>
          <cell r="C9" t="str">
            <v>ស៊ូ បរមី</v>
          </cell>
          <cell r="D9" t="str">
            <v>Sou Bormey</v>
          </cell>
          <cell r="E9" t="str">
            <v>F</v>
          </cell>
          <cell r="F9" t="str">
            <v>Packing operator</v>
          </cell>
          <cell r="G9" t="str">
            <v>Packing Tech boost</v>
          </cell>
          <cell r="H9">
            <v>44862</v>
          </cell>
          <cell r="I9">
            <v>212</v>
          </cell>
          <cell r="J9">
            <v>13</v>
          </cell>
          <cell r="K9">
            <v>106</v>
          </cell>
          <cell r="L9">
            <v>106</v>
          </cell>
        </row>
        <row r="10">
          <cell r="B10" t="str">
            <v>1166</v>
          </cell>
          <cell r="C10" t="str">
            <v>ជុំ ស្រីទូ</v>
          </cell>
          <cell r="D10" t="str">
            <v>Chum Srey Tou</v>
          </cell>
          <cell r="E10" t="str">
            <v>F</v>
          </cell>
          <cell r="F10" t="str">
            <v>Packing operator</v>
          </cell>
          <cell r="G10" t="str">
            <v>Packing Tech boost</v>
          </cell>
          <cell r="H10">
            <v>44966</v>
          </cell>
          <cell r="I10">
            <v>212</v>
          </cell>
          <cell r="J10">
            <v>13</v>
          </cell>
          <cell r="K10">
            <v>106</v>
          </cell>
          <cell r="L10">
            <v>106</v>
          </cell>
        </row>
        <row r="11">
          <cell r="B11" t="str">
            <v>0794</v>
          </cell>
          <cell r="C11" t="str">
            <v>អិន សារ៉ាន់</v>
          </cell>
          <cell r="D11" t="str">
            <v>Sara IN</v>
          </cell>
          <cell r="E11" t="str">
            <v>F</v>
          </cell>
          <cell r="F11" t="str">
            <v>Packing operator</v>
          </cell>
          <cell r="G11" t="str">
            <v>Packing Tech boost</v>
          </cell>
          <cell r="H11">
            <v>44582</v>
          </cell>
          <cell r="I11">
            <v>212</v>
          </cell>
          <cell r="J11">
            <v>13</v>
          </cell>
          <cell r="K11">
            <v>106</v>
          </cell>
          <cell r="L11">
            <v>106</v>
          </cell>
        </row>
        <row r="12">
          <cell r="B12" t="str">
            <v>0367</v>
          </cell>
          <cell r="C12" t="str">
            <v>រស់ ចាន់សេរីរដ្ធ</v>
          </cell>
          <cell r="D12" t="str">
            <v>Ruos ChanSereyRoth</v>
          </cell>
          <cell r="E12" t="str">
            <v>F</v>
          </cell>
          <cell r="F12" t="str">
            <v>Packing operator</v>
          </cell>
          <cell r="G12" t="str">
            <v>Packing Tech boost</v>
          </cell>
          <cell r="H12">
            <v>44103</v>
          </cell>
          <cell r="I12">
            <v>212</v>
          </cell>
          <cell r="J12">
            <v>13</v>
          </cell>
          <cell r="K12">
            <v>106</v>
          </cell>
          <cell r="L12">
            <v>106</v>
          </cell>
        </row>
        <row r="13">
          <cell r="B13" t="str">
            <v>1203</v>
          </cell>
          <cell r="C13" t="str">
            <v>ជីម សុរ៉េម</v>
          </cell>
          <cell r="D13" t="str">
            <v>Chim Sorem</v>
          </cell>
          <cell r="E13" t="str">
            <v>F</v>
          </cell>
          <cell r="F13" t="str">
            <v>Packing operator</v>
          </cell>
          <cell r="G13" t="str">
            <v>Packing Tech boost</v>
          </cell>
          <cell r="H13">
            <v>45000</v>
          </cell>
          <cell r="I13">
            <v>212</v>
          </cell>
          <cell r="J13">
            <v>13</v>
          </cell>
          <cell r="K13">
            <v>106</v>
          </cell>
          <cell r="L13">
            <v>106</v>
          </cell>
        </row>
        <row r="14">
          <cell r="B14" t="str">
            <v>1531</v>
          </cell>
          <cell r="C14" t="str">
            <v xml:space="preserve">ទ្រី វាំង </v>
          </cell>
          <cell r="D14" t="str">
            <v xml:space="preserve"> Trey Vang</v>
          </cell>
          <cell r="E14" t="str">
            <v>M</v>
          </cell>
          <cell r="F14" t="str">
            <v>Packing operator</v>
          </cell>
          <cell r="G14" t="str">
            <v>Packing Tech boost</v>
          </cell>
          <cell r="H14">
            <v>45328</v>
          </cell>
          <cell r="I14">
            <v>208</v>
          </cell>
          <cell r="J14">
            <v>13</v>
          </cell>
          <cell r="K14">
            <v>104</v>
          </cell>
          <cell r="L14">
            <v>104</v>
          </cell>
        </row>
        <row r="15">
          <cell r="B15" t="str">
            <v>1533</v>
          </cell>
          <cell r="C15" t="str">
            <v xml:space="preserve">ញ៉ាន ម៉ារ៉ាឌី </v>
          </cell>
          <cell r="D15" t="str">
            <v>Nhanh Marady</v>
          </cell>
          <cell r="E15" t="str">
            <v>F</v>
          </cell>
          <cell r="F15" t="str">
            <v>Packing operator</v>
          </cell>
          <cell r="G15" t="str">
            <v>Packing Tech boost</v>
          </cell>
          <cell r="H15">
            <v>45330</v>
          </cell>
          <cell r="I15">
            <v>202</v>
          </cell>
          <cell r="J15">
            <v>13</v>
          </cell>
          <cell r="K15">
            <v>101</v>
          </cell>
          <cell r="L15">
            <v>101</v>
          </cell>
        </row>
        <row r="16">
          <cell r="B16" t="str">
            <v>1546</v>
          </cell>
          <cell r="C16" t="str">
            <v xml:space="preserve">ស៊្រេន លៀងអ៊ី </v>
          </cell>
          <cell r="D16" t="str">
            <v>Sren Leange</v>
          </cell>
          <cell r="E16" t="str">
            <v>F</v>
          </cell>
          <cell r="F16" t="str">
            <v>Packing Operator</v>
          </cell>
          <cell r="G16" t="str">
            <v>Packing Tech boost</v>
          </cell>
          <cell r="H16">
            <v>45352</v>
          </cell>
          <cell r="I16">
            <v>202</v>
          </cell>
          <cell r="J16">
            <v>12.5</v>
          </cell>
          <cell r="K16">
            <v>97.12</v>
          </cell>
          <cell r="L16">
            <v>97.12</v>
          </cell>
        </row>
        <row r="17">
          <cell r="B17" t="str">
            <v>1547</v>
          </cell>
          <cell r="C17" t="str">
            <v xml:space="preserve">ឡោម ឦសារ </v>
          </cell>
          <cell r="D17" t="str">
            <v>Laom Ysar</v>
          </cell>
          <cell r="E17" t="str">
            <v>F</v>
          </cell>
          <cell r="F17" t="str">
            <v>Packing Operator</v>
          </cell>
          <cell r="G17" t="str">
            <v>Packing Tech boost</v>
          </cell>
          <cell r="H17">
            <v>45352</v>
          </cell>
          <cell r="I17">
            <v>202</v>
          </cell>
          <cell r="J17">
            <v>12.5</v>
          </cell>
          <cell r="K17">
            <v>97.12</v>
          </cell>
          <cell r="L17">
            <v>97.12</v>
          </cell>
        </row>
        <row r="18">
          <cell r="B18" t="str">
            <v>1548</v>
          </cell>
          <cell r="C18" t="str">
            <v xml:space="preserve">ស៊ូ ស្រីរាជ </v>
          </cell>
          <cell r="D18" t="str">
            <v>Sou Sreyreach</v>
          </cell>
          <cell r="E18" t="str">
            <v>F</v>
          </cell>
          <cell r="F18" t="str">
            <v>Packing Operator</v>
          </cell>
          <cell r="G18" t="str">
            <v>Packing Tech boost</v>
          </cell>
          <cell r="H18">
            <v>45352</v>
          </cell>
          <cell r="I18">
            <v>202</v>
          </cell>
          <cell r="J18">
            <v>13</v>
          </cell>
          <cell r="K18">
            <v>101</v>
          </cell>
          <cell r="L18">
            <v>101</v>
          </cell>
        </row>
        <row r="19">
          <cell r="B19" t="str">
            <v>1549</v>
          </cell>
          <cell r="C19" t="str">
            <v xml:space="preserve">កែ ស្រីពៅ </v>
          </cell>
          <cell r="D19" t="str">
            <v>Ke Srey Pov</v>
          </cell>
          <cell r="E19" t="str">
            <v>F</v>
          </cell>
          <cell r="F19" t="str">
            <v>Packing Operator</v>
          </cell>
          <cell r="G19" t="str">
            <v>Packing Tech boost</v>
          </cell>
          <cell r="H19">
            <v>45352</v>
          </cell>
          <cell r="I19">
            <v>202</v>
          </cell>
          <cell r="J19">
            <v>13</v>
          </cell>
          <cell r="K19">
            <v>101</v>
          </cell>
          <cell r="L19">
            <v>101</v>
          </cell>
        </row>
        <row r="20">
          <cell r="B20" t="str">
            <v>1555</v>
          </cell>
          <cell r="C20" t="str">
            <v xml:space="preserve">ឌឹម ស្រីណែត  </v>
          </cell>
          <cell r="D20" t="str">
            <v>Dem Sreyneat</v>
          </cell>
          <cell r="E20" t="str">
            <v>F</v>
          </cell>
          <cell r="F20" t="str">
            <v>Packing Operator</v>
          </cell>
          <cell r="G20" t="str">
            <v>Packing Tech boost</v>
          </cell>
          <cell r="H20">
            <v>45353</v>
          </cell>
          <cell r="I20">
            <v>202</v>
          </cell>
          <cell r="J20">
            <v>12</v>
          </cell>
          <cell r="K20">
            <v>93.23</v>
          </cell>
          <cell r="L20">
            <v>93.23</v>
          </cell>
        </row>
        <row r="21">
          <cell r="B21" t="str">
            <v>1556</v>
          </cell>
          <cell r="C21" t="str">
            <v xml:space="preserve">សុង រិទ្ធិសាក់ </v>
          </cell>
          <cell r="D21" t="str">
            <v>Song Rithtysak</v>
          </cell>
          <cell r="E21" t="str">
            <v>M</v>
          </cell>
          <cell r="F21" t="str">
            <v>Packing Operator</v>
          </cell>
          <cell r="G21" t="str">
            <v>Packing Tech boost</v>
          </cell>
          <cell r="H21">
            <v>45358</v>
          </cell>
          <cell r="I21">
            <v>202</v>
          </cell>
          <cell r="J21">
            <v>8</v>
          </cell>
          <cell r="K21">
            <v>62.15</v>
          </cell>
          <cell r="L21">
            <v>62.15</v>
          </cell>
        </row>
        <row r="22">
          <cell r="B22" t="str">
            <v>1557</v>
          </cell>
          <cell r="C22" t="str">
            <v xml:space="preserve">ពៀក ស្រីម៉ុច </v>
          </cell>
          <cell r="D22" t="str">
            <v>Peak Sreymoch</v>
          </cell>
          <cell r="E22" t="str">
            <v>F</v>
          </cell>
          <cell r="F22" t="str">
            <v>Packing Operator</v>
          </cell>
          <cell r="G22" t="str">
            <v>Packing Tech boost</v>
          </cell>
          <cell r="H22">
            <v>45358</v>
          </cell>
          <cell r="I22">
            <v>202</v>
          </cell>
          <cell r="J22">
            <v>8</v>
          </cell>
          <cell r="K22">
            <v>62.15</v>
          </cell>
          <cell r="L22">
            <v>62.15</v>
          </cell>
        </row>
        <row r="23">
          <cell r="B23" t="str">
            <v>1559</v>
          </cell>
          <cell r="C23" t="str">
            <v xml:space="preserve">វ៉ាត ស្រីនិច </v>
          </cell>
          <cell r="D23" t="str">
            <v>Vat Sreynich</v>
          </cell>
          <cell r="E23" t="str">
            <v>F</v>
          </cell>
          <cell r="F23" t="str">
            <v>Packing Operator</v>
          </cell>
          <cell r="G23" t="str">
            <v>Packing Tech boost</v>
          </cell>
          <cell r="H23">
            <v>45358</v>
          </cell>
          <cell r="I23">
            <v>202</v>
          </cell>
          <cell r="J23">
            <v>7.5</v>
          </cell>
          <cell r="K23">
            <v>58.27</v>
          </cell>
          <cell r="L23">
            <v>58.27</v>
          </cell>
        </row>
        <row r="24">
          <cell r="B24" t="str">
            <v>1605</v>
          </cell>
          <cell r="C24" t="str">
            <v xml:space="preserve">សុភា កាន់ចាន់ណា  </v>
          </cell>
          <cell r="D24" t="str">
            <v>Sophea Kanchanna</v>
          </cell>
          <cell r="E24" t="str">
            <v>F</v>
          </cell>
          <cell r="F24" t="str">
            <v>Packing Operator</v>
          </cell>
          <cell r="G24" t="str">
            <v>Packing Tech boost</v>
          </cell>
          <cell r="H24">
            <v>45366</v>
          </cell>
          <cell r="I24">
            <v>202</v>
          </cell>
          <cell r="J24">
            <v>1</v>
          </cell>
          <cell r="K24">
            <v>7.77</v>
          </cell>
          <cell r="L24">
            <v>7.77</v>
          </cell>
        </row>
      </sheetData>
      <sheetData sheetId="9">
        <row r="9">
          <cell r="B9" t="str">
            <v>1024</v>
          </cell>
          <cell r="C9" t="str">
            <v>ស៊ូ បរមី</v>
          </cell>
          <cell r="D9" t="str">
            <v>Sou Bormey</v>
          </cell>
          <cell r="E9" t="str">
            <v>F</v>
          </cell>
          <cell r="F9" t="str">
            <v>Tech Boost</v>
          </cell>
          <cell r="G9">
            <v>44862</v>
          </cell>
          <cell r="H9">
            <v>211</v>
          </cell>
          <cell r="I9">
            <v>211</v>
          </cell>
          <cell r="J9">
            <v>211</v>
          </cell>
          <cell r="K9">
            <v>202.88461538461539</v>
          </cell>
          <cell r="L9">
            <v>211</v>
          </cell>
          <cell r="M9">
            <v>211</v>
          </cell>
          <cell r="N9">
            <v>211</v>
          </cell>
          <cell r="O9">
            <v>248</v>
          </cell>
          <cell r="P9">
            <v>248</v>
          </cell>
          <cell r="Q9">
            <v>248</v>
          </cell>
          <cell r="R9">
            <v>251.99999999999997</v>
          </cell>
          <cell r="S9">
            <v>251.99999999999997</v>
          </cell>
          <cell r="T9">
            <v>0</v>
          </cell>
          <cell r="U9">
            <v>2716.8846153846152</v>
          </cell>
          <cell r="V9">
            <v>226.40705128205127</v>
          </cell>
          <cell r="W9">
            <v>26</v>
          </cell>
          <cell r="X9">
            <v>226.40705128205127</v>
          </cell>
        </row>
        <row r="10">
          <cell r="B10" t="str">
            <v>0367</v>
          </cell>
          <cell r="C10" t="str">
            <v>រស់ ចាន់សេរីរដ្ឋ</v>
          </cell>
          <cell r="D10" t="str">
            <v>Ruos ChanSereyRoth</v>
          </cell>
          <cell r="E10" t="str">
            <v>F</v>
          </cell>
          <cell r="F10" t="str">
            <v>Tech Boost</v>
          </cell>
          <cell r="G10">
            <v>44103</v>
          </cell>
          <cell r="H10">
            <v>218</v>
          </cell>
          <cell r="I10">
            <v>218</v>
          </cell>
          <cell r="J10">
            <v>218</v>
          </cell>
          <cell r="K10">
            <v>218</v>
          </cell>
          <cell r="L10">
            <v>218</v>
          </cell>
          <cell r="M10">
            <v>218</v>
          </cell>
          <cell r="N10">
            <v>218</v>
          </cell>
          <cell r="O10">
            <v>218</v>
          </cell>
          <cell r="P10">
            <v>218</v>
          </cell>
          <cell r="Q10">
            <v>218</v>
          </cell>
          <cell r="R10">
            <v>222</v>
          </cell>
          <cell r="S10">
            <v>222</v>
          </cell>
          <cell r="T10">
            <v>0</v>
          </cell>
          <cell r="U10">
            <v>2624</v>
          </cell>
          <cell r="V10">
            <v>218.66666666666666</v>
          </cell>
          <cell r="W10">
            <v>26</v>
          </cell>
          <cell r="X10">
            <v>218.66666666666669</v>
          </cell>
        </row>
        <row r="11">
          <cell r="B11" t="str">
            <v>0794</v>
          </cell>
          <cell r="C11" t="str">
            <v>អិន សារ៉ាន់</v>
          </cell>
          <cell r="D11" t="str">
            <v>IN Saran</v>
          </cell>
          <cell r="E11" t="str">
            <v>F</v>
          </cell>
          <cell r="F11" t="str">
            <v>Tech Boost</v>
          </cell>
          <cell r="G11">
            <v>44582</v>
          </cell>
          <cell r="H11">
            <v>211</v>
          </cell>
          <cell r="I11">
            <v>211</v>
          </cell>
          <cell r="J11">
            <v>211</v>
          </cell>
          <cell r="K11">
            <v>211</v>
          </cell>
          <cell r="L11">
            <v>211</v>
          </cell>
          <cell r="M11">
            <v>211</v>
          </cell>
          <cell r="N11">
            <v>211</v>
          </cell>
          <cell r="O11">
            <v>211</v>
          </cell>
          <cell r="P11">
            <v>211</v>
          </cell>
          <cell r="Q11">
            <v>211</v>
          </cell>
          <cell r="R11">
            <v>215.00000000000003</v>
          </cell>
          <cell r="S11">
            <v>215.00000000000003</v>
          </cell>
          <cell r="T11">
            <v>0</v>
          </cell>
          <cell r="U11">
            <v>2540</v>
          </cell>
          <cell r="V11">
            <v>211.66666666666666</v>
          </cell>
          <cell r="W11">
            <v>26</v>
          </cell>
          <cell r="X11">
            <v>211.66666666666666</v>
          </cell>
        </row>
        <row r="12">
          <cell r="B12" t="str">
            <v>1166</v>
          </cell>
          <cell r="C12" t="str">
            <v>ជុំ ស្រីទូ</v>
          </cell>
          <cell r="D12" t="str">
            <v>Chum Srey Tou</v>
          </cell>
          <cell r="E12" t="str">
            <v>F</v>
          </cell>
          <cell r="F12" t="str">
            <v>Tech Boost</v>
          </cell>
          <cell r="G12">
            <v>44966</v>
          </cell>
          <cell r="H12">
            <v>208</v>
          </cell>
          <cell r="I12">
            <v>208</v>
          </cell>
          <cell r="J12">
            <v>211</v>
          </cell>
          <cell r="K12">
            <v>211</v>
          </cell>
          <cell r="L12">
            <v>211</v>
          </cell>
          <cell r="M12">
            <v>211</v>
          </cell>
          <cell r="N12">
            <v>211</v>
          </cell>
          <cell r="O12">
            <v>211</v>
          </cell>
          <cell r="P12">
            <v>202.88461538461539</v>
          </cell>
          <cell r="Q12">
            <v>211</v>
          </cell>
          <cell r="R12">
            <v>206.73076923076925</v>
          </cell>
          <cell r="S12">
            <v>215.00000000000003</v>
          </cell>
          <cell r="T12">
            <v>0</v>
          </cell>
          <cell r="U12">
            <v>2517.6153846153843</v>
          </cell>
          <cell r="V12">
            <v>209.80128205128202</v>
          </cell>
          <cell r="W12">
            <v>26</v>
          </cell>
          <cell r="X12">
            <v>209.80128205128202</v>
          </cell>
        </row>
        <row r="13">
          <cell r="B13" t="str">
            <v>1203</v>
          </cell>
          <cell r="C13" t="str">
            <v>ជីម សុរ៉េម</v>
          </cell>
          <cell r="D13" t="str">
            <v>Chim Sorem</v>
          </cell>
          <cell r="E13" t="str">
            <v>F</v>
          </cell>
          <cell r="F13" t="str">
            <v>Tech Boost</v>
          </cell>
          <cell r="G13">
            <v>45000</v>
          </cell>
          <cell r="H13">
            <v>0</v>
          </cell>
          <cell r="I13">
            <v>198</v>
          </cell>
          <cell r="J13">
            <v>211</v>
          </cell>
          <cell r="K13">
            <v>211</v>
          </cell>
          <cell r="L13">
            <v>211</v>
          </cell>
          <cell r="M13">
            <v>211</v>
          </cell>
          <cell r="N13">
            <v>211</v>
          </cell>
          <cell r="O13">
            <v>211</v>
          </cell>
          <cell r="P13">
            <v>211</v>
          </cell>
          <cell r="Q13">
            <v>211</v>
          </cell>
          <cell r="R13">
            <v>215.00000000000003</v>
          </cell>
          <cell r="S13">
            <v>215.00000000000003</v>
          </cell>
          <cell r="T13">
            <v>0</v>
          </cell>
          <cell r="U13">
            <v>2316</v>
          </cell>
          <cell r="V13">
            <v>193</v>
          </cell>
          <cell r="W13">
            <v>26</v>
          </cell>
          <cell r="X13">
            <v>193</v>
          </cell>
        </row>
        <row r="14">
          <cell r="B14" t="str">
            <v>1531</v>
          </cell>
          <cell r="C14" t="str">
            <v xml:space="preserve">ទ្រី វាំង </v>
          </cell>
          <cell r="D14" t="str">
            <v xml:space="preserve"> Trey Vang</v>
          </cell>
          <cell r="E14" t="str">
            <v>M</v>
          </cell>
          <cell r="F14" t="str">
            <v>Tech Boost</v>
          </cell>
          <cell r="G14">
            <v>45328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202</v>
          </cell>
          <cell r="T14">
            <v>0</v>
          </cell>
          <cell r="U14">
            <v>202</v>
          </cell>
          <cell r="V14">
            <v>16.833333333333332</v>
          </cell>
          <cell r="W14">
            <v>26</v>
          </cell>
          <cell r="X14">
            <v>16.833333333333332</v>
          </cell>
        </row>
        <row r="15">
          <cell r="B15" t="str">
            <v>1533</v>
          </cell>
          <cell r="C15" t="str">
            <v xml:space="preserve">ញ៉ាន ម៉ារ៉ាឌី </v>
          </cell>
          <cell r="D15" t="str">
            <v>Nhanh Marady</v>
          </cell>
          <cell r="E15" t="str">
            <v>F</v>
          </cell>
          <cell r="F15" t="str">
            <v>Tech Boost</v>
          </cell>
          <cell r="G15">
            <v>45328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202</v>
          </cell>
          <cell r="T15">
            <v>0</v>
          </cell>
          <cell r="U15">
            <v>202</v>
          </cell>
          <cell r="V15">
            <v>16.833333333333332</v>
          </cell>
          <cell r="W15">
            <v>26</v>
          </cell>
          <cell r="X15">
            <v>16.833333333333332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E78-64F9-4A2F-B1ED-717409440AB0}">
  <dimension ref="A1:BR355"/>
  <sheetViews>
    <sheetView tabSelected="1" workbookViewId="0">
      <selection activeCell="L18" sqref="L18"/>
    </sheetView>
  </sheetViews>
  <sheetFormatPr defaultRowHeight="15" x14ac:dyDescent="0.25"/>
  <cols>
    <col min="1" max="1" width="2.85546875" customWidth="1"/>
    <col min="2" max="2" width="4.85546875" customWidth="1"/>
    <col min="4" max="4" width="9.85546875" customWidth="1"/>
    <col min="5" max="5" width="2.5703125" customWidth="1"/>
    <col min="6" max="6" width="13.5703125" customWidth="1"/>
    <col min="7" max="7" width="8.42578125" bestFit="1" customWidth="1"/>
    <col min="8" max="8" width="8.5703125" customWidth="1"/>
    <col min="9" max="9" width="4.140625" customWidth="1"/>
    <col min="10" max="10" width="3.85546875" customWidth="1"/>
    <col min="11" max="11" width="6.5703125" customWidth="1"/>
    <col min="12" max="13" width="4.28515625" customWidth="1"/>
    <col min="14" max="15" width="5.7109375" customWidth="1"/>
    <col min="16" max="16" width="4" customWidth="1"/>
    <col min="17" max="17" width="4.42578125" customWidth="1"/>
    <col min="18" max="18" width="3.7109375" customWidth="1"/>
    <col min="19" max="21" width="3.85546875" customWidth="1"/>
    <col min="22" max="22" width="3.42578125" customWidth="1"/>
    <col min="23" max="23" width="4.140625" customWidth="1"/>
    <col min="24" max="24" width="3.42578125" customWidth="1"/>
    <col min="25" max="25" width="4.140625" customWidth="1"/>
    <col min="26" max="26" width="4.42578125" customWidth="1"/>
    <col min="27" max="27" width="3.85546875" customWidth="1"/>
    <col min="28" max="28" width="6.5703125" customWidth="1"/>
    <col min="29" max="30" width="4.5703125" customWidth="1"/>
    <col min="31" max="31" width="3.5703125" customWidth="1"/>
    <col min="32" max="32" width="4.140625" customWidth="1"/>
    <col min="33" max="33" width="3.85546875" customWidth="1"/>
    <col min="34" max="34" width="4.140625" customWidth="1"/>
    <col min="35" max="35" width="3.7109375" customWidth="1"/>
    <col min="36" max="36" width="5.42578125" bestFit="1" customWidth="1"/>
    <col min="37" max="37" width="3.42578125" customWidth="1"/>
    <col min="38" max="38" width="4.140625" customWidth="1"/>
    <col min="39" max="39" width="5" customWidth="1"/>
    <col min="40" max="40" width="3.5703125" customWidth="1"/>
    <col min="41" max="41" width="4.5703125" customWidth="1"/>
    <col min="42" max="42" width="5.42578125" customWidth="1"/>
    <col min="43" max="43" width="4.140625" customWidth="1"/>
    <col min="44" max="44" width="6" customWidth="1"/>
    <col min="45" max="46" width="7.140625" customWidth="1"/>
    <col min="47" max="47" width="3.42578125" customWidth="1"/>
    <col min="48" max="48" width="3.85546875" customWidth="1"/>
    <col min="49" max="49" width="5.85546875" customWidth="1"/>
    <col min="50" max="50" width="6.5703125" customWidth="1"/>
    <col min="51" max="51" width="4.28515625" customWidth="1"/>
    <col min="52" max="52" width="6.5703125" customWidth="1"/>
    <col min="53" max="53" width="6" customWidth="1"/>
    <col min="54" max="54" width="7.140625" customWidth="1"/>
    <col min="55" max="55" width="7.42578125" customWidth="1"/>
    <col min="56" max="56" width="7.140625" customWidth="1"/>
    <col min="57" max="57" width="6.28515625" customWidth="1"/>
    <col min="58" max="58" width="6.85546875" customWidth="1"/>
    <col min="59" max="59" width="3.85546875" customWidth="1"/>
    <col min="60" max="60" width="5.140625" customWidth="1"/>
    <col min="61" max="61" width="7.140625" customWidth="1"/>
    <col min="62" max="62" width="7.5703125" customWidth="1"/>
    <col min="65" max="67" width="0" hidden="1" customWidth="1"/>
  </cols>
  <sheetData>
    <row r="1" spans="1:67" ht="42" customHeight="1" x14ac:dyDescent="0.25">
      <c r="A1" s="354"/>
      <c r="B1" s="354"/>
      <c r="C1" s="354"/>
      <c r="D1" s="354"/>
      <c r="E1" s="355" t="s">
        <v>0</v>
      </c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6" t="s">
        <v>1</v>
      </c>
      <c r="BD1" s="356"/>
      <c r="BE1" s="356"/>
      <c r="BF1" s="356"/>
      <c r="BG1" s="356"/>
      <c r="BH1" s="356"/>
      <c r="BI1" s="356"/>
      <c r="BJ1" s="1"/>
      <c r="BK1" s="2"/>
      <c r="BL1" s="2"/>
      <c r="BM1" s="2"/>
      <c r="BN1" s="2"/>
    </row>
    <row r="2" spans="1:67" ht="11.25" customHeight="1" x14ac:dyDescent="0.25">
      <c r="A2" s="354"/>
      <c r="B2" s="354"/>
      <c r="C2" s="354"/>
      <c r="D2" s="35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  <c r="AX2" s="2"/>
      <c r="AY2" s="2"/>
      <c r="AZ2" s="2"/>
      <c r="BA2" s="2"/>
      <c r="BB2" s="2"/>
      <c r="BC2" s="3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7" ht="23.25" customHeight="1" x14ac:dyDescent="0.25">
      <c r="A3" s="354"/>
      <c r="B3" s="354"/>
      <c r="C3" s="354"/>
      <c r="D3" s="354"/>
      <c r="E3" s="357" t="s">
        <v>2</v>
      </c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5"/>
      <c r="BD3" s="5"/>
      <c r="BE3" s="5"/>
      <c r="BF3" s="5"/>
      <c r="BG3" s="5"/>
      <c r="BH3" s="5"/>
      <c r="BI3" s="5"/>
      <c r="BJ3" s="6"/>
      <c r="BK3" s="7"/>
      <c r="BL3" s="7"/>
      <c r="BM3" s="7"/>
      <c r="BN3" s="7"/>
    </row>
    <row r="4" spans="1:67" ht="21.75" customHeight="1" x14ac:dyDescent="0.25">
      <c r="A4" s="8"/>
      <c r="B4" s="9" t="s">
        <v>259</v>
      </c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2" t="s">
        <v>3</v>
      </c>
      <c r="AN4" s="358">
        <v>45352</v>
      </c>
      <c r="AO4" s="358"/>
      <c r="AP4" s="358"/>
      <c r="AQ4" s="11" t="s">
        <v>4</v>
      </c>
      <c r="AR4" s="358">
        <v>45382</v>
      </c>
      <c r="AS4" s="358"/>
      <c r="AT4" s="11"/>
      <c r="AU4" s="11"/>
      <c r="AV4" s="11"/>
      <c r="AW4" s="11"/>
      <c r="AX4" s="11"/>
      <c r="AY4" s="11"/>
      <c r="AZ4" s="11"/>
      <c r="BA4" s="12" t="s">
        <v>5</v>
      </c>
      <c r="BB4" s="13" t="s">
        <v>6</v>
      </c>
      <c r="BC4" s="11"/>
      <c r="BD4" s="11"/>
      <c r="BE4" s="11"/>
      <c r="BF4" s="11"/>
      <c r="BH4" s="14"/>
      <c r="BI4" s="15" t="s">
        <v>7</v>
      </c>
      <c r="BJ4" s="16" t="s">
        <v>8</v>
      </c>
      <c r="BK4" s="17"/>
      <c r="BL4" s="17"/>
      <c r="BM4" s="17"/>
      <c r="BN4" s="17"/>
    </row>
    <row r="5" spans="1:67" s="20" customFormat="1" ht="30.75" customHeight="1" x14ac:dyDescent="0.15">
      <c r="A5" s="349" t="s">
        <v>9</v>
      </c>
      <c r="B5" s="350" t="s">
        <v>10</v>
      </c>
      <c r="C5" s="351" t="s">
        <v>11</v>
      </c>
      <c r="D5" s="351"/>
      <c r="E5" s="352" t="s">
        <v>12</v>
      </c>
      <c r="F5" s="352" t="s">
        <v>13</v>
      </c>
      <c r="G5" s="349" t="s">
        <v>14</v>
      </c>
      <c r="H5" s="340" t="s">
        <v>15</v>
      </c>
      <c r="I5" s="339" t="s">
        <v>16</v>
      </c>
      <c r="J5" s="342"/>
      <c r="K5" s="342"/>
      <c r="L5" s="342"/>
      <c r="M5" s="329"/>
      <c r="N5" s="329" t="s">
        <v>17</v>
      </c>
      <c r="O5" s="329"/>
      <c r="P5" s="343" t="s">
        <v>18</v>
      </c>
      <c r="Q5" s="344"/>
      <c r="R5" s="344"/>
      <c r="S5" s="344"/>
      <c r="T5" s="344"/>
      <c r="U5" s="344"/>
      <c r="V5" s="344"/>
      <c r="W5" s="345"/>
      <c r="X5" s="346" t="s">
        <v>19</v>
      </c>
      <c r="Y5" s="347"/>
      <c r="Z5" s="332" t="s">
        <v>20</v>
      </c>
      <c r="AA5" s="334"/>
      <c r="AB5" s="334"/>
      <c r="AC5" s="334"/>
      <c r="AD5" s="333"/>
      <c r="AE5" s="329" t="s">
        <v>21</v>
      </c>
      <c r="AF5" s="329"/>
      <c r="AG5" s="329" t="s">
        <v>22</v>
      </c>
      <c r="AH5" s="329"/>
      <c r="AI5" s="338" t="s">
        <v>23</v>
      </c>
      <c r="AJ5" s="338"/>
      <c r="AK5" s="329" t="s">
        <v>24</v>
      </c>
      <c r="AL5" s="329"/>
      <c r="AM5" s="18" t="s">
        <v>25</v>
      </c>
      <c r="AN5" s="339" t="s">
        <v>26</v>
      </c>
      <c r="AO5" s="329"/>
      <c r="AP5" s="303" t="s">
        <v>27</v>
      </c>
      <c r="AQ5" s="329" t="s">
        <v>28</v>
      </c>
      <c r="AR5" s="19" t="s">
        <v>29</v>
      </c>
      <c r="AS5" s="329" t="s">
        <v>30</v>
      </c>
      <c r="AT5" s="329"/>
      <c r="AU5" s="329" t="s">
        <v>31</v>
      </c>
      <c r="AV5" s="329"/>
      <c r="AW5" s="332" t="s">
        <v>32</v>
      </c>
      <c r="AX5" s="334"/>
      <c r="AY5" s="334"/>
      <c r="AZ5" s="334"/>
      <c r="BA5" s="333"/>
      <c r="BB5" s="335" t="s">
        <v>33</v>
      </c>
      <c r="BC5" s="336"/>
      <c r="BD5" s="329" t="s">
        <v>34</v>
      </c>
      <c r="BE5" s="329" t="s">
        <v>35</v>
      </c>
      <c r="BF5" s="329" t="s">
        <v>36</v>
      </c>
      <c r="BG5" s="330" t="s">
        <v>37</v>
      </c>
      <c r="BH5" s="330"/>
      <c r="BI5" s="329" t="s">
        <v>38</v>
      </c>
      <c r="BJ5" s="329" t="s">
        <v>39</v>
      </c>
    </row>
    <row r="6" spans="1:67" s="20" customFormat="1" ht="19.5" customHeight="1" x14ac:dyDescent="0.15">
      <c r="A6" s="349"/>
      <c r="B6" s="350"/>
      <c r="C6" s="296" t="s">
        <v>40</v>
      </c>
      <c r="D6" s="296"/>
      <c r="E6" s="352"/>
      <c r="F6" s="352"/>
      <c r="G6" s="353"/>
      <c r="H6" s="341"/>
      <c r="I6" s="301" t="s">
        <v>41</v>
      </c>
      <c r="J6" s="331"/>
      <c r="K6" s="331"/>
      <c r="L6" s="331"/>
      <c r="M6" s="284"/>
      <c r="N6" s="284" t="s">
        <v>42</v>
      </c>
      <c r="O6" s="284"/>
      <c r="P6" s="332" t="s">
        <v>43</v>
      </c>
      <c r="Q6" s="333"/>
      <c r="R6" s="332" t="s">
        <v>44</v>
      </c>
      <c r="S6" s="333"/>
      <c r="T6" s="332" t="s">
        <v>45</v>
      </c>
      <c r="U6" s="333"/>
      <c r="V6" s="332" t="s">
        <v>46</v>
      </c>
      <c r="W6" s="333"/>
      <c r="X6" s="348" t="s">
        <v>47</v>
      </c>
      <c r="Y6" s="312"/>
      <c r="Z6" s="323" t="s">
        <v>48</v>
      </c>
      <c r="AA6" s="324"/>
      <c r="AB6" s="324"/>
      <c r="AC6" s="324"/>
      <c r="AD6" s="325"/>
      <c r="AE6" s="284" t="s">
        <v>49</v>
      </c>
      <c r="AF6" s="284"/>
      <c r="AG6" s="284" t="s">
        <v>50</v>
      </c>
      <c r="AH6" s="284"/>
      <c r="AI6" s="286" t="s">
        <v>51</v>
      </c>
      <c r="AJ6" s="286"/>
      <c r="AK6" s="284" t="s">
        <v>52</v>
      </c>
      <c r="AL6" s="284"/>
      <c r="AM6" s="22" t="s">
        <v>53</v>
      </c>
      <c r="AN6" s="320" t="s">
        <v>54</v>
      </c>
      <c r="AO6" s="321"/>
      <c r="AP6" s="304"/>
      <c r="AQ6" s="329"/>
      <c r="AR6" s="322" t="s">
        <v>55</v>
      </c>
      <c r="AS6" s="284" t="s">
        <v>56</v>
      </c>
      <c r="AT6" s="284"/>
      <c r="AU6" s="284" t="s">
        <v>57</v>
      </c>
      <c r="AV6" s="284"/>
      <c r="AW6" s="323" t="s">
        <v>58</v>
      </c>
      <c r="AX6" s="324"/>
      <c r="AY6" s="324"/>
      <c r="AZ6" s="324"/>
      <c r="BA6" s="325"/>
      <c r="BB6" s="326" t="s">
        <v>59</v>
      </c>
      <c r="BC6" s="327"/>
      <c r="BD6" s="329"/>
      <c r="BE6" s="329"/>
      <c r="BF6" s="329"/>
      <c r="BG6" s="281" t="s">
        <v>60</v>
      </c>
      <c r="BH6" s="281"/>
      <c r="BI6" s="329"/>
      <c r="BJ6" s="329"/>
    </row>
    <row r="7" spans="1:67" s="20" customFormat="1" ht="19.5" customHeight="1" x14ac:dyDescent="0.15">
      <c r="A7" s="349"/>
      <c r="B7" s="350"/>
      <c r="C7" s="21" t="s">
        <v>61</v>
      </c>
      <c r="D7" s="24" t="s">
        <v>62</v>
      </c>
      <c r="E7" s="317" t="s">
        <v>63</v>
      </c>
      <c r="F7" s="317" t="s">
        <v>64</v>
      </c>
      <c r="G7" s="318" t="s">
        <v>65</v>
      </c>
      <c r="H7" s="25" t="s">
        <v>66</v>
      </c>
      <c r="I7" s="302" t="s">
        <v>67</v>
      </c>
      <c r="J7" s="302" t="s">
        <v>68</v>
      </c>
      <c r="K7" s="302" t="s">
        <v>69</v>
      </c>
      <c r="L7" s="319" t="s">
        <v>70</v>
      </c>
      <c r="M7" s="319" t="s">
        <v>71</v>
      </c>
      <c r="N7" s="302" t="s">
        <v>72</v>
      </c>
      <c r="O7" s="302"/>
      <c r="P7" s="311" t="s">
        <v>73</v>
      </c>
      <c r="Q7" s="312"/>
      <c r="R7" s="311" t="s">
        <v>74</v>
      </c>
      <c r="S7" s="312"/>
      <c r="T7" s="311" t="s">
        <v>75</v>
      </c>
      <c r="U7" s="312"/>
      <c r="V7" s="311" t="s">
        <v>76</v>
      </c>
      <c r="W7" s="312"/>
      <c r="X7" s="313" t="s">
        <v>77</v>
      </c>
      <c r="Y7" s="313"/>
      <c r="Z7" s="23" t="s">
        <v>78</v>
      </c>
      <c r="AA7" s="23" t="s">
        <v>79</v>
      </c>
      <c r="AB7" s="23" t="s">
        <v>71</v>
      </c>
      <c r="AC7" s="314" t="s">
        <v>70</v>
      </c>
      <c r="AD7" s="310" t="s">
        <v>71</v>
      </c>
      <c r="AE7" s="302" t="s">
        <v>80</v>
      </c>
      <c r="AF7" s="302" t="s">
        <v>71</v>
      </c>
      <c r="AG7" s="302" t="s">
        <v>80</v>
      </c>
      <c r="AH7" s="302" t="s">
        <v>71</v>
      </c>
      <c r="AI7" s="307" t="s">
        <v>81</v>
      </c>
      <c r="AJ7" s="307" t="s">
        <v>71</v>
      </c>
      <c r="AK7" s="302" t="s">
        <v>82</v>
      </c>
      <c r="AL7" s="302" t="s">
        <v>71</v>
      </c>
      <c r="AM7" s="302" t="s">
        <v>71</v>
      </c>
      <c r="AN7" s="308" t="s">
        <v>81</v>
      </c>
      <c r="AO7" s="309" t="s">
        <v>71</v>
      </c>
      <c r="AP7" s="304" t="s">
        <v>83</v>
      </c>
      <c r="AQ7" s="329"/>
      <c r="AR7" s="322"/>
      <c r="AS7" s="302" t="s">
        <v>84</v>
      </c>
      <c r="AT7" s="302" t="s">
        <v>85</v>
      </c>
      <c r="AU7" s="302" t="s">
        <v>86</v>
      </c>
      <c r="AV7" s="302" t="s">
        <v>87</v>
      </c>
      <c r="AW7" s="337" t="s">
        <v>88</v>
      </c>
      <c r="AX7" s="302" t="s">
        <v>89</v>
      </c>
      <c r="AY7" s="302" t="s">
        <v>90</v>
      </c>
      <c r="AZ7" s="302" t="s">
        <v>91</v>
      </c>
      <c r="BA7" s="302" t="s">
        <v>92</v>
      </c>
      <c r="BB7" s="303" t="s">
        <v>93</v>
      </c>
      <c r="BC7" s="305" t="s">
        <v>94</v>
      </c>
      <c r="BD7" s="284" t="s">
        <v>95</v>
      </c>
      <c r="BE7" s="284" t="s">
        <v>96</v>
      </c>
      <c r="BF7" s="284" t="s">
        <v>97</v>
      </c>
      <c r="BG7" s="295" t="s">
        <v>98</v>
      </c>
      <c r="BH7" s="295" t="s">
        <v>71</v>
      </c>
      <c r="BI7" s="329"/>
      <c r="BJ7" s="329"/>
    </row>
    <row r="8" spans="1:67" s="20" customFormat="1" ht="19.5" customHeight="1" x14ac:dyDescent="0.15">
      <c r="A8" s="296" t="s">
        <v>99</v>
      </c>
      <c r="B8" s="297" t="s">
        <v>100</v>
      </c>
      <c r="C8" s="296" t="s">
        <v>101</v>
      </c>
      <c r="D8" s="298" t="s">
        <v>102</v>
      </c>
      <c r="E8" s="317"/>
      <c r="F8" s="317"/>
      <c r="G8" s="318"/>
      <c r="H8" s="299" t="s">
        <v>103</v>
      </c>
      <c r="I8" s="302"/>
      <c r="J8" s="302"/>
      <c r="K8" s="302"/>
      <c r="L8" s="293"/>
      <c r="M8" s="293"/>
      <c r="N8" s="284" t="s">
        <v>104</v>
      </c>
      <c r="O8" s="284"/>
      <c r="P8" s="301" t="s">
        <v>105</v>
      </c>
      <c r="Q8" s="284"/>
      <c r="R8" s="315" t="s">
        <v>106</v>
      </c>
      <c r="S8" s="316"/>
      <c r="T8" s="315" t="s">
        <v>107</v>
      </c>
      <c r="U8" s="316"/>
      <c r="V8" s="315" t="s">
        <v>107</v>
      </c>
      <c r="W8" s="316"/>
      <c r="X8" s="284"/>
      <c r="Y8" s="284"/>
      <c r="Z8" s="23" t="s">
        <v>108</v>
      </c>
      <c r="AA8" s="23"/>
      <c r="AB8" s="23"/>
      <c r="AC8" s="289"/>
      <c r="AD8" s="291"/>
      <c r="AE8" s="302"/>
      <c r="AF8" s="302"/>
      <c r="AG8" s="302"/>
      <c r="AH8" s="302"/>
      <c r="AI8" s="307"/>
      <c r="AJ8" s="307"/>
      <c r="AK8" s="302"/>
      <c r="AL8" s="302"/>
      <c r="AM8" s="302"/>
      <c r="AN8" s="308"/>
      <c r="AO8" s="308"/>
      <c r="AP8" s="304"/>
      <c r="AQ8" s="284" t="s">
        <v>109</v>
      </c>
      <c r="AR8" s="28" t="s">
        <v>71</v>
      </c>
      <c r="AS8" s="302"/>
      <c r="AT8" s="302"/>
      <c r="AU8" s="302"/>
      <c r="AV8" s="302"/>
      <c r="AW8" s="308"/>
      <c r="AX8" s="302"/>
      <c r="AY8" s="302"/>
      <c r="AZ8" s="302"/>
      <c r="BA8" s="302"/>
      <c r="BB8" s="304"/>
      <c r="BC8" s="306"/>
      <c r="BD8" s="284"/>
      <c r="BE8" s="284"/>
      <c r="BF8" s="284"/>
      <c r="BG8" s="295"/>
      <c r="BH8" s="295"/>
      <c r="BI8" s="284" t="s">
        <v>110</v>
      </c>
      <c r="BJ8" s="284" t="s">
        <v>111</v>
      </c>
    </row>
    <row r="9" spans="1:67" s="20" customFormat="1" ht="13.5" customHeight="1" x14ac:dyDescent="0.15">
      <c r="A9" s="296"/>
      <c r="B9" s="297"/>
      <c r="C9" s="296"/>
      <c r="D9" s="298"/>
      <c r="E9" s="317"/>
      <c r="F9" s="317"/>
      <c r="G9" s="318"/>
      <c r="H9" s="299"/>
      <c r="I9" s="284" t="s">
        <v>41</v>
      </c>
      <c r="J9" s="284" t="s">
        <v>112</v>
      </c>
      <c r="K9" s="284" t="s">
        <v>113</v>
      </c>
      <c r="L9" s="293" t="s">
        <v>114</v>
      </c>
      <c r="M9" s="293" t="s">
        <v>115</v>
      </c>
      <c r="N9" s="26" t="s">
        <v>72</v>
      </c>
      <c r="O9" s="26" t="s">
        <v>71</v>
      </c>
      <c r="P9" s="26" t="s">
        <v>116</v>
      </c>
      <c r="Q9" s="26" t="s">
        <v>117</v>
      </c>
      <c r="R9" s="23" t="s">
        <v>116</v>
      </c>
      <c r="S9" s="26" t="s">
        <v>71</v>
      </c>
      <c r="T9" s="23" t="s">
        <v>116</v>
      </c>
      <c r="U9" s="23" t="s">
        <v>71</v>
      </c>
      <c r="V9" s="26" t="s">
        <v>79</v>
      </c>
      <c r="W9" s="23" t="s">
        <v>117</v>
      </c>
      <c r="X9" s="23" t="s">
        <v>79</v>
      </c>
      <c r="Y9" s="23" t="s">
        <v>71</v>
      </c>
      <c r="Z9" s="287" t="s">
        <v>118</v>
      </c>
      <c r="AA9" s="287" t="s">
        <v>119</v>
      </c>
      <c r="AB9" s="287" t="s">
        <v>115</v>
      </c>
      <c r="AC9" s="289" t="s">
        <v>114</v>
      </c>
      <c r="AD9" s="291" t="s">
        <v>115</v>
      </c>
      <c r="AE9" s="284" t="s">
        <v>120</v>
      </c>
      <c r="AF9" s="284" t="s">
        <v>121</v>
      </c>
      <c r="AG9" s="284" t="s">
        <v>119</v>
      </c>
      <c r="AH9" s="284" t="s">
        <v>122</v>
      </c>
      <c r="AI9" s="286" t="s">
        <v>119</v>
      </c>
      <c r="AJ9" s="286" t="s">
        <v>115</v>
      </c>
      <c r="AK9" s="284" t="s">
        <v>123</v>
      </c>
      <c r="AL9" s="284" t="s">
        <v>115</v>
      </c>
      <c r="AM9" s="284" t="s">
        <v>115</v>
      </c>
      <c r="AN9" s="27"/>
      <c r="AO9" s="282" t="s">
        <v>115</v>
      </c>
      <c r="AP9" s="304"/>
      <c r="AQ9" s="284"/>
      <c r="AR9" s="285" t="s">
        <v>115</v>
      </c>
      <c r="AS9" s="284" t="s">
        <v>124</v>
      </c>
      <c r="AT9" s="284" t="s">
        <v>125</v>
      </c>
      <c r="AU9" s="284" t="s">
        <v>126</v>
      </c>
      <c r="AV9" s="284" t="s">
        <v>127</v>
      </c>
      <c r="AW9" s="282" t="s">
        <v>128</v>
      </c>
      <c r="AX9" s="284" t="s">
        <v>129</v>
      </c>
      <c r="AY9" s="284" t="s">
        <v>130</v>
      </c>
      <c r="AZ9" s="284" t="s">
        <v>131</v>
      </c>
      <c r="BA9" s="284" t="s">
        <v>132</v>
      </c>
      <c r="BB9" s="29" t="s">
        <v>133</v>
      </c>
      <c r="BC9" s="29" t="s">
        <v>134</v>
      </c>
      <c r="BD9" s="284"/>
      <c r="BE9" s="284"/>
      <c r="BF9" s="284"/>
      <c r="BG9" s="281" t="s">
        <v>135</v>
      </c>
      <c r="BH9" s="281" t="s">
        <v>115</v>
      </c>
      <c r="BI9" s="284"/>
      <c r="BJ9" s="284"/>
    </row>
    <row r="10" spans="1:67" s="20" customFormat="1" ht="17.25" customHeight="1" x14ac:dyDescent="0.15">
      <c r="A10" s="296"/>
      <c r="B10" s="297"/>
      <c r="C10" s="296"/>
      <c r="D10" s="298"/>
      <c r="E10" s="317"/>
      <c r="F10" s="317"/>
      <c r="G10" s="296"/>
      <c r="H10" s="300"/>
      <c r="I10" s="284"/>
      <c r="J10" s="284"/>
      <c r="K10" s="284"/>
      <c r="L10" s="294"/>
      <c r="M10" s="294"/>
      <c r="N10" s="22" t="s">
        <v>136</v>
      </c>
      <c r="O10" s="22" t="s">
        <v>115</v>
      </c>
      <c r="P10" s="22" t="s">
        <v>137</v>
      </c>
      <c r="Q10" s="22" t="s">
        <v>121</v>
      </c>
      <c r="R10" s="22" t="s">
        <v>137</v>
      </c>
      <c r="S10" s="22" t="s">
        <v>115</v>
      </c>
      <c r="T10" s="22" t="s">
        <v>137</v>
      </c>
      <c r="U10" s="22" t="s">
        <v>115</v>
      </c>
      <c r="V10" s="22" t="s">
        <v>119</v>
      </c>
      <c r="W10" s="22" t="s">
        <v>115</v>
      </c>
      <c r="X10" s="22" t="s">
        <v>119</v>
      </c>
      <c r="Y10" s="22" t="s">
        <v>138</v>
      </c>
      <c r="Z10" s="288"/>
      <c r="AA10" s="288"/>
      <c r="AB10" s="288"/>
      <c r="AC10" s="290"/>
      <c r="AD10" s="292"/>
      <c r="AE10" s="284"/>
      <c r="AF10" s="284"/>
      <c r="AG10" s="284"/>
      <c r="AH10" s="284"/>
      <c r="AI10" s="286"/>
      <c r="AJ10" s="286"/>
      <c r="AK10" s="284"/>
      <c r="AL10" s="284"/>
      <c r="AM10" s="284"/>
      <c r="AN10" s="30" t="s">
        <v>119</v>
      </c>
      <c r="AO10" s="283"/>
      <c r="AP10" s="328"/>
      <c r="AQ10" s="284"/>
      <c r="AR10" s="285"/>
      <c r="AS10" s="284"/>
      <c r="AT10" s="284"/>
      <c r="AU10" s="284"/>
      <c r="AV10" s="284"/>
      <c r="AW10" s="283"/>
      <c r="AX10" s="284"/>
      <c r="AY10" s="284"/>
      <c r="AZ10" s="284"/>
      <c r="BA10" s="284"/>
      <c r="BB10" s="31" t="s">
        <v>139</v>
      </c>
      <c r="BC10" s="31" t="s">
        <v>139</v>
      </c>
      <c r="BD10" s="284"/>
      <c r="BE10" s="284"/>
      <c r="BF10" s="284"/>
      <c r="BG10" s="281"/>
      <c r="BH10" s="281"/>
      <c r="BI10" s="284"/>
      <c r="BJ10" s="284"/>
    </row>
    <row r="11" spans="1:67" s="40" customFormat="1" ht="13.5" customHeight="1" x14ac:dyDescent="0.2">
      <c r="A11" s="32">
        <v>1</v>
      </c>
      <c r="B11" s="33">
        <v>2</v>
      </c>
      <c r="C11" s="276">
        <v>3</v>
      </c>
      <c r="D11" s="275"/>
      <c r="E11" s="32">
        <v>4</v>
      </c>
      <c r="F11" s="33">
        <v>5</v>
      </c>
      <c r="G11" s="34">
        <v>6</v>
      </c>
      <c r="H11" s="32">
        <v>7</v>
      </c>
      <c r="I11" s="276">
        <v>8</v>
      </c>
      <c r="J11" s="277"/>
      <c r="K11" s="278"/>
      <c r="L11" s="274">
        <v>9</v>
      </c>
      <c r="M11" s="278"/>
      <c r="N11" s="274">
        <v>10</v>
      </c>
      <c r="O11" s="277"/>
      <c r="P11" s="276">
        <v>11</v>
      </c>
      <c r="Q11" s="278"/>
      <c r="R11" s="274">
        <v>12</v>
      </c>
      <c r="S11" s="278"/>
      <c r="T11" s="274">
        <v>13</v>
      </c>
      <c r="U11" s="278"/>
      <c r="V11" s="274">
        <v>14</v>
      </c>
      <c r="W11" s="278"/>
      <c r="X11" s="274">
        <v>15</v>
      </c>
      <c r="Y11" s="278"/>
      <c r="Z11" s="274">
        <v>16</v>
      </c>
      <c r="AA11" s="277"/>
      <c r="AB11" s="277"/>
      <c r="AC11" s="277"/>
      <c r="AD11" s="278"/>
      <c r="AE11" s="274">
        <v>17</v>
      </c>
      <c r="AF11" s="277"/>
      <c r="AG11" s="274">
        <v>18</v>
      </c>
      <c r="AH11" s="277"/>
      <c r="AI11" s="279">
        <v>19</v>
      </c>
      <c r="AJ11" s="280"/>
      <c r="AK11" s="274">
        <v>20</v>
      </c>
      <c r="AL11" s="277"/>
      <c r="AM11" s="35">
        <v>21</v>
      </c>
      <c r="AN11" s="274">
        <v>22</v>
      </c>
      <c r="AO11" s="278"/>
      <c r="AP11" s="35">
        <v>23</v>
      </c>
      <c r="AQ11" s="35">
        <v>24</v>
      </c>
      <c r="AR11" s="36">
        <v>25</v>
      </c>
      <c r="AS11" s="274">
        <v>26</v>
      </c>
      <c r="AT11" s="275"/>
      <c r="AU11" s="276">
        <v>27</v>
      </c>
      <c r="AV11" s="277"/>
      <c r="AW11" s="274">
        <v>28</v>
      </c>
      <c r="AX11" s="277"/>
      <c r="AY11" s="277"/>
      <c r="AZ11" s="277"/>
      <c r="BA11" s="277"/>
      <c r="BB11" s="276">
        <v>29</v>
      </c>
      <c r="BC11" s="278"/>
      <c r="BD11" s="35">
        <v>30</v>
      </c>
      <c r="BE11" s="35">
        <v>31</v>
      </c>
      <c r="BF11" s="35">
        <v>32</v>
      </c>
      <c r="BG11" s="274">
        <v>33</v>
      </c>
      <c r="BH11" s="277"/>
      <c r="BI11" s="35">
        <v>34</v>
      </c>
      <c r="BJ11" s="37">
        <v>35</v>
      </c>
      <c r="BK11" s="38"/>
      <c r="BL11" s="39"/>
    </row>
    <row r="12" spans="1:67" s="81" customFormat="1" ht="24" customHeight="1" x14ac:dyDescent="0.2">
      <c r="A12" s="41">
        <v>1</v>
      </c>
      <c r="B12" s="42" t="s">
        <v>140</v>
      </c>
      <c r="C12" s="43" t="s">
        <v>141</v>
      </c>
      <c r="D12" s="44" t="s">
        <v>142</v>
      </c>
      <c r="E12" s="45" t="s">
        <v>143</v>
      </c>
      <c r="F12" s="46" t="s">
        <v>144</v>
      </c>
      <c r="G12" s="47">
        <v>33071</v>
      </c>
      <c r="H12" s="48">
        <v>43676</v>
      </c>
      <c r="I12" s="49">
        <v>230</v>
      </c>
      <c r="J12" s="50">
        <f>VLOOKUP(B12,[1]Attendance!$B$16:$AQ$200,42,0)</f>
        <v>26</v>
      </c>
      <c r="K12" s="51">
        <f>ROUND(I12/26*J12,2)</f>
        <v>230</v>
      </c>
      <c r="L12" s="52">
        <v>0</v>
      </c>
      <c r="M12" s="52">
        <f>8.15*L12/2</f>
        <v>0</v>
      </c>
      <c r="N12" s="53">
        <f>VLOOKUP(B12,[1]Attendance!$B$16:$AS$200,44,0)</f>
        <v>0</v>
      </c>
      <c r="O12" s="53">
        <f t="shared" ref="O12" si="0">I12/26/8*1.5*N12</f>
        <v>0</v>
      </c>
      <c r="P12" s="53">
        <f>VLOOKUP(B12,[1]Attendance!$B$16:$BA$200,52,0)</f>
        <v>0</v>
      </c>
      <c r="Q12" s="53">
        <f t="shared" ref="Q12:Q48" si="1">I12/208*0.3*P12</f>
        <v>0</v>
      </c>
      <c r="R12" s="54">
        <f>VLOOKUP(B12,[1]Attendance!$B$16:$BB$200,53,0)</f>
        <v>20</v>
      </c>
      <c r="S12" s="55">
        <f>I12/208*1.5*R12</f>
        <v>33.173076923076927</v>
      </c>
      <c r="T12" s="53">
        <f>VLOOKUP(B12,[1]Attendance!$B$16:$BC$200,54,0)</f>
        <v>0</v>
      </c>
      <c r="U12" s="53">
        <f t="shared" ref="U12:U48" si="2">I12/208*2*T12</f>
        <v>0</v>
      </c>
      <c r="V12" s="53">
        <f>VLOOKUP(B12,[1]Attendance!$B$16:$AT$200,45,0)</f>
        <v>0</v>
      </c>
      <c r="W12" s="53">
        <f>I12/208*2*V12</f>
        <v>0</v>
      </c>
      <c r="X12" s="56">
        <f>VLOOKUP(B12,[1]Attendance!$B$16:$AP$200,41,0)</f>
        <v>10</v>
      </c>
      <c r="Y12" s="56">
        <f t="shared" ref="Y12:Y48" si="3">X12*0.5</f>
        <v>5</v>
      </c>
      <c r="Z12" s="57">
        <f>VLOOKUP(B12,'[1]Salary Rank'!$B$8:$Q$42,16,0)</f>
        <v>150</v>
      </c>
      <c r="AA12" s="58">
        <f>J12</f>
        <v>26</v>
      </c>
      <c r="AB12" s="59">
        <f t="shared" ref="AB12:AB48" si="4">Z12/26*AA12</f>
        <v>150</v>
      </c>
      <c r="AC12" s="58">
        <f>L12</f>
        <v>0</v>
      </c>
      <c r="AD12" s="58">
        <f>(Z12/26*AC12)/2</f>
        <v>0</v>
      </c>
      <c r="AE12" s="60">
        <v>26</v>
      </c>
      <c r="AF12" s="60">
        <f t="shared" ref="AF12:AF48" si="5">10/26*AE12</f>
        <v>10</v>
      </c>
      <c r="AG12" s="60">
        <f>VLOOKUP(B12,[1]Attendance!$B$16:$AZ$200,51,0)</f>
        <v>26</v>
      </c>
      <c r="AH12" s="53">
        <f t="shared" ref="AH12:AH48" si="6">10/26*AG12</f>
        <v>10</v>
      </c>
      <c r="AI12" s="61">
        <f>VLOOKUP(B12,[1]Attendance!$B$16:$BD$200,55,0)</f>
        <v>0</v>
      </c>
      <c r="AJ12" s="61">
        <f>VLOOKUP(B12,'[1]Annual leave'!$B$10:$W$46,22,0)</f>
        <v>0</v>
      </c>
      <c r="AK12" s="62">
        <f>_xlfn.IFNA(DAY(EOMONTH(H12,))+1,DATEDIF(H12,$AR$4,"M"))</f>
        <v>56</v>
      </c>
      <c r="AL12" s="63">
        <f>IF(AND(AK12&gt;=12,AK12&lt;24),2,IF(AND(AK12&gt;=24,AK12&lt;36),3,IF(AND(AK12&gt;=36,AK12&lt;48),4,IF(AND(AK12&gt;=48,AK12&lt;60),5,IF(AND(AK12&gt;=60,AK12&lt;72),6,IF(AND(AK12&gt;=72,AK12&lt;84),7,IF(AND(AK12&gt;=84,AK12&lt;96),8,IF(AND(AK12&gt;=96,AK12&lt;107),9,IF(AND(AK12&gt;=107,AK12&lt;119),10,IF(AK12&gt;119,11,0))))))))))</f>
        <v>5</v>
      </c>
      <c r="AM12" s="53">
        <v>0</v>
      </c>
      <c r="AN12" s="53">
        <f>VLOOKUP(B12,[1]Attendance!$B$16:$AR$200,43,0)</f>
        <v>0</v>
      </c>
      <c r="AO12" s="53">
        <f t="shared" ref="AO12:AO48" si="7">AN12*30/26</f>
        <v>0</v>
      </c>
      <c r="AP12" s="64">
        <v>0</v>
      </c>
      <c r="AQ12" s="53">
        <v>0</v>
      </c>
      <c r="AR12" s="65">
        <f>VLOOKUP(B12,'[1]13​month salary'!$B$9:$X$45,23,0)</f>
        <v>346.92948717948713</v>
      </c>
      <c r="AS12" s="66">
        <f>ROUND((K12+O12+Q12+S12+U12+W12+Y12+AB12+AF12+AH12+AJ12+AL12+AM12+AQ12+AR12+AO12+M12+AD12),2)</f>
        <v>790.1</v>
      </c>
      <c r="AT12" s="67">
        <f t="shared" ref="AT12:AT48" si="8">$BJ$4*AS12</f>
        <v>3198324.8000000003</v>
      </c>
      <c r="AU12" s="68">
        <v>1</v>
      </c>
      <c r="AV12" s="68">
        <v>1</v>
      </c>
      <c r="AW12" s="69">
        <f t="shared" ref="AW12:AW48" si="9">(AU12+AV12)*150000</f>
        <v>300000</v>
      </c>
      <c r="AX12" s="70">
        <f t="shared" ref="AX12:AX48" si="10">AT12-AW12-(Y12+AF12-AP12)*$BJ$4</f>
        <v>2837604.8000000003</v>
      </c>
      <c r="AY12" s="71">
        <f t="shared" ref="AY12:AY48" si="11">IF(AND(AX12&gt;=0,AX12&lt;=1500000),0,IF(AND(AX12&gt;=1500001,AX12&lt;=2000000),5,IF(AND(AX12&gt;=2000001,AX12&lt;=8500000),10,IF(AND(AX12&gt;=8500001,AX12&lt;=12500000),15,20))))</f>
        <v>10</v>
      </c>
      <c r="AZ12" s="53">
        <f t="shared" ref="AZ12:AZ48" si="12">(AX12*AY12)/100-(IF(AND(AX12&gt;=0,AX12&lt;=1500000),0,IF(AND(AX12&gt;=1500001,AX12&lt;=2000000),75000,IF(AND(AX12&gt;=2000001,AX12&lt;=8500000),175000,IF(AND(AX12&gt;=8500001,AX12&lt;=12500000),600000,1225000)))))</f>
        <v>108760.48000000004</v>
      </c>
      <c r="BA12" s="65">
        <f>AZ12/$BJ$4</f>
        <v>26.867707509881434</v>
      </c>
      <c r="BB12" s="60">
        <f t="shared" ref="BB12:BB48" si="13">IF(B12&lt;=0,0,IF(YEARFRAC(G12,$AN$4)&gt;=60,0,ROUND((IF(AND((AS12*$BB$4)&gt;0,(AS12*$BB$4)&lt;=400000),(400000*0.02)/$BB$4,IF(AND((AS12*$BB$4)&gt;400000,(AS12*$BB$4)&lt;=1200000),((AS12*$BB$4)*0.02)/$BB$4,IF((AS12*$BB$4)&gt;1200000,(1200000*0.02)/$BB$4)))),2)))</f>
        <v>5.92</v>
      </c>
      <c r="BC12" s="60">
        <f t="shared" ref="BC12:BC48" si="14">IF(B12&lt;=0,0,IF(YEARFRAC(G12,$AN$4)&gt;=60,ROUND((IF(AND((AS12*$BB$4)&gt;0,(AS12*$BB$4)&lt;=400000),(400000*0.04)/$BB$4,IF(AND((AS12*$BB$4)&gt;400000,(AS12*$BB$4)&lt;=1200000),((AS12*$BB$4)*0.04)/$BB$4,IF((AS12*$BB$4)&gt;1200000,(1200000*0.04)/$BB$4)))),2),ROUND((IF(AND((AS12*$BB$4)&gt;0,(AS12*$BB$4)&lt;=400000),(400000*0.02)/$BB$4,IF(AND((AS12*$BB$4)&gt;400000,(AS12*$BB$4)&lt;=1200000),((AS12*$BB$4)*0.02)/$BB$4,IF((AS12*$BB$4)&gt;1200000,(1200000*0.02)/$BB$4)))),2)))</f>
        <v>5.92</v>
      </c>
      <c r="BD12" s="53">
        <f t="shared" ref="BD12:BD48" si="15">ROUND(AS12-BA12-BC12,2)</f>
        <v>757.31</v>
      </c>
      <c r="BE12" s="72">
        <f>VLOOKUP(B12,'[1]PAYROLL 50%'!$B$9:$L$45,11,0)</f>
        <v>115</v>
      </c>
      <c r="BF12" s="73">
        <f t="shared" ref="BF12:BF48" si="16">BD12-BE12</f>
        <v>642.30999999999995</v>
      </c>
      <c r="BG12" s="56">
        <f>VLOOKUP(B12,[1]Seniority!$B$10:$P$44,15,0)</f>
        <v>0</v>
      </c>
      <c r="BH12" s="74">
        <f>VLOOKUP(B12,[1]Seniority!$B$10:$S$44,18,0)</f>
        <v>0</v>
      </c>
      <c r="BI12" s="75">
        <f>BF12+BH12</f>
        <v>642.30999999999995</v>
      </c>
      <c r="BJ12" s="76"/>
      <c r="BK12" s="77"/>
      <c r="BL12" s="78"/>
      <c r="BM12" s="79" t="s">
        <v>140</v>
      </c>
      <c r="BN12" s="78" t="s">
        <v>141</v>
      </c>
      <c r="BO12" s="80">
        <v>426.33198717948716</v>
      </c>
    </row>
    <row r="13" spans="1:67" s="81" customFormat="1" ht="24" customHeight="1" x14ac:dyDescent="0.2">
      <c r="A13" s="41">
        <v>2</v>
      </c>
      <c r="B13" s="82" t="s">
        <v>145</v>
      </c>
      <c r="C13" s="83" t="s">
        <v>146</v>
      </c>
      <c r="D13" s="84" t="s">
        <v>147</v>
      </c>
      <c r="E13" s="85" t="s">
        <v>143</v>
      </c>
      <c r="F13" s="86" t="s">
        <v>148</v>
      </c>
      <c r="G13" s="87">
        <v>36927</v>
      </c>
      <c r="H13" s="88">
        <v>43748</v>
      </c>
      <c r="I13" s="49">
        <v>212</v>
      </c>
      <c r="J13" s="50">
        <f>VLOOKUP(B13,[1]Attendance!$B$16:$AQ$200,42,0)</f>
        <v>26</v>
      </c>
      <c r="K13" s="51">
        <f t="shared" ref="K13:K48" si="17">ROUND(I13/26*J13,2)</f>
        <v>212</v>
      </c>
      <c r="L13" s="52">
        <v>0</v>
      </c>
      <c r="M13" s="52">
        <f t="shared" ref="M13:M48" si="18">8.15*L13/2</f>
        <v>0</v>
      </c>
      <c r="N13" s="53">
        <f>VLOOKUP(B13,[1]Attendance!$B$16:$AS$200,44,0)</f>
        <v>0</v>
      </c>
      <c r="O13" s="60">
        <f>I13/26/8*1*N13</f>
        <v>0</v>
      </c>
      <c r="P13" s="53">
        <f>VLOOKUP(B13,[1]Attendance!$B$16:$BA$200,52,0)</f>
        <v>0</v>
      </c>
      <c r="Q13" s="53">
        <f t="shared" si="1"/>
        <v>0</v>
      </c>
      <c r="R13" s="54">
        <f>VLOOKUP(B13,[1]Attendance!$B$16:$BB$200,53,0)</f>
        <v>12</v>
      </c>
      <c r="S13" s="55">
        <f t="shared" ref="S13:S48" si="19">I13/208*1.5*R13</f>
        <v>18.346153846153847</v>
      </c>
      <c r="T13" s="53">
        <f>VLOOKUP(B13,[1]Attendance!$B$16:$BC$200,54,0)</f>
        <v>0</v>
      </c>
      <c r="U13" s="53">
        <f t="shared" si="2"/>
        <v>0</v>
      </c>
      <c r="V13" s="53">
        <f>VLOOKUP(B13,[1]Attendance!$B$16:$AT$200,45,0)</f>
        <v>0</v>
      </c>
      <c r="W13" s="53">
        <f t="shared" ref="W13:W48" si="20">I13/208*2*V13</f>
        <v>0</v>
      </c>
      <c r="X13" s="56">
        <f>VLOOKUP(B13,[1]Attendance!$B$16:$AP$200,41,0)</f>
        <v>6</v>
      </c>
      <c r="Y13" s="56">
        <f t="shared" si="3"/>
        <v>3</v>
      </c>
      <c r="Z13" s="57">
        <f>VLOOKUP(B13,'[1]Salary Rank'!$B$8:$Q$42,16,0)</f>
        <v>43</v>
      </c>
      <c r="AA13" s="58">
        <f t="shared" ref="AA13:AA48" si="21">J13</f>
        <v>26</v>
      </c>
      <c r="AB13" s="59">
        <f t="shared" si="4"/>
        <v>43</v>
      </c>
      <c r="AC13" s="58">
        <f t="shared" ref="AC13:AC48" si="22">L13</f>
        <v>0</v>
      </c>
      <c r="AD13" s="58">
        <f t="shared" ref="AD13:AD48" si="23">(Z13/26*AC13)/2</f>
        <v>0</v>
      </c>
      <c r="AE13" s="60">
        <v>26</v>
      </c>
      <c r="AF13" s="60">
        <f t="shared" si="5"/>
        <v>10</v>
      </c>
      <c r="AG13" s="60">
        <f>VLOOKUP(B13,[1]Attendance!$B$16:$AZ$200,51,0)</f>
        <v>26</v>
      </c>
      <c r="AH13" s="53">
        <f t="shared" si="6"/>
        <v>10</v>
      </c>
      <c r="AI13" s="61">
        <f>VLOOKUP(B13,[1]Attendance!$B$16:$BD$200,55,0)</f>
        <v>0</v>
      </c>
      <c r="AJ13" s="61">
        <f>VLOOKUP(B13,'[1]Annual leave'!$B$10:$W$46,22,0)</f>
        <v>0</v>
      </c>
      <c r="AK13" s="62">
        <f t="shared" ref="AK13:AK48" si="24">_xlfn.IFNA(DAY(EOMONTH(H13,))+1,DATEDIF(H13,$AR$4,"M"))</f>
        <v>53</v>
      </c>
      <c r="AL13" s="63">
        <f t="shared" ref="AL13:AL48" si="25">IF(AND(AK13&gt;=12,AK13&lt;24),2,IF(AND(AK13&gt;=24,AK13&lt;36),3,IF(AND(AK13&gt;=36,AK13&lt;48),4,IF(AND(AK13&gt;=48,AK13&lt;60),5,IF(AND(AK13&gt;=60,AK13&lt;72),6,IF(AND(AK13&gt;=72,AK13&lt;84),7,IF(AND(AK13&gt;=84,AK13&lt;96),8,IF(AND(AK13&gt;=96,AK13&lt;107),9,IF(AND(AK13&gt;=107,AK13&lt;119),10,IF(AK13&gt;119,11,0))))))))))</f>
        <v>5</v>
      </c>
      <c r="AM13" s="53">
        <v>0</v>
      </c>
      <c r="AN13" s="53">
        <f>VLOOKUP(B13,[1]Attendance!$B$16:$AR$200,43,0)</f>
        <v>0</v>
      </c>
      <c r="AO13" s="53">
        <f t="shared" si="7"/>
        <v>0</v>
      </c>
      <c r="AP13" s="64">
        <v>0</v>
      </c>
      <c r="AQ13" s="53">
        <v>0</v>
      </c>
      <c r="AR13" s="65">
        <f>VLOOKUP(B13,'[1]13​month salary'!$B$9:$X$45,23,0)</f>
        <v>250.86217948717947</v>
      </c>
      <c r="AS13" s="66">
        <f t="shared" ref="AS13:AS48" si="26">ROUND((K13+O13+Q13+S13+U13+W13+Y13+AB13+AF13+AH13+AJ13+AL13+AM13+AQ13+AR13+AO13+M13+AD13),2)</f>
        <v>552.21</v>
      </c>
      <c r="AT13" s="67">
        <f t="shared" si="8"/>
        <v>2235346.08</v>
      </c>
      <c r="AU13" s="68">
        <v>1</v>
      </c>
      <c r="AV13" s="68">
        <v>1</v>
      </c>
      <c r="AW13" s="69">
        <f t="shared" si="9"/>
        <v>300000</v>
      </c>
      <c r="AX13" s="70">
        <f t="shared" si="10"/>
        <v>1882722.08</v>
      </c>
      <c r="AY13" s="71">
        <f t="shared" si="11"/>
        <v>5</v>
      </c>
      <c r="AZ13" s="53">
        <f t="shared" si="12"/>
        <v>19136.104000000007</v>
      </c>
      <c r="BA13" s="65">
        <f t="shared" ref="BA13:BA48" si="27">AZ13/$BJ$4</f>
        <v>4.7272984189723335</v>
      </c>
      <c r="BB13" s="60">
        <f t="shared" si="13"/>
        <v>5.92</v>
      </c>
      <c r="BC13" s="60">
        <f t="shared" si="14"/>
        <v>5.92</v>
      </c>
      <c r="BD13" s="53">
        <f t="shared" si="15"/>
        <v>541.55999999999995</v>
      </c>
      <c r="BE13" s="72">
        <f>VLOOKUP(B13,'[1]PAYROLL 50%'!$B$9:$L$45,11,0)</f>
        <v>106</v>
      </c>
      <c r="BF13" s="73">
        <f t="shared" si="16"/>
        <v>435.55999999999995</v>
      </c>
      <c r="BG13" s="56">
        <f>VLOOKUP(B13,[1]Seniority!$B$10:$P$44,15,0)</f>
        <v>0</v>
      </c>
      <c r="BH13" s="74">
        <f>VLOOKUP(B13,[1]Seniority!$B$10:$S$44,18,0)</f>
        <v>0</v>
      </c>
      <c r="BI13" s="75">
        <f t="shared" ref="BI13:BI48" si="28">BF13+BH13</f>
        <v>435.55999999999995</v>
      </c>
      <c r="BJ13" s="76"/>
      <c r="BK13" s="77"/>
      <c r="BL13" s="78"/>
      <c r="BM13" s="79" t="s">
        <v>145</v>
      </c>
      <c r="BN13" s="78" t="s">
        <v>146</v>
      </c>
      <c r="BO13" s="80">
        <v>288.91089743589748</v>
      </c>
    </row>
    <row r="14" spans="1:67" s="81" customFormat="1" ht="24" customHeight="1" x14ac:dyDescent="0.2">
      <c r="A14" s="41">
        <v>3</v>
      </c>
      <c r="B14" s="89" t="s">
        <v>149</v>
      </c>
      <c r="C14" s="43" t="s">
        <v>150</v>
      </c>
      <c r="D14" s="90" t="s">
        <v>151</v>
      </c>
      <c r="E14" s="91" t="s">
        <v>143</v>
      </c>
      <c r="F14" s="46" t="s">
        <v>144</v>
      </c>
      <c r="G14" s="47">
        <v>32638</v>
      </c>
      <c r="H14" s="92">
        <v>43795</v>
      </c>
      <c r="I14" s="49">
        <v>230</v>
      </c>
      <c r="J14" s="50">
        <f>VLOOKUP(B14,[1]Attendance!$B$16:$AQ$200,42,0)</f>
        <v>22</v>
      </c>
      <c r="K14" s="51">
        <f t="shared" si="17"/>
        <v>194.62</v>
      </c>
      <c r="L14" s="52">
        <v>0</v>
      </c>
      <c r="M14" s="52">
        <f t="shared" si="18"/>
        <v>0</v>
      </c>
      <c r="N14" s="53">
        <f>VLOOKUP(B14,[1]Attendance!$B$16:$AS$200,44,0)</f>
        <v>0</v>
      </c>
      <c r="O14" s="53">
        <f t="shared" ref="O14:O15" si="29">I14/26/8*1.5*N14</f>
        <v>0</v>
      </c>
      <c r="P14" s="53">
        <f>VLOOKUP(B14,[1]Attendance!$B$16:$BA$200,52,0)</f>
        <v>0</v>
      </c>
      <c r="Q14" s="53">
        <f t="shared" si="1"/>
        <v>0</v>
      </c>
      <c r="R14" s="54">
        <f>VLOOKUP(B14,[1]Attendance!$B$16:$BB$200,53,0)</f>
        <v>16</v>
      </c>
      <c r="S14" s="55">
        <f t="shared" si="19"/>
        <v>26.53846153846154</v>
      </c>
      <c r="T14" s="53">
        <f>VLOOKUP(B14,[1]Attendance!$B$16:$BC$200,54,0)</f>
        <v>0</v>
      </c>
      <c r="U14" s="53">
        <f t="shared" si="2"/>
        <v>0</v>
      </c>
      <c r="V14" s="53">
        <f>VLOOKUP(B14,[1]Attendance!$B$16:$AT$200,45,0)</f>
        <v>0</v>
      </c>
      <c r="W14" s="53">
        <f t="shared" si="20"/>
        <v>0</v>
      </c>
      <c r="X14" s="56">
        <f>VLOOKUP(B14,[1]Attendance!$B$16:$AP$200,41,0)</f>
        <v>8</v>
      </c>
      <c r="Y14" s="56">
        <f t="shared" si="3"/>
        <v>4</v>
      </c>
      <c r="Z14" s="57">
        <f>VLOOKUP(B14,'[1]Salary Rank'!$B$8:$Q$42,16,0)</f>
        <v>106</v>
      </c>
      <c r="AA14" s="58">
        <f t="shared" si="21"/>
        <v>22</v>
      </c>
      <c r="AB14" s="59">
        <f t="shared" si="4"/>
        <v>89.692307692307679</v>
      </c>
      <c r="AC14" s="58">
        <f t="shared" si="22"/>
        <v>0</v>
      </c>
      <c r="AD14" s="58">
        <f t="shared" si="23"/>
        <v>0</v>
      </c>
      <c r="AE14" s="60">
        <v>26</v>
      </c>
      <c r="AF14" s="60">
        <f t="shared" si="5"/>
        <v>10</v>
      </c>
      <c r="AG14" s="60">
        <f>VLOOKUP(B14,[1]Attendance!$B$16:$AZ$200,51,0)</f>
        <v>26</v>
      </c>
      <c r="AH14" s="53">
        <f t="shared" si="6"/>
        <v>10</v>
      </c>
      <c r="AI14" s="61">
        <f>VLOOKUP(B14,[1]Attendance!$B$16:$BD$200,55,0)</f>
        <v>4</v>
      </c>
      <c r="AJ14" s="61">
        <f>VLOOKUP(B14,'[1]Annual leave'!$B$10:$W$46,22,0)</f>
        <v>72.418461538461528</v>
      </c>
      <c r="AK14" s="62">
        <f t="shared" si="24"/>
        <v>52</v>
      </c>
      <c r="AL14" s="63">
        <f t="shared" si="25"/>
        <v>5</v>
      </c>
      <c r="AM14" s="53">
        <v>0</v>
      </c>
      <c r="AN14" s="53">
        <f>VLOOKUP(B14,[1]Attendance!$B$16:$AR$200,43,0)</f>
        <v>0</v>
      </c>
      <c r="AO14" s="53">
        <f t="shared" si="7"/>
        <v>0</v>
      </c>
      <c r="AP14" s="64">
        <v>0</v>
      </c>
      <c r="AQ14" s="53">
        <v>0</v>
      </c>
      <c r="AR14" s="65">
        <f>VLOOKUP(B14,'[1]13​month salary'!$B$9:$X$45,23,0)</f>
        <v>327.66666666666669</v>
      </c>
      <c r="AS14" s="66">
        <f t="shared" si="26"/>
        <v>739.94</v>
      </c>
      <c r="AT14" s="67">
        <f t="shared" si="8"/>
        <v>2995277.12</v>
      </c>
      <c r="AU14" s="68">
        <v>1</v>
      </c>
      <c r="AV14" s="68">
        <v>0</v>
      </c>
      <c r="AW14" s="69">
        <f t="shared" si="9"/>
        <v>150000</v>
      </c>
      <c r="AX14" s="70">
        <f t="shared" si="10"/>
        <v>2788605.12</v>
      </c>
      <c r="AY14" s="71">
        <f t="shared" si="11"/>
        <v>10</v>
      </c>
      <c r="AZ14" s="53">
        <f t="shared" si="12"/>
        <v>103860.51200000005</v>
      </c>
      <c r="BA14" s="65">
        <f t="shared" si="27"/>
        <v>25.657241106719379</v>
      </c>
      <c r="BB14" s="60">
        <f t="shared" si="13"/>
        <v>5.92</v>
      </c>
      <c r="BC14" s="60">
        <f t="shared" si="14"/>
        <v>5.92</v>
      </c>
      <c r="BD14" s="53">
        <f t="shared" si="15"/>
        <v>708.36</v>
      </c>
      <c r="BE14" s="72">
        <f>VLOOKUP(B14,'[1]PAYROLL 50%'!$B$9:$L$45,11,0)</f>
        <v>115</v>
      </c>
      <c r="BF14" s="73">
        <f t="shared" si="16"/>
        <v>593.36</v>
      </c>
      <c r="BG14" s="56">
        <f>VLOOKUP(B14,[1]Seniority!$B$10:$P$44,15,0)</f>
        <v>0</v>
      </c>
      <c r="BH14" s="74">
        <f>VLOOKUP(B14,[1]Seniority!$B$10:$S$44,18,0)</f>
        <v>0</v>
      </c>
      <c r="BI14" s="75">
        <f t="shared" si="28"/>
        <v>593.36</v>
      </c>
      <c r="BJ14" s="76"/>
      <c r="BK14" s="77"/>
      <c r="BL14" s="78"/>
      <c r="BM14" s="79" t="s">
        <v>149</v>
      </c>
      <c r="BN14" s="78" t="s">
        <v>150</v>
      </c>
      <c r="BO14" s="80">
        <v>319.67352564102566</v>
      </c>
    </row>
    <row r="15" spans="1:67" s="81" customFormat="1" ht="24" customHeight="1" x14ac:dyDescent="0.2">
      <c r="A15" s="41">
        <v>4</v>
      </c>
      <c r="B15" s="89" t="s">
        <v>152</v>
      </c>
      <c r="C15" s="43" t="s">
        <v>153</v>
      </c>
      <c r="D15" s="93" t="s">
        <v>154</v>
      </c>
      <c r="E15" s="94" t="s">
        <v>143</v>
      </c>
      <c r="F15" s="46" t="s">
        <v>144</v>
      </c>
      <c r="G15" s="95">
        <v>35296</v>
      </c>
      <c r="H15" s="96">
        <v>43804</v>
      </c>
      <c r="I15" s="49">
        <v>230</v>
      </c>
      <c r="J15" s="50">
        <f>VLOOKUP(B15,[1]Attendance!$B$16:$AQ$200,42,0)</f>
        <v>25.5</v>
      </c>
      <c r="K15" s="51">
        <f t="shared" si="17"/>
        <v>225.58</v>
      </c>
      <c r="L15" s="52">
        <v>0</v>
      </c>
      <c r="M15" s="52">
        <f t="shared" si="18"/>
        <v>0</v>
      </c>
      <c r="N15" s="53">
        <f>VLOOKUP(B15,[1]Attendance!$B$16:$AS$200,44,0)</f>
        <v>0</v>
      </c>
      <c r="O15" s="53">
        <f t="shared" si="29"/>
        <v>0</v>
      </c>
      <c r="P15" s="58">
        <f>VLOOKUP(B15,[1]Attendance!$B$16:$BA$200,52,0)</f>
        <v>22</v>
      </c>
      <c r="Q15" s="58">
        <f t="shared" si="1"/>
        <v>7.2980769230769225</v>
      </c>
      <c r="R15" s="54">
        <f>VLOOKUP(B15,[1]Attendance!$B$16:$BB$200,53,0)</f>
        <v>12</v>
      </c>
      <c r="S15" s="55">
        <f t="shared" si="19"/>
        <v>19.903846153846153</v>
      </c>
      <c r="T15" s="58">
        <f>VLOOKUP(B15,[1]Attendance!$B$16:$BC$200,54,0)</f>
        <v>10</v>
      </c>
      <c r="U15" s="58">
        <f t="shared" si="2"/>
        <v>22.115384615384617</v>
      </c>
      <c r="V15" s="53">
        <f>VLOOKUP(B15,[1]Attendance!$B$16:$AT$200,45,0)</f>
        <v>0</v>
      </c>
      <c r="W15" s="53">
        <f t="shared" si="20"/>
        <v>0</v>
      </c>
      <c r="X15" s="56">
        <f>VLOOKUP(B15,[1]Attendance!$B$16:$AP$200,41,0)</f>
        <v>11</v>
      </c>
      <c r="Y15" s="56">
        <f t="shared" si="3"/>
        <v>5.5</v>
      </c>
      <c r="Z15" s="57">
        <f>VLOOKUP(B15,'[1]Salary Rank'!$B$8:$Q$42,16,0)</f>
        <v>136</v>
      </c>
      <c r="AA15" s="58">
        <f t="shared" si="21"/>
        <v>25.5</v>
      </c>
      <c r="AB15" s="59">
        <f t="shared" si="4"/>
        <v>133.38461538461539</v>
      </c>
      <c r="AC15" s="58">
        <f t="shared" si="22"/>
        <v>0</v>
      </c>
      <c r="AD15" s="58">
        <f>(Z15/26*AC15)/2</f>
        <v>0</v>
      </c>
      <c r="AE15" s="60">
        <v>26</v>
      </c>
      <c r="AF15" s="60">
        <f t="shared" si="5"/>
        <v>10</v>
      </c>
      <c r="AG15" s="60">
        <f>VLOOKUP(B15,[1]Attendance!$B$16:$AZ$200,51,0)</f>
        <v>26</v>
      </c>
      <c r="AH15" s="53">
        <f t="shared" si="6"/>
        <v>10</v>
      </c>
      <c r="AI15" s="61">
        <f>VLOOKUP(B15,[1]Attendance!$B$16:$BD$200,55,0)</f>
        <v>0.5</v>
      </c>
      <c r="AJ15" s="61">
        <f>VLOOKUP(B15,'[1]Annual leave'!$B$10:$W$46,22,0)</f>
        <v>9.5366506410256395</v>
      </c>
      <c r="AK15" s="62">
        <f t="shared" si="24"/>
        <v>51</v>
      </c>
      <c r="AL15" s="63">
        <f t="shared" si="25"/>
        <v>5</v>
      </c>
      <c r="AM15" s="53">
        <v>0</v>
      </c>
      <c r="AN15" s="58">
        <f>VLOOKUP(B15,[1]Attendance!$B$16:$AR$200,43,0)</f>
        <v>5.5</v>
      </c>
      <c r="AO15" s="58">
        <f t="shared" si="7"/>
        <v>6.3461538461538458</v>
      </c>
      <c r="AP15" s="64">
        <v>0</v>
      </c>
      <c r="AQ15" s="53">
        <v>0</v>
      </c>
      <c r="AR15" s="65">
        <f>VLOOKUP(B15,'[1]13​month salary'!$B$9:$X$45,23,0)</f>
        <v>340.47756410256414</v>
      </c>
      <c r="AS15" s="66">
        <f t="shared" si="26"/>
        <v>795.14</v>
      </c>
      <c r="AT15" s="67">
        <f t="shared" si="8"/>
        <v>3218726.7199999997</v>
      </c>
      <c r="AU15" s="68">
        <v>1</v>
      </c>
      <c r="AV15" s="68">
        <v>1</v>
      </c>
      <c r="AW15" s="69">
        <f t="shared" si="9"/>
        <v>300000</v>
      </c>
      <c r="AX15" s="70">
        <f t="shared" si="10"/>
        <v>2855982.7199999997</v>
      </c>
      <c r="AY15" s="71">
        <f t="shared" si="11"/>
        <v>10</v>
      </c>
      <c r="AZ15" s="53">
        <f t="shared" si="12"/>
        <v>110598.27199999994</v>
      </c>
      <c r="BA15" s="65">
        <f t="shared" si="27"/>
        <v>27.321707509881406</v>
      </c>
      <c r="BB15" s="60">
        <f t="shared" si="13"/>
        <v>5.92</v>
      </c>
      <c r="BC15" s="60">
        <f t="shared" si="14"/>
        <v>5.92</v>
      </c>
      <c r="BD15" s="53">
        <f t="shared" si="15"/>
        <v>761.9</v>
      </c>
      <c r="BE15" s="72">
        <f>VLOOKUP(B15,'[1]PAYROLL 50%'!$B$9:$L$45,11,0)</f>
        <v>115</v>
      </c>
      <c r="BF15" s="73">
        <f t="shared" si="16"/>
        <v>646.9</v>
      </c>
      <c r="BG15" s="56">
        <f>VLOOKUP(B15,[1]Seniority!$B$10:$P$44,15,0)</f>
        <v>0</v>
      </c>
      <c r="BH15" s="74">
        <f>VLOOKUP(B15,[1]Seniority!$B$10:$S$44,18,0)</f>
        <v>0</v>
      </c>
      <c r="BI15" s="75">
        <f t="shared" si="28"/>
        <v>646.9</v>
      </c>
      <c r="BJ15" s="76"/>
      <c r="BK15" s="77"/>
      <c r="BL15" s="78"/>
      <c r="BM15" s="79" t="s">
        <v>152</v>
      </c>
      <c r="BN15" s="78" t="s">
        <v>153</v>
      </c>
      <c r="BO15" s="80">
        <v>320.33974358974359</v>
      </c>
    </row>
    <row r="16" spans="1:67" s="81" customFormat="1" ht="24" customHeight="1" x14ac:dyDescent="0.2">
      <c r="A16" s="41">
        <v>5</v>
      </c>
      <c r="B16" s="82" t="s">
        <v>155</v>
      </c>
      <c r="C16" s="83" t="s">
        <v>156</v>
      </c>
      <c r="D16" s="97" t="s">
        <v>157</v>
      </c>
      <c r="E16" s="98" t="s">
        <v>143</v>
      </c>
      <c r="F16" s="86" t="s">
        <v>148</v>
      </c>
      <c r="G16" s="99">
        <v>32241</v>
      </c>
      <c r="H16" s="100">
        <v>44124</v>
      </c>
      <c r="I16" s="49">
        <v>212</v>
      </c>
      <c r="J16" s="50">
        <f>VLOOKUP(B16,[1]Attendance!$B$16:$AQ$200,42,0)</f>
        <v>24</v>
      </c>
      <c r="K16" s="51">
        <f t="shared" si="17"/>
        <v>195.69</v>
      </c>
      <c r="L16" s="52">
        <v>0</v>
      </c>
      <c r="M16" s="52">
        <f t="shared" si="18"/>
        <v>0</v>
      </c>
      <c r="N16" s="53">
        <f>VLOOKUP(B16,[1]Attendance!$B$16:$AS$200,44,0)</f>
        <v>0</v>
      </c>
      <c r="O16" s="60">
        <f>I16/26/8*1*N16</f>
        <v>0</v>
      </c>
      <c r="P16" s="58">
        <f>VLOOKUP(B16,[1]Attendance!$B$16:$BA$200,52,0)</f>
        <v>22</v>
      </c>
      <c r="Q16" s="58">
        <f t="shared" si="1"/>
        <v>6.7269230769230761</v>
      </c>
      <c r="R16" s="54">
        <f>VLOOKUP(B16,[1]Attendance!$B$16:$BB$200,53,0)</f>
        <v>8</v>
      </c>
      <c r="S16" s="55">
        <f t="shared" si="19"/>
        <v>12.23076923076923</v>
      </c>
      <c r="T16" s="58">
        <f>VLOOKUP(B16,[1]Attendance!$B$16:$BC$200,54,0)</f>
        <v>10</v>
      </c>
      <c r="U16" s="58">
        <f t="shared" si="2"/>
        <v>20.384615384615383</v>
      </c>
      <c r="V16" s="53">
        <f>VLOOKUP(B16,[1]Attendance!$B$16:$AT$200,45,0)</f>
        <v>0</v>
      </c>
      <c r="W16" s="53">
        <f t="shared" si="20"/>
        <v>0</v>
      </c>
      <c r="X16" s="56">
        <f>VLOOKUP(B16,[1]Attendance!$B$16:$AP$200,41,0)</f>
        <v>9</v>
      </c>
      <c r="Y16" s="56">
        <f t="shared" si="3"/>
        <v>4.5</v>
      </c>
      <c r="Z16" s="57">
        <f>VLOOKUP(B16,'[1]Salary Rank'!$B$8:$Q$42,16,0)</f>
        <v>43</v>
      </c>
      <c r="AA16" s="58">
        <f t="shared" si="21"/>
        <v>24</v>
      </c>
      <c r="AB16" s="59">
        <f t="shared" si="4"/>
        <v>39.692307692307693</v>
      </c>
      <c r="AC16" s="58">
        <f t="shared" si="22"/>
        <v>0</v>
      </c>
      <c r="AD16" s="58">
        <f t="shared" si="23"/>
        <v>0</v>
      </c>
      <c r="AE16" s="60">
        <v>26</v>
      </c>
      <c r="AF16" s="60">
        <f t="shared" si="5"/>
        <v>10</v>
      </c>
      <c r="AG16" s="60">
        <f>VLOOKUP(B16,[1]Attendance!$B$16:$AZ$200,51,0)</f>
        <v>26</v>
      </c>
      <c r="AH16" s="53">
        <f t="shared" si="6"/>
        <v>10</v>
      </c>
      <c r="AI16" s="61">
        <f>VLOOKUP(B16,[1]Attendance!$B$16:$BD$200,55,0)</f>
        <v>2</v>
      </c>
      <c r="AJ16" s="61">
        <f>VLOOKUP(B16,'[1]Annual leave'!$B$10:$W$46,22,0)</f>
        <v>30.338205128205136</v>
      </c>
      <c r="AK16" s="62">
        <f t="shared" si="24"/>
        <v>41</v>
      </c>
      <c r="AL16" s="63">
        <f t="shared" si="25"/>
        <v>4</v>
      </c>
      <c r="AM16" s="53">
        <v>0</v>
      </c>
      <c r="AN16" s="58">
        <f>VLOOKUP(B16,[1]Attendance!$B$16:$AR$200,43,0)</f>
        <v>6</v>
      </c>
      <c r="AO16" s="58">
        <f t="shared" si="7"/>
        <v>6.9230769230769234</v>
      </c>
      <c r="AP16" s="64">
        <v>0</v>
      </c>
      <c r="AQ16" s="53">
        <v>0</v>
      </c>
      <c r="AR16" s="65">
        <f>VLOOKUP(B16,'[1]13​month salary'!$B$9:$X$45,23,0)</f>
        <v>250.44711538461542</v>
      </c>
      <c r="AS16" s="66">
        <f t="shared" si="26"/>
        <v>590.92999999999995</v>
      </c>
      <c r="AT16" s="67">
        <f t="shared" si="8"/>
        <v>2392084.6399999997</v>
      </c>
      <c r="AU16" s="68">
        <v>1</v>
      </c>
      <c r="AV16" s="68">
        <v>2</v>
      </c>
      <c r="AW16" s="69">
        <f t="shared" si="9"/>
        <v>450000</v>
      </c>
      <c r="AX16" s="70">
        <f t="shared" si="10"/>
        <v>1883388.6399999997</v>
      </c>
      <c r="AY16" s="71">
        <f t="shared" si="11"/>
        <v>5</v>
      </c>
      <c r="AZ16" s="53">
        <f t="shared" si="12"/>
        <v>19169.431999999986</v>
      </c>
      <c r="BA16" s="65">
        <f t="shared" si="27"/>
        <v>4.7355316205533562</v>
      </c>
      <c r="BB16" s="60">
        <f t="shared" si="13"/>
        <v>5.92</v>
      </c>
      <c r="BC16" s="60">
        <f t="shared" si="14"/>
        <v>5.92</v>
      </c>
      <c r="BD16" s="53">
        <f t="shared" si="15"/>
        <v>580.27</v>
      </c>
      <c r="BE16" s="72">
        <f>VLOOKUP(B16,'[1]PAYROLL 50%'!$B$9:$L$45,11,0)</f>
        <v>106</v>
      </c>
      <c r="BF16" s="73">
        <f t="shared" si="16"/>
        <v>474.27</v>
      </c>
      <c r="BG16" s="56">
        <f>VLOOKUP(B16,[1]Seniority!$B$10:$P$44,15,0)</f>
        <v>0</v>
      </c>
      <c r="BH16" s="74">
        <f>VLOOKUP(B16,[1]Seniority!$B$10:$S$44,18,0)</f>
        <v>0</v>
      </c>
      <c r="BI16" s="75">
        <f t="shared" si="28"/>
        <v>474.27</v>
      </c>
      <c r="BJ16" s="76"/>
      <c r="BK16" s="77"/>
      <c r="BL16" s="78"/>
      <c r="BM16" s="79" t="s">
        <v>155</v>
      </c>
      <c r="BN16" s="78" t="s">
        <v>156</v>
      </c>
      <c r="BO16" s="80">
        <v>241.95310897435894</v>
      </c>
    </row>
    <row r="17" spans="1:67" s="81" customFormat="1" ht="24" customHeight="1" x14ac:dyDescent="0.2">
      <c r="A17" s="41">
        <v>6</v>
      </c>
      <c r="B17" s="82" t="s">
        <v>158</v>
      </c>
      <c r="C17" s="83" t="s">
        <v>159</v>
      </c>
      <c r="D17" s="97" t="s">
        <v>160</v>
      </c>
      <c r="E17" s="98" t="s">
        <v>143</v>
      </c>
      <c r="F17" s="86" t="s">
        <v>148</v>
      </c>
      <c r="G17" s="99">
        <v>33036</v>
      </c>
      <c r="H17" s="100">
        <v>44153</v>
      </c>
      <c r="I17" s="49">
        <v>212</v>
      </c>
      <c r="J17" s="50">
        <f>VLOOKUP(B17,[1]Attendance!$B$16:$AQ$200,42,0)</f>
        <v>26</v>
      </c>
      <c r="K17" s="51">
        <f t="shared" si="17"/>
        <v>212</v>
      </c>
      <c r="L17" s="52">
        <v>0</v>
      </c>
      <c r="M17" s="52">
        <f t="shared" si="18"/>
        <v>0</v>
      </c>
      <c r="N17" s="53">
        <f>VLOOKUP(B17,[1]Attendance!$B$16:$AS$200,44,0)</f>
        <v>0</v>
      </c>
      <c r="O17" s="60">
        <f>I17/26/8*1*N17</f>
        <v>0</v>
      </c>
      <c r="P17" s="58">
        <f>VLOOKUP(B17,[1]Attendance!$B$16:$BA$200,52,0)</f>
        <v>74</v>
      </c>
      <c r="Q17" s="58">
        <f t="shared" si="1"/>
        <v>22.626923076923074</v>
      </c>
      <c r="R17" s="54">
        <f>VLOOKUP(B17,[1]Attendance!$B$16:$BB$200,53,0)</f>
        <v>0</v>
      </c>
      <c r="S17" s="55">
        <f t="shared" si="19"/>
        <v>0</v>
      </c>
      <c r="T17" s="58">
        <f>VLOOKUP(B17,[1]Attendance!$B$16:$BC$200,54,0)</f>
        <v>36</v>
      </c>
      <c r="U17" s="58">
        <f t="shared" si="2"/>
        <v>73.384615384615387</v>
      </c>
      <c r="V17" s="53">
        <f>VLOOKUP(B17,[1]Attendance!$B$16:$AT$200,45,0)</f>
        <v>0</v>
      </c>
      <c r="W17" s="53">
        <f t="shared" si="20"/>
        <v>0</v>
      </c>
      <c r="X17" s="56">
        <f>VLOOKUP(B17,[1]Attendance!$B$16:$AP$200,41,0)</f>
        <v>18</v>
      </c>
      <c r="Y17" s="56">
        <f t="shared" si="3"/>
        <v>9</v>
      </c>
      <c r="Z17" s="57">
        <f>VLOOKUP(B17,'[1]Salary Rank'!$B$8:$Q$42,16,0)</f>
        <v>43</v>
      </c>
      <c r="AA17" s="58">
        <f t="shared" si="21"/>
        <v>26</v>
      </c>
      <c r="AB17" s="59">
        <f t="shared" si="4"/>
        <v>43</v>
      </c>
      <c r="AC17" s="58">
        <f t="shared" si="22"/>
        <v>0</v>
      </c>
      <c r="AD17" s="58">
        <f t="shared" si="23"/>
        <v>0</v>
      </c>
      <c r="AE17" s="60">
        <v>26</v>
      </c>
      <c r="AF17" s="60">
        <f t="shared" si="5"/>
        <v>10</v>
      </c>
      <c r="AG17" s="60">
        <f>VLOOKUP(B17,[1]Attendance!$B$16:$AZ$200,51,0)</f>
        <v>26</v>
      </c>
      <c r="AH17" s="53">
        <f t="shared" si="6"/>
        <v>10</v>
      </c>
      <c r="AI17" s="61">
        <f>VLOOKUP(B17,[1]Attendance!$B$16:$BD$200,55,0)</f>
        <v>0</v>
      </c>
      <c r="AJ17" s="61">
        <f>VLOOKUP(B17,'[1]Annual leave'!$B$10:$W$46,22,0)</f>
        <v>0</v>
      </c>
      <c r="AK17" s="62">
        <f t="shared" si="24"/>
        <v>40</v>
      </c>
      <c r="AL17" s="63">
        <f t="shared" si="25"/>
        <v>4</v>
      </c>
      <c r="AM17" s="53">
        <v>0</v>
      </c>
      <c r="AN17" s="58">
        <f>VLOOKUP(B17,[1]Attendance!$B$16:$AR$200,43,0)</f>
        <v>25</v>
      </c>
      <c r="AO17" s="58">
        <f t="shared" si="7"/>
        <v>28.846153846153847</v>
      </c>
      <c r="AP17" s="64">
        <v>0</v>
      </c>
      <c r="AQ17" s="53">
        <v>0</v>
      </c>
      <c r="AR17" s="65">
        <f>VLOOKUP(B17,'[1]13​month salary'!$B$9:$X$45,23,0)</f>
        <v>248.42948717948718</v>
      </c>
      <c r="AS17" s="66">
        <f t="shared" si="26"/>
        <v>661.29</v>
      </c>
      <c r="AT17" s="67">
        <f t="shared" si="8"/>
        <v>2676901.92</v>
      </c>
      <c r="AU17" s="68">
        <v>1</v>
      </c>
      <c r="AV17" s="68">
        <v>2</v>
      </c>
      <c r="AW17" s="69">
        <f t="shared" si="9"/>
        <v>450000</v>
      </c>
      <c r="AX17" s="70">
        <f t="shared" si="10"/>
        <v>2149989.92</v>
      </c>
      <c r="AY17" s="71">
        <f t="shared" si="11"/>
        <v>10</v>
      </c>
      <c r="AZ17" s="53">
        <f t="shared" si="12"/>
        <v>39998.991999999998</v>
      </c>
      <c r="BA17" s="65">
        <f t="shared" si="27"/>
        <v>9.8811739130434777</v>
      </c>
      <c r="BB17" s="60">
        <f t="shared" si="13"/>
        <v>5.92</v>
      </c>
      <c r="BC17" s="60">
        <f t="shared" si="14"/>
        <v>5.92</v>
      </c>
      <c r="BD17" s="53">
        <f t="shared" si="15"/>
        <v>645.49</v>
      </c>
      <c r="BE17" s="72">
        <f>VLOOKUP(B17,'[1]PAYROLL 50%'!$B$9:$L$45,11,0)</f>
        <v>106</v>
      </c>
      <c r="BF17" s="73">
        <f t="shared" si="16"/>
        <v>539.49</v>
      </c>
      <c r="BG17" s="56">
        <f>VLOOKUP(B17,[1]Seniority!$B$10:$P$44,15,0)</f>
        <v>0</v>
      </c>
      <c r="BH17" s="74">
        <f>VLOOKUP(B17,[1]Seniority!$B$10:$S$44,18,0)</f>
        <v>0</v>
      </c>
      <c r="BI17" s="75">
        <f t="shared" si="28"/>
        <v>539.49</v>
      </c>
      <c r="BJ17" s="76"/>
      <c r="BK17" s="77"/>
      <c r="BL17" s="78"/>
      <c r="BM17" s="79" t="s">
        <v>158</v>
      </c>
      <c r="BN17" s="78" t="s">
        <v>159</v>
      </c>
      <c r="BO17" s="80">
        <v>235.72192307692313</v>
      </c>
    </row>
    <row r="18" spans="1:67" s="81" customFormat="1" ht="24" customHeight="1" x14ac:dyDescent="0.2">
      <c r="A18" s="41">
        <v>7</v>
      </c>
      <c r="B18" s="82" t="s">
        <v>161</v>
      </c>
      <c r="C18" s="83" t="s">
        <v>162</v>
      </c>
      <c r="D18" s="97" t="s">
        <v>163</v>
      </c>
      <c r="E18" s="98" t="s">
        <v>143</v>
      </c>
      <c r="F18" s="86" t="s">
        <v>148</v>
      </c>
      <c r="G18" s="99">
        <v>36926</v>
      </c>
      <c r="H18" s="100">
        <v>44159</v>
      </c>
      <c r="I18" s="49">
        <v>212</v>
      </c>
      <c r="J18" s="50">
        <f>VLOOKUP(B18,[1]Attendance!$B$16:$AQ$200,42,0)</f>
        <v>24.5</v>
      </c>
      <c r="K18" s="51">
        <f t="shared" si="17"/>
        <v>199.77</v>
      </c>
      <c r="L18" s="52">
        <v>0</v>
      </c>
      <c r="M18" s="52">
        <f t="shared" si="18"/>
        <v>0</v>
      </c>
      <c r="N18" s="53">
        <f>VLOOKUP(B18,[1]Attendance!$B$16:$AS$200,44,0)</f>
        <v>0</v>
      </c>
      <c r="O18" s="53">
        <f t="shared" ref="O18:O19" si="30">I18/26/8*1.5*N18</f>
        <v>0</v>
      </c>
      <c r="P18" s="58">
        <f>VLOOKUP(B18,[1]Attendance!$B$16:$BA$200,52,0)</f>
        <v>66</v>
      </c>
      <c r="Q18" s="58">
        <f t="shared" si="1"/>
        <v>20.180769230769229</v>
      </c>
      <c r="R18" s="54">
        <f>VLOOKUP(B18,[1]Attendance!$B$16:$BB$200,53,0)</f>
        <v>0</v>
      </c>
      <c r="S18" s="55">
        <f t="shared" si="19"/>
        <v>0</v>
      </c>
      <c r="T18" s="58">
        <f>VLOOKUP(B18,[1]Attendance!$B$16:$BC$200,54,0)</f>
        <v>34</v>
      </c>
      <c r="U18" s="58">
        <f t="shared" si="2"/>
        <v>69.307692307692307</v>
      </c>
      <c r="V18" s="53">
        <f>VLOOKUP(B18,[1]Attendance!$B$16:$AT$200,45,0)</f>
        <v>0</v>
      </c>
      <c r="W18" s="53">
        <f t="shared" si="20"/>
        <v>0</v>
      </c>
      <c r="X18" s="56">
        <f>VLOOKUP(B18,[1]Attendance!$B$16:$AP$200,41,0)</f>
        <v>17</v>
      </c>
      <c r="Y18" s="56">
        <f t="shared" si="3"/>
        <v>8.5</v>
      </c>
      <c r="Z18" s="57">
        <f>VLOOKUP(B18,'[1]Salary Rank'!$B$8:$Q$42,16,0)</f>
        <v>43</v>
      </c>
      <c r="AA18" s="58">
        <f t="shared" si="21"/>
        <v>24.5</v>
      </c>
      <c r="AB18" s="59">
        <f t="shared" si="4"/>
        <v>40.519230769230766</v>
      </c>
      <c r="AC18" s="58">
        <f t="shared" si="22"/>
        <v>0</v>
      </c>
      <c r="AD18" s="58">
        <f t="shared" si="23"/>
        <v>0</v>
      </c>
      <c r="AE18" s="60">
        <v>26</v>
      </c>
      <c r="AF18" s="60">
        <f t="shared" si="5"/>
        <v>10</v>
      </c>
      <c r="AG18" s="60">
        <f>VLOOKUP(B18,[1]Attendance!$B$16:$AZ$200,51,0)</f>
        <v>25.5</v>
      </c>
      <c r="AH18" s="53">
        <f t="shared" si="6"/>
        <v>9.8076923076923084</v>
      </c>
      <c r="AI18" s="61">
        <f>VLOOKUP(B18,[1]Attendance!$B$16:$BD$200,55,0)</f>
        <v>1</v>
      </c>
      <c r="AJ18" s="61">
        <f>VLOOKUP(B18,'[1]Annual leave'!$B$10:$W$46,22,0)</f>
        <v>14.548076923076923</v>
      </c>
      <c r="AK18" s="62">
        <f t="shared" si="24"/>
        <v>40</v>
      </c>
      <c r="AL18" s="63">
        <f t="shared" si="25"/>
        <v>4</v>
      </c>
      <c r="AM18" s="53">
        <v>0</v>
      </c>
      <c r="AN18" s="58">
        <f>VLOOKUP(B18,[1]Attendance!$B$16:$AR$200,43,0)</f>
        <v>21.5</v>
      </c>
      <c r="AO18" s="58">
        <f t="shared" si="7"/>
        <v>24.807692307692307</v>
      </c>
      <c r="AP18" s="64">
        <v>0</v>
      </c>
      <c r="AQ18" s="53">
        <v>0</v>
      </c>
      <c r="AR18" s="65">
        <f>VLOOKUP(B18,'[1]13​month salary'!$B$9:$X$45,23,0)</f>
        <v>251.25801282051282</v>
      </c>
      <c r="AS18" s="66">
        <f t="shared" si="26"/>
        <v>652.70000000000005</v>
      </c>
      <c r="AT18" s="67">
        <f t="shared" si="8"/>
        <v>2642129.6</v>
      </c>
      <c r="AU18" s="68">
        <v>0</v>
      </c>
      <c r="AV18" s="68">
        <v>0</v>
      </c>
      <c r="AW18" s="69">
        <f t="shared" si="9"/>
        <v>0</v>
      </c>
      <c r="AX18" s="70">
        <f t="shared" si="10"/>
        <v>2567241.6</v>
      </c>
      <c r="AY18" s="71">
        <f t="shared" si="11"/>
        <v>10</v>
      </c>
      <c r="AZ18" s="53">
        <f t="shared" si="12"/>
        <v>81724.160000000003</v>
      </c>
      <c r="BA18" s="65">
        <f t="shared" si="27"/>
        <v>20.188774703557314</v>
      </c>
      <c r="BB18" s="60">
        <f t="shared" si="13"/>
        <v>5.92</v>
      </c>
      <c r="BC18" s="60">
        <f t="shared" si="14"/>
        <v>5.92</v>
      </c>
      <c r="BD18" s="53">
        <f t="shared" si="15"/>
        <v>626.59</v>
      </c>
      <c r="BE18" s="72">
        <f>VLOOKUP(B18,'[1]PAYROLL 50%'!$B$9:$L$45,11,0)</f>
        <v>106</v>
      </c>
      <c r="BF18" s="73">
        <f t="shared" si="16"/>
        <v>520.59</v>
      </c>
      <c r="BG18" s="56">
        <f>VLOOKUP(B18,[1]Seniority!$B$10:$P$44,15,0)</f>
        <v>0</v>
      </c>
      <c r="BH18" s="74">
        <f>VLOOKUP(B18,[1]Seniority!$B$10:$S$44,18,0)</f>
        <v>0</v>
      </c>
      <c r="BI18" s="75">
        <f t="shared" si="28"/>
        <v>520.59</v>
      </c>
      <c r="BJ18" s="76"/>
      <c r="BK18" s="77"/>
      <c r="BL18" s="78"/>
      <c r="BM18" s="79" t="s">
        <v>161</v>
      </c>
      <c r="BN18" s="78" t="s">
        <v>162</v>
      </c>
      <c r="BO18" s="80">
        <v>235.37698717948717</v>
      </c>
    </row>
    <row r="19" spans="1:67" s="81" customFormat="1" ht="24" customHeight="1" x14ac:dyDescent="0.2">
      <c r="A19" s="41">
        <v>8</v>
      </c>
      <c r="B19" s="101" t="s">
        <v>164</v>
      </c>
      <c r="C19" s="83" t="s">
        <v>165</v>
      </c>
      <c r="D19" s="102" t="s">
        <v>166</v>
      </c>
      <c r="E19" s="103" t="s">
        <v>143</v>
      </c>
      <c r="F19" s="86" t="s">
        <v>148</v>
      </c>
      <c r="G19" s="87">
        <v>36969</v>
      </c>
      <c r="H19" s="104">
        <v>44485</v>
      </c>
      <c r="I19" s="49">
        <v>212</v>
      </c>
      <c r="J19" s="50">
        <f>VLOOKUP(B19,[1]Attendance!$B$16:$AQ$200,42,0)</f>
        <v>25.5</v>
      </c>
      <c r="K19" s="51">
        <f t="shared" si="17"/>
        <v>207.92</v>
      </c>
      <c r="L19" s="52">
        <v>0</v>
      </c>
      <c r="M19" s="52">
        <f t="shared" si="18"/>
        <v>0</v>
      </c>
      <c r="N19" s="53">
        <f>VLOOKUP(B19,[1]Attendance!$B$16:$AS$200,44,0)</f>
        <v>0</v>
      </c>
      <c r="O19" s="53">
        <f t="shared" si="30"/>
        <v>0</v>
      </c>
      <c r="P19" s="53">
        <f>VLOOKUP(B19,[1]Attendance!$B$16:$BA$200,52,0)</f>
        <v>0</v>
      </c>
      <c r="Q19" s="53">
        <f t="shared" si="1"/>
        <v>0</v>
      </c>
      <c r="R19" s="54">
        <f>VLOOKUP(B19,[1]Attendance!$B$16:$BB$200,53,0)</f>
        <v>38</v>
      </c>
      <c r="S19" s="55">
        <f t="shared" si="19"/>
        <v>58.09615384615384</v>
      </c>
      <c r="T19" s="53">
        <f>VLOOKUP(B19,[1]Attendance!$B$16:$BC$200,54,0)</f>
        <v>0</v>
      </c>
      <c r="U19" s="53">
        <f t="shared" si="2"/>
        <v>0</v>
      </c>
      <c r="V19" s="105">
        <f>VLOOKUP(B19,[1]Attendance!$B$16:$AT$200,45,0)</f>
        <v>8</v>
      </c>
      <c r="W19" s="105">
        <f t="shared" si="20"/>
        <v>16.307692307692307</v>
      </c>
      <c r="X19" s="56">
        <f>VLOOKUP(B19,[1]Attendance!$B$16:$AP$200,41,0)</f>
        <v>19</v>
      </c>
      <c r="Y19" s="56">
        <f t="shared" si="3"/>
        <v>9.5</v>
      </c>
      <c r="Z19" s="57">
        <f>VLOOKUP(B19,'[1]Salary Rank'!$B$8:$Q$42,16,0)</f>
        <v>43</v>
      </c>
      <c r="AA19" s="58">
        <f t="shared" si="21"/>
        <v>25.5</v>
      </c>
      <c r="AB19" s="59">
        <f t="shared" si="4"/>
        <v>42.17307692307692</v>
      </c>
      <c r="AC19" s="58">
        <f t="shared" si="22"/>
        <v>0</v>
      </c>
      <c r="AD19" s="58">
        <f t="shared" si="23"/>
        <v>0</v>
      </c>
      <c r="AE19" s="60">
        <v>26</v>
      </c>
      <c r="AF19" s="60">
        <f t="shared" si="5"/>
        <v>10</v>
      </c>
      <c r="AG19" s="60">
        <f>VLOOKUP(B19,[1]Attendance!$B$16:$AZ$200,51,0)</f>
        <v>25.5</v>
      </c>
      <c r="AH19" s="53">
        <f t="shared" si="6"/>
        <v>9.8076923076923084</v>
      </c>
      <c r="AI19" s="61">
        <f>VLOOKUP(B19,[1]Attendance!$B$16:$BD$200,55,0)</f>
        <v>0</v>
      </c>
      <c r="AJ19" s="61">
        <f>VLOOKUP(B19,'[1]Annual leave'!$B$10:$W$46,22,0)</f>
        <v>0</v>
      </c>
      <c r="AK19" s="62">
        <f t="shared" si="24"/>
        <v>29</v>
      </c>
      <c r="AL19" s="63">
        <f t="shared" si="25"/>
        <v>3</v>
      </c>
      <c r="AM19" s="53">
        <v>0</v>
      </c>
      <c r="AN19" s="53">
        <f>VLOOKUP(B19,[1]Attendance!$B$16:$AR$200,43,0)</f>
        <v>0</v>
      </c>
      <c r="AO19" s="53">
        <f t="shared" si="7"/>
        <v>0</v>
      </c>
      <c r="AP19" s="64">
        <v>0</v>
      </c>
      <c r="AQ19" s="53">
        <v>0</v>
      </c>
      <c r="AR19" s="65">
        <f>VLOOKUP(B19,'[1]13​month salary'!$B$9:$X$45,23,0)</f>
        <v>247.63089743589742</v>
      </c>
      <c r="AS19" s="66">
        <f t="shared" si="26"/>
        <v>604.44000000000005</v>
      </c>
      <c r="AT19" s="67">
        <f t="shared" si="8"/>
        <v>2446773.12</v>
      </c>
      <c r="AU19" s="68">
        <v>1</v>
      </c>
      <c r="AV19" s="68">
        <v>1</v>
      </c>
      <c r="AW19" s="69">
        <f t="shared" si="9"/>
        <v>300000</v>
      </c>
      <c r="AX19" s="70">
        <f t="shared" si="10"/>
        <v>2067837.12</v>
      </c>
      <c r="AY19" s="71">
        <f t="shared" si="11"/>
        <v>10</v>
      </c>
      <c r="AZ19" s="53">
        <f t="shared" si="12"/>
        <v>31783.712000000029</v>
      </c>
      <c r="BA19" s="65">
        <f t="shared" si="27"/>
        <v>7.8517075098814297</v>
      </c>
      <c r="BB19" s="60">
        <f t="shared" si="13"/>
        <v>5.92</v>
      </c>
      <c r="BC19" s="60">
        <f t="shared" si="14"/>
        <v>5.92</v>
      </c>
      <c r="BD19" s="53">
        <f t="shared" si="15"/>
        <v>590.66999999999996</v>
      </c>
      <c r="BE19" s="72">
        <f>VLOOKUP(B19,'[1]PAYROLL 50%'!$B$9:$L$45,11,0)</f>
        <v>106</v>
      </c>
      <c r="BF19" s="73">
        <f t="shared" si="16"/>
        <v>484.66999999999996</v>
      </c>
      <c r="BG19" s="56">
        <f>VLOOKUP(B19,[1]Seniority!$B$10:$P$44,15,0)</f>
        <v>0</v>
      </c>
      <c r="BH19" s="74">
        <f>VLOOKUP(B19,[1]Seniority!$B$10:$S$44,18,0)</f>
        <v>0</v>
      </c>
      <c r="BI19" s="75">
        <f t="shared" si="28"/>
        <v>484.66999999999996</v>
      </c>
      <c r="BJ19" s="76"/>
      <c r="BK19" s="77"/>
      <c r="BL19" s="78"/>
      <c r="BM19" s="79" t="s">
        <v>164</v>
      </c>
      <c r="BN19" s="78" t="s">
        <v>165</v>
      </c>
      <c r="BO19" s="80">
        <v>238.88596153846152</v>
      </c>
    </row>
    <row r="20" spans="1:67" s="81" customFormat="1" ht="24" customHeight="1" x14ac:dyDescent="0.2">
      <c r="A20" s="41">
        <v>9</v>
      </c>
      <c r="B20" s="82" t="s">
        <v>167</v>
      </c>
      <c r="C20" s="83" t="s">
        <v>168</v>
      </c>
      <c r="D20" s="84" t="s">
        <v>169</v>
      </c>
      <c r="E20" s="85" t="s">
        <v>143</v>
      </c>
      <c r="F20" s="86" t="s">
        <v>148</v>
      </c>
      <c r="G20" s="87">
        <v>35042</v>
      </c>
      <c r="H20" s="106">
        <v>44490</v>
      </c>
      <c r="I20" s="49">
        <v>212</v>
      </c>
      <c r="J20" s="50">
        <f>VLOOKUP(B20,[1]Attendance!$B$16:$AQ$200,42,0)</f>
        <v>25</v>
      </c>
      <c r="K20" s="51">
        <f t="shared" si="17"/>
        <v>203.85</v>
      </c>
      <c r="L20" s="52">
        <v>0</v>
      </c>
      <c r="M20" s="52">
        <f t="shared" si="18"/>
        <v>0</v>
      </c>
      <c r="N20" s="53">
        <f>VLOOKUP(B20,[1]Attendance!$B$16:$AS$200,44,0)</f>
        <v>0</v>
      </c>
      <c r="O20" s="60">
        <f>I20/26/8*1*N20</f>
        <v>0</v>
      </c>
      <c r="P20" s="58">
        <f>VLOOKUP(B20,[1]Attendance!$B$16:$BA$200,52,0)</f>
        <v>20</v>
      </c>
      <c r="Q20" s="58">
        <f t="shared" si="1"/>
        <v>6.115384615384615</v>
      </c>
      <c r="R20" s="54">
        <f>VLOOKUP(B20,[1]Attendance!$B$16:$BB$200,53,0)</f>
        <v>14</v>
      </c>
      <c r="S20" s="55">
        <f t="shared" si="19"/>
        <v>21.403846153846153</v>
      </c>
      <c r="T20" s="58">
        <f>VLOOKUP(B20,[1]Attendance!$B$16:$BC$200,54,0)</f>
        <v>10</v>
      </c>
      <c r="U20" s="58">
        <f t="shared" si="2"/>
        <v>20.384615384615383</v>
      </c>
      <c r="V20" s="53">
        <f>VLOOKUP(B20,[1]Attendance!$B$16:$AT$200,45,0)</f>
        <v>0</v>
      </c>
      <c r="W20" s="53">
        <f t="shared" si="20"/>
        <v>0</v>
      </c>
      <c r="X20" s="56">
        <f>VLOOKUP(B20,[1]Attendance!$B$16:$AP$200,41,0)</f>
        <v>12</v>
      </c>
      <c r="Y20" s="56">
        <f t="shared" si="3"/>
        <v>6</v>
      </c>
      <c r="Z20" s="57">
        <f>VLOOKUP(B20,'[1]Salary Rank'!$B$8:$Q$42,16,0)</f>
        <v>43</v>
      </c>
      <c r="AA20" s="58">
        <f t="shared" si="21"/>
        <v>25</v>
      </c>
      <c r="AB20" s="59">
        <f t="shared" si="4"/>
        <v>41.346153846153847</v>
      </c>
      <c r="AC20" s="58">
        <f t="shared" si="22"/>
        <v>0</v>
      </c>
      <c r="AD20" s="58">
        <f t="shared" si="23"/>
        <v>0</v>
      </c>
      <c r="AE20" s="60">
        <v>26</v>
      </c>
      <c r="AF20" s="60">
        <f t="shared" si="5"/>
        <v>10</v>
      </c>
      <c r="AG20" s="60">
        <f>VLOOKUP(B20,[1]Attendance!$B$16:$AZ$200,51,0)</f>
        <v>25</v>
      </c>
      <c r="AH20" s="53">
        <f t="shared" si="6"/>
        <v>9.6153846153846168</v>
      </c>
      <c r="AI20" s="61">
        <f>VLOOKUP(B20,[1]Attendance!$B$16:$BD$200,55,0)</f>
        <v>0</v>
      </c>
      <c r="AJ20" s="61">
        <f>VLOOKUP(B20,'[1]Annual leave'!$B$10:$W$46,22,0)</f>
        <v>0</v>
      </c>
      <c r="AK20" s="62">
        <f t="shared" si="24"/>
        <v>29</v>
      </c>
      <c r="AL20" s="63">
        <f t="shared" si="25"/>
        <v>3</v>
      </c>
      <c r="AM20" s="53">
        <v>0</v>
      </c>
      <c r="AN20" s="58">
        <f>VLOOKUP(B20,[1]Attendance!$B$16:$AR$200,43,0)</f>
        <v>5.5</v>
      </c>
      <c r="AO20" s="58">
        <f t="shared" si="7"/>
        <v>6.3461538461538458</v>
      </c>
      <c r="AP20" s="64">
        <v>0</v>
      </c>
      <c r="AQ20" s="53">
        <v>0</v>
      </c>
      <c r="AR20" s="65">
        <f>VLOOKUP(B20,'[1]13​month salary'!$B$9:$X$45,23,0)</f>
        <v>243.20673076923075</v>
      </c>
      <c r="AS20" s="66">
        <f t="shared" si="26"/>
        <v>571.27</v>
      </c>
      <c r="AT20" s="67">
        <f t="shared" si="8"/>
        <v>2312500.96</v>
      </c>
      <c r="AU20" s="68">
        <v>1</v>
      </c>
      <c r="AV20" s="68">
        <v>1</v>
      </c>
      <c r="AW20" s="69">
        <f t="shared" si="9"/>
        <v>300000</v>
      </c>
      <c r="AX20" s="70">
        <f t="shared" si="10"/>
        <v>1947732.96</v>
      </c>
      <c r="AY20" s="71">
        <f t="shared" si="11"/>
        <v>5</v>
      </c>
      <c r="AZ20" s="53">
        <f t="shared" si="12"/>
        <v>22386.648000000001</v>
      </c>
      <c r="BA20" s="65">
        <f t="shared" si="27"/>
        <v>5.5302984189723325</v>
      </c>
      <c r="BB20" s="60">
        <f t="shared" si="13"/>
        <v>5.92</v>
      </c>
      <c r="BC20" s="60">
        <f t="shared" si="14"/>
        <v>5.92</v>
      </c>
      <c r="BD20" s="53">
        <f t="shared" si="15"/>
        <v>559.82000000000005</v>
      </c>
      <c r="BE20" s="72">
        <f>VLOOKUP(B20,'[1]PAYROLL 50%'!$B$9:$L$45,11,0)</f>
        <v>106</v>
      </c>
      <c r="BF20" s="73">
        <f t="shared" si="16"/>
        <v>453.82000000000005</v>
      </c>
      <c r="BG20" s="56">
        <f>VLOOKUP(B20,[1]Seniority!$B$10:$P$44,15,0)</f>
        <v>0</v>
      </c>
      <c r="BH20" s="74">
        <f>VLOOKUP(B20,[1]Seniority!$B$10:$S$44,18,0)</f>
        <v>0</v>
      </c>
      <c r="BI20" s="75">
        <f t="shared" si="28"/>
        <v>453.82000000000005</v>
      </c>
      <c r="BJ20" s="76"/>
      <c r="BK20" s="77"/>
      <c r="BL20" s="78"/>
      <c r="BM20" s="79" t="s">
        <v>167</v>
      </c>
      <c r="BN20" s="78" t="s">
        <v>168</v>
      </c>
      <c r="BO20" s="80">
        <v>321.56230769230763</v>
      </c>
    </row>
    <row r="21" spans="1:67" s="81" customFormat="1" ht="24" customHeight="1" x14ac:dyDescent="0.2">
      <c r="A21" s="41">
        <v>10</v>
      </c>
      <c r="B21" s="107" t="s">
        <v>170</v>
      </c>
      <c r="C21" s="83" t="s">
        <v>171</v>
      </c>
      <c r="D21" s="108" t="s">
        <v>172</v>
      </c>
      <c r="E21" s="109" t="s">
        <v>143</v>
      </c>
      <c r="F21" s="86" t="s">
        <v>148</v>
      </c>
      <c r="G21" s="87">
        <v>36291</v>
      </c>
      <c r="H21" s="110">
        <v>44539</v>
      </c>
      <c r="I21" s="49">
        <v>212</v>
      </c>
      <c r="J21" s="50">
        <f>VLOOKUP(B21,[1]Attendance!$B$16:$AQ$200,42,0)</f>
        <v>26</v>
      </c>
      <c r="K21" s="51">
        <f t="shared" si="17"/>
        <v>212</v>
      </c>
      <c r="L21" s="52">
        <v>0</v>
      </c>
      <c r="M21" s="52">
        <f t="shared" si="18"/>
        <v>0</v>
      </c>
      <c r="N21" s="53">
        <f>VLOOKUP(B21,[1]Attendance!$B$16:$AS$200,44,0)</f>
        <v>0</v>
      </c>
      <c r="O21" s="53">
        <f t="shared" ref="O21:O22" si="31">I21/26/8*1.5*N21</f>
        <v>0</v>
      </c>
      <c r="P21" s="53">
        <f>VLOOKUP(B21,[1]Attendance!$B$16:$BA$200,52,0)</f>
        <v>0</v>
      </c>
      <c r="Q21" s="53">
        <f t="shared" si="1"/>
        <v>0</v>
      </c>
      <c r="R21" s="54">
        <f>VLOOKUP(B21,[1]Attendance!$B$16:$BB$200,53,0)</f>
        <v>22</v>
      </c>
      <c r="S21" s="55">
        <f t="shared" si="19"/>
        <v>33.63461538461538</v>
      </c>
      <c r="T21" s="53">
        <f>VLOOKUP(B21,[1]Attendance!$B$16:$BC$200,54,0)</f>
        <v>0</v>
      </c>
      <c r="U21" s="53">
        <f t="shared" si="2"/>
        <v>0</v>
      </c>
      <c r="V21" s="53">
        <f>VLOOKUP(B21,[1]Attendance!$B$16:$AT$200,45,0)</f>
        <v>0</v>
      </c>
      <c r="W21" s="53">
        <f t="shared" si="20"/>
        <v>0</v>
      </c>
      <c r="X21" s="56">
        <f>VLOOKUP(B21,[1]Attendance!$B$16:$AP$200,41,0)</f>
        <v>11</v>
      </c>
      <c r="Y21" s="56">
        <f t="shared" si="3"/>
        <v>5.5</v>
      </c>
      <c r="Z21" s="57">
        <f>VLOOKUP(B21,'[1]Salary Rank'!$B$8:$Q$42,16,0)</f>
        <v>43</v>
      </c>
      <c r="AA21" s="58">
        <f t="shared" si="21"/>
        <v>26</v>
      </c>
      <c r="AB21" s="59">
        <f t="shared" si="4"/>
        <v>43</v>
      </c>
      <c r="AC21" s="58">
        <f t="shared" si="22"/>
        <v>0</v>
      </c>
      <c r="AD21" s="58">
        <f t="shared" si="23"/>
        <v>0</v>
      </c>
      <c r="AE21" s="60">
        <v>26</v>
      </c>
      <c r="AF21" s="60">
        <f t="shared" si="5"/>
        <v>10</v>
      </c>
      <c r="AG21" s="60">
        <f>VLOOKUP(B21,[1]Attendance!$B$16:$AZ$200,51,0)</f>
        <v>26</v>
      </c>
      <c r="AH21" s="53">
        <f t="shared" si="6"/>
        <v>10</v>
      </c>
      <c r="AI21" s="61">
        <f>VLOOKUP(B21,[1]Attendance!$B$16:$BD$200,55,0)</f>
        <v>0</v>
      </c>
      <c r="AJ21" s="61">
        <f>VLOOKUP(B21,'[1]Annual leave'!$B$10:$W$46,22,0)</f>
        <v>0</v>
      </c>
      <c r="AK21" s="62">
        <f t="shared" si="24"/>
        <v>27</v>
      </c>
      <c r="AL21" s="63">
        <f t="shared" si="25"/>
        <v>3</v>
      </c>
      <c r="AM21" s="53">
        <v>0</v>
      </c>
      <c r="AN21" s="53">
        <f>VLOOKUP(B21,[1]Attendance!$B$16:$AR$200,43,0)</f>
        <v>0</v>
      </c>
      <c r="AO21" s="53">
        <f t="shared" si="7"/>
        <v>0</v>
      </c>
      <c r="AP21" s="64">
        <v>0</v>
      </c>
      <c r="AQ21" s="53">
        <v>0</v>
      </c>
      <c r="AR21" s="65">
        <f>VLOOKUP(B21,'[1]13​month salary'!$B$9:$X$45,23,0)</f>
        <v>247.63141025641025</v>
      </c>
      <c r="AS21" s="66">
        <f t="shared" si="26"/>
        <v>564.77</v>
      </c>
      <c r="AT21" s="67">
        <f t="shared" si="8"/>
        <v>2286188.96</v>
      </c>
      <c r="AU21" s="68">
        <v>0</v>
      </c>
      <c r="AV21" s="68">
        <v>0</v>
      </c>
      <c r="AW21" s="69">
        <f t="shared" si="9"/>
        <v>0</v>
      </c>
      <c r="AX21" s="70">
        <f t="shared" si="10"/>
        <v>2223444.96</v>
      </c>
      <c r="AY21" s="71">
        <f t="shared" si="11"/>
        <v>10</v>
      </c>
      <c r="AZ21" s="53">
        <f t="shared" si="12"/>
        <v>47344.496000000014</v>
      </c>
      <c r="BA21" s="65">
        <f t="shared" si="27"/>
        <v>11.695774703557316</v>
      </c>
      <c r="BB21" s="60">
        <f t="shared" si="13"/>
        <v>5.92</v>
      </c>
      <c r="BC21" s="60">
        <f t="shared" si="14"/>
        <v>5.92</v>
      </c>
      <c r="BD21" s="53">
        <f t="shared" si="15"/>
        <v>547.15</v>
      </c>
      <c r="BE21" s="72">
        <f>VLOOKUP(B21,'[1]PAYROLL 50%'!$B$9:$L$45,11,0)</f>
        <v>106</v>
      </c>
      <c r="BF21" s="73">
        <f t="shared" si="16"/>
        <v>441.15</v>
      </c>
      <c r="BG21" s="56">
        <f>VLOOKUP(B21,[1]Seniority!$B$10:$P$44,15,0)</f>
        <v>0</v>
      </c>
      <c r="BH21" s="74">
        <f>VLOOKUP(B21,[1]Seniority!$B$10:$S$44,18,0)</f>
        <v>0</v>
      </c>
      <c r="BI21" s="75">
        <f t="shared" si="28"/>
        <v>441.15</v>
      </c>
      <c r="BJ21" s="76"/>
      <c r="BK21" s="77"/>
      <c r="BL21" s="78"/>
      <c r="BM21" s="79" t="s">
        <v>170</v>
      </c>
      <c r="BN21" s="78" t="s">
        <v>171</v>
      </c>
      <c r="BO21" s="80">
        <v>292.42211538461532</v>
      </c>
    </row>
    <row r="22" spans="1:67" s="81" customFormat="1" ht="24" customHeight="1" x14ac:dyDescent="0.2">
      <c r="A22" s="41">
        <v>11</v>
      </c>
      <c r="B22" s="82" t="s">
        <v>173</v>
      </c>
      <c r="C22" s="83" t="s">
        <v>174</v>
      </c>
      <c r="D22" s="84" t="s">
        <v>175</v>
      </c>
      <c r="E22" s="85" t="s">
        <v>143</v>
      </c>
      <c r="F22" s="86" t="s">
        <v>148</v>
      </c>
      <c r="G22" s="87">
        <v>33018</v>
      </c>
      <c r="H22" s="106">
        <v>44540</v>
      </c>
      <c r="I22" s="49">
        <v>212</v>
      </c>
      <c r="J22" s="50">
        <f>VLOOKUP(B22,[1]Attendance!$B$16:$AQ$200,42,0)</f>
        <v>25</v>
      </c>
      <c r="K22" s="51">
        <f t="shared" si="17"/>
        <v>203.85</v>
      </c>
      <c r="L22" s="52">
        <v>0</v>
      </c>
      <c r="M22" s="52">
        <f t="shared" si="18"/>
        <v>0</v>
      </c>
      <c r="N22" s="53">
        <f>VLOOKUP(B22,[1]Attendance!$B$16:$AS$200,44,0)</f>
        <v>0</v>
      </c>
      <c r="O22" s="53">
        <f t="shared" si="31"/>
        <v>0</v>
      </c>
      <c r="P22" s="58">
        <f>VLOOKUP(B22,[1]Attendance!$B$16:$BA$200,52,0)</f>
        <v>22</v>
      </c>
      <c r="Q22" s="58">
        <f t="shared" si="1"/>
        <v>6.7269230769230761</v>
      </c>
      <c r="R22" s="54">
        <f>VLOOKUP(B22,[1]Attendance!$B$16:$BB$200,53,0)</f>
        <v>14</v>
      </c>
      <c r="S22" s="55">
        <f t="shared" si="19"/>
        <v>21.403846153846153</v>
      </c>
      <c r="T22" s="58">
        <f>VLOOKUP(B22,[1]Attendance!$B$16:$BC$200,54,0)</f>
        <v>10</v>
      </c>
      <c r="U22" s="58">
        <f t="shared" si="2"/>
        <v>20.384615384615383</v>
      </c>
      <c r="V22" s="53">
        <f>VLOOKUP(B22,[1]Attendance!$B$16:$AT$200,45,0)</f>
        <v>0</v>
      </c>
      <c r="W22" s="53">
        <f t="shared" si="20"/>
        <v>0</v>
      </c>
      <c r="X22" s="56">
        <f>VLOOKUP(B22,[1]Attendance!$B$16:$AP$200,41,0)</f>
        <v>12</v>
      </c>
      <c r="Y22" s="56">
        <f t="shared" si="3"/>
        <v>6</v>
      </c>
      <c r="Z22" s="57">
        <f>VLOOKUP(B22,'[1]Salary Rank'!$B$8:$Q$42,16,0)</f>
        <v>43</v>
      </c>
      <c r="AA22" s="58">
        <f t="shared" si="21"/>
        <v>25</v>
      </c>
      <c r="AB22" s="59">
        <f t="shared" si="4"/>
        <v>41.346153846153847</v>
      </c>
      <c r="AC22" s="58">
        <f t="shared" si="22"/>
        <v>0</v>
      </c>
      <c r="AD22" s="58">
        <f t="shared" si="23"/>
        <v>0</v>
      </c>
      <c r="AE22" s="60">
        <v>26</v>
      </c>
      <c r="AF22" s="60">
        <f t="shared" si="5"/>
        <v>10</v>
      </c>
      <c r="AG22" s="60">
        <f>VLOOKUP(B22,[1]Attendance!$B$16:$AZ$200,51,0)</f>
        <v>26</v>
      </c>
      <c r="AH22" s="53">
        <f t="shared" si="6"/>
        <v>10</v>
      </c>
      <c r="AI22" s="61">
        <f>VLOOKUP(B22,[1]Attendance!$B$16:$BD$200,55,0)</f>
        <v>1</v>
      </c>
      <c r="AJ22" s="61">
        <f>VLOOKUP(B22,'[1]Annual leave'!$B$10:$W$46,22,0)</f>
        <v>14.649711538461542</v>
      </c>
      <c r="AK22" s="62">
        <f t="shared" si="24"/>
        <v>27</v>
      </c>
      <c r="AL22" s="63">
        <f t="shared" si="25"/>
        <v>3</v>
      </c>
      <c r="AM22" s="53">
        <v>0</v>
      </c>
      <c r="AN22" s="58">
        <f>VLOOKUP(B22,[1]Attendance!$B$16:$AR$200,43,0)</f>
        <v>6</v>
      </c>
      <c r="AO22" s="58">
        <f t="shared" si="7"/>
        <v>6.9230769230769234</v>
      </c>
      <c r="AP22" s="64">
        <v>0</v>
      </c>
      <c r="AQ22" s="53">
        <v>0</v>
      </c>
      <c r="AR22" s="65">
        <f>VLOOKUP(B22,'[1]13​month salary'!$B$9:$X$45,23,0)</f>
        <v>251.66666666666666</v>
      </c>
      <c r="AS22" s="66">
        <f t="shared" si="26"/>
        <v>595.95000000000005</v>
      </c>
      <c r="AT22" s="67">
        <f t="shared" si="8"/>
        <v>2412405.6</v>
      </c>
      <c r="AU22" s="68">
        <v>0</v>
      </c>
      <c r="AV22" s="68">
        <v>0</v>
      </c>
      <c r="AW22" s="69">
        <f t="shared" si="9"/>
        <v>0</v>
      </c>
      <c r="AX22" s="70">
        <f t="shared" si="10"/>
        <v>2347637.6</v>
      </c>
      <c r="AY22" s="71">
        <f t="shared" si="11"/>
        <v>10</v>
      </c>
      <c r="AZ22" s="53">
        <f t="shared" si="12"/>
        <v>59763.760000000009</v>
      </c>
      <c r="BA22" s="65">
        <f t="shared" si="27"/>
        <v>14.763774703557315</v>
      </c>
      <c r="BB22" s="60">
        <f t="shared" si="13"/>
        <v>5.92</v>
      </c>
      <c r="BC22" s="60">
        <f t="shared" si="14"/>
        <v>5.92</v>
      </c>
      <c r="BD22" s="53">
        <f t="shared" si="15"/>
        <v>575.27</v>
      </c>
      <c r="BE22" s="72">
        <f>VLOOKUP(B22,'[1]PAYROLL 50%'!$B$9:$L$45,11,0)</f>
        <v>106</v>
      </c>
      <c r="BF22" s="73">
        <f t="shared" si="16"/>
        <v>469.27</v>
      </c>
      <c r="BG22" s="56">
        <f>VLOOKUP(B22,[1]Seniority!$B$10:$P$44,15,0)</f>
        <v>0</v>
      </c>
      <c r="BH22" s="74">
        <f>VLOOKUP(B22,[1]Seniority!$B$10:$S$44,18,0)</f>
        <v>0</v>
      </c>
      <c r="BI22" s="75">
        <f t="shared" si="28"/>
        <v>469.27</v>
      </c>
      <c r="BJ22" s="76"/>
      <c r="BK22" s="77"/>
      <c r="BL22" s="78"/>
      <c r="BM22" s="79" t="s">
        <v>173</v>
      </c>
      <c r="BN22" s="78" t="s">
        <v>174</v>
      </c>
      <c r="BO22" s="80">
        <v>246.02807692307684</v>
      </c>
    </row>
    <row r="23" spans="1:67" s="81" customFormat="1" ht="24" customHeight="1" x14ac:dyDescent="0.2">
      <c r="A23" s="41">
        <v>12</v>
      </c>
      <c r="B23" s="82" t="s">
        <v>176</v>
      </c>
      <c r="C23" s="83" t="s">
        <v>177</v>
      </c>
      <c r="D23" s="84" t="s">
        <v>178</v>
      </c>
      <c r="E23" s="85" t="s">
        <v>143</v>
      </c>
      <c r="F23" s="86" t="s">
        <v>148</v>
      </c>
      <c r="G23" s="87">
        <v>34252</v>
      </c>
      <c r="H23" s="106">
        <v>44538</v>
      </c>
      <c r="I23" s="49">
        <v>212</v>
      </c>
      <c r="J23" s="50">
        <f>VLOOKUP(B23,[1]Attendance!$B$16:$AQ$200,42,0)</f>
        <v>26</v>
      </c>
      <c r="K23" s="51">
        <f t="shared" si="17"/>
        <v>212</v>
      </c>
      <c r="L23" s="52">
        <v>0</v>
      </c>
      <c r="M23" s="52">
        <f t="shared" si="18"/>
        <v>0</v>
      </c>
      <c r="N23" s="53">
        <f>VLOOKUP(B23,[1]Attendance!$B$16:$AS$200,44,0)</f>
        <v>0</v>
      </c>
      <c r="O23" s="60">
        <f>I23/26/8*1*N23</f>
        <v>0</v>
      </c>
      <c r="P23" s="53">
        <f>VLOOKUP(B23,[1]Attendance!$B$16:$BA$200,52,0)</f>
        <v>0</v>
      </c>
      <c r="Q23" s="53">
        <f t="shared" si="1"/>
        <v>0</v>
      </c>
      <c r="R23" s="54">
        <f>VLOOKUP(B23,[1]Attendance!$B$16:$BB$200,53,0)</f>
        <v>22</v>
      </c>
      <c r="S23" s="55">
        <f t="shared" si="19"/>
        <v>33.63461538461538</v>
      </c>
      <c r="T23" s="53">
        <f>VLOOKUP(B23,[1]Attendance!$B$16:$BC$200,54,0)</f>
        <v>0</v>
      </c>
      <c r="U23" s="53">
        <f t="shared" si="2"/>
        <v>0</v>
      </c>
      <c r="V23" s="53">
        <f>VLOOKUP(B23,[1]Attendance!$B$16:$AT$200,45,0)</f>
        <v>0</v>
      </c>
      <c r="W23" s="53">
        <f t="shared" si="20"/>
        <v>0</v>
      </c>
      <c r="X23" s="56">
        <f>VLOOKUP(B23,[1]Attendance!$B$16:$AP$200,41,0)</f>
        <v>11</v>
      </c>
      <c r="Y23" s="56">
        <f t="shared" si="3"/>
        <v>5.5</v>
      </c>
      <c r="Z23" s="57">
        <f>VLOOKUP(B23,'[1]Salary Rank'!$B$8:$Q$42,16,0)</f>
        <v>43</v>
      </c>
      <c r="AA23" s="58">
        <f t="shared" si="21"/>
        <v>26</v>
      </c>
      <c r="AB23" s="59">
        <f t="shared" si="4"/>
        <v>43</v>
      </c>
      <c r="AC23" s="58">
        <f t="shared" si="22"/>
        <v>0</v>
      </c>
      <c r="AD23" s="58">
        <f t="shared" si="23"/>
        <v>0</v>
      </c>
      <c r="AE23" s="60">
        <v>26</v>
      </c>
      <c r="AF23" s="60">
        <f t="shared" si="5"/>
        <v>10</v>
      </c>
      <c r="AG23" s="60">
        <f>VLOOKUP(B23,[1]Attendance!$B$16:$AZ$200,51,0)</f>
        <v>26</v>
      </c>
      <c r="AH23" s="53">
        <f t="shared" si="6"/>
        <v>10</v>
      </c>
      <c r="AI23" s="61">
        <f>VLOOKUP(B23,[1]Attendance!$B$16:$BD$200,55,0)</f>
        <v>0</v>
      </c>
      <c r="AJ23" s="61">
        <f>VLOOKUP(B23,'[1]Annual leave'!$B$10:$W$46,22,0)</f>
        <v>0</v>
      </c>
      <c r="AK23" s="62">
        <f t="shared" si="24"/>
        <v>27</v>
      </c>
      <c r="AL23" s="63">
        <f t="shared" si="25"/>
        <v>3</v>
      </c>
      <c r="AM23" s="53">
        <v>0</v>
      </c>
      <c r="AN23" s="53">
        <f>VLOOKUP(B23,[1]Attendance!$B$16:$AR$200,43,0)</f>
        <v>0</v>
      </c>
      <c r="AO23" s="53">
        <f t="shared" si="7"/>
        <v>0</v>
      </c>
      <c r="AP23" s="64">
        <v>0</v>
      </c>
      <c r="AQ23" s="53">
        <v>0</v>
      </c>
      <c r="AR23" s="65">
        <f>VLOOKUP(B23,'[1]13​month salary'!$B$9:$X$45,23,0)</f>
        <v>248.02083326282047</v>
      </c>
      <c r="AS23" s="66">
        <f t="shared" si="26"/>
        <v>565.16</v>
      </c>
      <c r="AT23" s="67">
        <f t="shared" si="8"/>
        <v>2287767.6799999997</v>
      </c>
      <c r="AU23" s="68">
        <v>1</v>
      </c>
      <c r="AV23" s="68">
        <v>1</v>
      </c>
      <c r="AW23" s="69">
        <f t="shared" si="9"/>
        <v>300000</v>
      </c>
      <c r="AX23" s="70">
        <f t="shared" si="10"/>
        <v>1925023.6799999997</v>
      </c>
      <c r="AY23" s="71">
        <f t="shared" si="11"/>
        <v>5</v>
      </c>
      <c r="AZ23" s="53">
        <f t="shared" si="12"/>
        <v>21251.183999999979</v>
      </c>
      <c r="BA23" s="65">
        <f t="shared" si="27"/>
        <v>5.2497984189723272</v>
      </c>
      <c r="BB23" s="60">
        <f t="shared" si="13"/>
        <v>5.92</v>
      </c>
      <c r="BC23" s="60">
        <f t="shared" si="14"/>
        <v>5.92</v>
      </c>
      <c r="BD23" s="53">
        <f t="shared" si="15"/>
        <v>553.99</v>
      </c>
      <c r="BE23" s="72">
        <f>VLOOKUP(B23,'[1]PAYROLL 50%'!$B$9:$L$45,11,0)</f>
        <v>106</v>
      </c>
      <c r="BF23" s="73">
        <f t="shared" si="16"/>
        <v>447.99</v>
      </c>
      <c r="BG23" s="56">
        <f>VLOOKUP(B23,[1]Seniority!$B$10:$P$44,15,0)</f>
        <v>0</v>
      </c>
      <c r="BH23" s="74">
        <f>VLOOKUP(B23,[1]Seniority!$B$10:$S$44,18,0)</f>
        <v>0</v>
      </c>
      <c r="BI23" s="75">
        <f t="shared" si="28"/>
        <v>447.99</v>
      </c>
      <c r="BJ23" s="76"/>
      <c r="BK23" s="77"/>
      <c r="BL23" s="78"/>
      <c r="BM23" s="79" t="s">
        <v>176</v>
      </c>
      <c r="BN23" s="78" t="s">
        <v>177</v>
      </c>
      <c r="BO23" s="80">
        <v>322.73653846153843</v>
      </c>
    </row>
    <row r="24" spans="1:67" s="81" customFormat="1" ht="24" customHeight="1" x14ac:dyDescent="0.2">
      <c r="A24" s="41">
        <v>13</v>
      </c>
      <c r="B24" s="82" t="s">
        <v>179</v>
      </c>
      <c r="C24" s="83" t="s">
        <v>180</v>
      </c>
      <c r="D24" s="84" t="s">
        <v>181</v>
      </c>
      <c r="E24" s="85" t="s">
        <v>143</v>
      </c>
      <c r="F24" s="86" t="s">
        <v>148</v>
      </c>
      <c r="G24" s="87">
        <v>34100</v>
      </c>
      <c r="H24" s="106">
        <v>44609</v>
      </c>
      <c r="I24" s="49">
        <v>212</v>
      </c>
      <c r="J24" s="50">
        <f>VLOOKUP(B24,[1]Attendance!$B$16:$AQ$200,42,0)</f>
        <v>22.5</v>
      </c>
      <c r="K24" s="51">
        <f t="shared" si="17"/>
        <v>183.46</v>
      </c>
      <c r="L24" s="52">
        <v>0</v>
      </c>
      <c r="M24" s="52">
        <f t="shared" si="18"/>
        <v>0</v>
      </c>
      <c r="N24" s="53">
        <f>VLOOKUP(B24,[1]Attendance!$B$16:$AS$200,44,0)</f>
        <v>0</v>
      </c>
      <c r="O24" s="60">
        <f>I24/26/8*1*N24</f>
        <v>0</v>
      </c>
      <c r="P24" s="58">
        <f>VLOOKUP(B24,[1]Attendance!$B$16:$BA$200,52,0)</f>
        <v>20</v>
      </c>
      <c r="Q24" s="58">
        <f t="shared" si="1"/>
        <v>6.115384615384615</v>
      </c>
      <c r="R24" s="54">
        <f>VLOOKUP(B24,[1]Attendance!$B$16:$BB$200,53,0)</f>
        <v>14</v>
      </c>
      <c r="S24" s="55">
        <f t="shared" si="19"/>
        <v>21.403846153846153</v>
      </c>
      <c r="T24" s="58">
        <f>VLOOKUP(B24,[1]Attendance!$B$16:$BC$200,54,0)</f>
        <v>10</v>
      </c>
      <c r="U24" s="58">
        <f t="shared" si="2"/>
        <v>20.384615384615383</v>
      </c>
      <c r="V24" s="53">
        <f>VLOOKUP(B24,[1]Attendance!$B$16:$AT$200,45,0)</f>
        <v>0</v>
      </c>
      <c r="W24" s="53">
        <f t="shared" si="20"/>
        <v>0</v>
      </c>
      <c r="X24" s="56">
        <f>VLOOKUP(B24,[1]Attendance!$B$16:$AP$200,41,0)</f>
        <v>12</v>
      </c>
      <c r="Y24" s="56">
        <f t="shared" si="3"/>
        <v>6</v>
      </c>
      <c r="Z24" s="57">
        <f>VLOOKUP(B24,'[1]Salary Rank'!$B$8:$Q$42,16,0)</f>
        <v>43</v>
      </c>
      <c r="AA24" s="58">
        <f t="shared" si="21"/>
        <v>22.5</v>
      </c>
      <c r="AB24" s="59">
        <f t="shared" si="4"/>
        <v>37.21153846153846</v>
      </c>
      <c r="AC24" s="58">
        <f t="shared" si="22"/>
        <v>0</v>
      </c>
      <c r="AD24" s="58">
        <f t="shared" si="23"/>
        <v>0</v>
      </c>
      <c r="AE24" s="60">
        <v>26</v>
      </c>
      <c r="AF24" s="60">
        <f t="shared" si="5"/>
        <v>10</v>
      </c>
      <c r="AG24" s="60">
        <f>VLOOKUP(B24,[1]Attendance!$B$16:$AZ$200,51,0)</f>
        <v>25.5</v>
      </c>
      <c r="AH24" s="53">
        <f t="shared" si="6"/>
        <v>9.8076923076923084</v>
      </c>
      <c r="AI24" s="61">
        <f>VLOOKUP(B24,[1]Attendance!$B$16:$BD$200,55,0)</f>
        <v>3</v>
      </c>
      <c r="AJ24" s="61">
        <f>VLOOKUP(B24,'[1]Annual leave'!$B$10:$W$46,22,0)</f>
        <v>41.22807692307692</v>
      </c>
      <c r="AK24" s="62">
        <f t="shared" si="24"/>
        <v>25</v>
      </c>
      <c r="AL24" s="63">
        <f t="shared" si="25"/>
        <v>3</v>
      </c>
      <c r="AM24" s="53">
        <v>0</v>
      </c>
      <c r="AN24" s="58">
        <f>VLOOKUP(B24,[1]Attendance!$B$16:$AR$200,43,0)</f>
        <v>4.5</v>
      </c>
      <c r="AO24" s="58">
        <f t="shared" si="7"/>
        <v>5.1923076923076925</v>
      </c>
      <c r="AP24" s="64">
        <v>0</v>
      </c>
      <c r="AQ24" s="53">
        <v>0</v>
      </c>
      <c r="AR24" s="65">
        <f>VLOOKUP(B24,'[1]13​month salary'!$B$9:$X$45,23,0)</f>
        <v>237.14102561538456</v>
      </c>
      <c r="AS24" s="66">
        <f t="shared" si="26"/>
        <v>580.94000000000005</v>
      </c>
      <c r="AT24" s="67">
        <f t="shared" si="8"/>
        <v>2351645.12</v>
      </c>
      <c r="AU24" s="68">
        <v>1</v>
      </c>
      <c r="AV24" s="68">
        <v>3</v>
      </c>
      <c r="AW24" s="69">
        <f t="shared" si="9"/>
        <v>600000</v>
      </c>
      <c r="AX24" s="70">
        <f t="shared" si="10"/>
        <v>1686877.12</v>
      </c>
      <c r="AY24" s="71">
        <f t="shared" si="11"/>
        <v>5</v>
      </c>
      <c r="AZ24" s="53">
        <f t="shared" si="12"/>
        <v>9343.8560000000143</v>
      </c>
      <c r="BA24" s="65">
        <f t="shared" si="27"/>
        <v>2.3082648221343911</v>
      </c>
      <c r="BB24" s="60">
        <f t="shared" si="13"/>
        <v>5.92</v>
      </c>
      <c r="BC24" s="60">
        <f t="shared" si="14"/>
        <v>5.92</v>
      </c>
      <c r="BD24" s="53">
        <f t="shared" si="15"/>
        <v>572.71</v>
      </c>
      <c r="BE24" s="72">
        <f>VLOOKUP(B24,'[1]PAYROLL 50%'!$B$9:$L$45,11,0)</f>
        <v>106</v>
      </c>
      <c r="BF24" s="73">
        <f t="shared" si="16"/>
        <v>466.71000000000004</v>
      </c>
      <c r="BG24" s="56">
        <f>VLOOKUP(B24,[1]Seniority!$B$10:$P$44,15,0)</f>
        <v>0</v>
      </c>
      <c r="BH24" s="74">
        <f>VLOOKUP(B24,[1]Seniority!$B$10:$S$44,18,0)</f>
        <v>0</v>
      </c>
      <c r="BI24" s="75">
        <f t="shared" si="28"/>
        <v>466.71000000000004</v>
      </c>
      <c r="BJ24" s="76"/>
      <c r="BK24" s="77"/>
      <c r="BL24" s="78"/>
      <c r="BM24" s="79" t="s">
        <v>179</v>
      </c>
      <c r="BN24" s="78" t="s">
        <v>180</v>
      </c>
      <c r="BO24" s="80">
        <v>266.0859615384615</v>
      </c>
    </row>
    <row r="25" spans="1:67" s="81" customFormat="1" ht="24" customHeight="1" x14ac:dyDescent="0.2">
      <c r="A25" s="41">
        <v>14</v>
      </c>
      <c r="B25" s="82" t="s">
        <v>182</v>
      </c>
      <c r="C25" s="83" t="s">
        <v>183</v>
      </c>
      <c r="D25" s="84" t="s">
        <v>184</v>
      </c>
      <c r="E25" s="85" t="s">
        <v>143</v>
      </c>
      <c r="F25" s="86" t="s">
        <v>148</v>
      </c>
      <c r="G25" s="87">
        <v>33313</v>
      </c>
      <c r="H25" s="106">
        <v>44783</v>
      </c>
      <c r="I25" s="49">
        <v>212</v>
      </c>
      <c r="J25" s="50">
        <f>VLOOKUP(B25,[1]Attendance!$B$16:$AQ$200,42,0)</f>
        <v>24.5</v>
      </c>
      <c r="K25" s="51">
        <f t="shared" si="17"/>
        <v>199.77</v>
      </c>
      <c r="L25" s="52">
        <v>0</v>
      </c>
      <c r="M25" s="52">
        <f t="shared" si="18"/>
        <v>0</v>
      </c>
      <c r="N25" s="53">
        <f>VLOOKUP(B25,[1]Attendance!$B$16:$AS$200,44,0)</f>
        <v>0</v>
      </c>
      <c r="O25" s="53">
        <f t="shared" ref="O25" si="32">I25/26/8*1.5*N25</f>
        <v>0</v>
      </c>
      <c r="P25" s="58">
        <f>VLOOKUP(B25,[1]Attendance!$B$16:$BA$200,52,0)</f>
        <v>22</v>
      </c>
      <c r="Q25" s="58">
        <f t="shared" si="1"/>
        <v>6.7269230769230761</v>
      </c>
      <c r="R25" s="54">
        <f>VLOOKUP(B25,[1]Attendance!$B$16:$BB$200,53,0)</f>
        <v>28</v>
      </c>
      <c r="S25" s="55">
        <f t="shared" si="19"/>
        <v>42.807692307692307</v>
      </c>
      <c r="T25" s="58">
        <f>VLOOKUP(B25,[1]Attendance!$B$16:$BC$200,54,0)</f>
        <v>10</v>
      </c>
      <c r="U25" s="58">
        <f t="shared" si="2"/>
        <v>20.384615384615383</v>
      </c>
      <c r="V25" s="105">
        <f>VLOOKUP(B25,[1]Attendance!$B$16:$AT$200,45,0)</f>
        <v>8</v>
      </c>
      <c r="W25" s="105">
        <f t="shared" si="20"/>
        <v>16.307692307692307</v>
      </c>
      <c r="X25" s="56">
        <f>VLOOKUP(B25,[1]Attendance!$B$16:$AP$200,41,0)</f>
        <v>19</v>
      </c>
      <c r="Y25" s="56">
        <f t="shared" si="3"/>
        <v>9.5</v>
      </c>
      <c r="Z25" s="57">
        <f>VLOOKUP(B25,'[1]Salary Rank'!$B$8:$Q$42,16,0)</f>
        <v>43</v>
      </c>
      <c r="AA25" s="58">
        <f t="shared" si="21"/>
        <v>24.5</v>
      </c>
      <c r="AB25" s="59">
        <f t="shared" si="4"/>
        <v>40.519230769230766</v>
      </c>
      <c r="AC25" s="58">
        <f t="shared" si="22"/>
        <v>0</v>
      </c>
      <c r="AD25" s="58">
        <f t="shared" si="23"/>
        <v>0</v>
      </c>
      <c r="AE25" s="60">
        <v>26</v>
      </c>
      <c r="AF25" s="60">
        <f t="shared" si="5"/>
        <v>10</v>
      </c>
      <c r="AG25" s="60">
        <f>VLOOKUP(B25,[1]Attendance!$B$16:$AZ$200,51,0)</f>
        <v>25</v>
      </c>
      <c r="AH25" s="53">
        <f t="shared" si="6"/>
        <v>9.6153846153846168</v>
      </c>
      <c r="AI25" s="61">
        <f>VLOOKUP(B25,[1]Attendance!$B$16:$BD$200,55,0)</f>
        <v>0.5</v>
      </c>
      <c r="AJ25" s="61">
        <f>VLOOKUP(B25,'[1]Annual leave'!$B$10:$W$46,22,0)</f>
        <v>7.2043589743589758</v>
      </c>
      <c r="AK25" s="62">
        <f t="shared" si="24"/>
        <v>19</v>
      </c>
      <c r="AL25" s="63">
        <f t="shared" si="25"/>
        <v>2</v>
      </c>
      <c r="AM25" s="53">
        <v>0</v>
      </c>
      <c r="AN25" s="58">
        <f>VLOOKUP(B25,[1]Attendance!$B$16:$AR$200,43,0)</f>
        <v>6</v>
      </c>
      <c r="AO25" s="58">
        <f t="shared" si="7"/>
        <v>6.9230769230769234</v>
      </c>
      <c r="AP25" s="64">
        <v>0</v>
      </c>
      <c r="AQ25" s="53">
        <v>0</v>
      </c>
      <c r="AR25" s="65">
        <f>VLOOKUP(B25,'[1]13​month salary'!$B$9:$X$45,23,0)</f>
        <v>241.15064102564102</v>
      </c>
      <c r="AS25" s="66">
        <f t="shared" si="26"/>
        <v>612.91</v>
      </c>
      <c r="AT25" s="67">
        <f t="shared" si="8"/>
        <v>2481059.6799999997</v>
      </c>
      <c r="AU25" s="68">
        <v>1</v>
      </c>
      <c r="AV25" s="68">
        <v>1</v>
      </c>
      <c r="AW25" s="69">
        <f t="shared" si="9"/>
        <v>300000</v>
      </c>
      <c r="AX25" s="70">
        <f t="shared" si="10"/>
        <v>2102123.6799999997</v>
      </c>
      <c r="AY25" s="71">
        <f t="shared" si="11"/>
        <v>10</v>
      </c>
      <c r="AZ25" s="53">
        <f t="shared" si="12"/>
        <v>35212.367999999959</v>
      </c>
      <c r="BA25" s="65">
        <f t="shared" si="27"/>
        <v>8.6987075098814124</v>
      </c>
      <c r="BB25" s="60">
        <f t="shared" si="13"/>
        <v>5.92</v>
      </c>
      <c r="BC25" s="60">
        <f t="shared" si="14"/>
        <v>5.92</v>
      </c>
      <c r="BD25" s="53">
        <f t="shared" si="15"/>
        <v>598.29</v>
      </c>
      <c r="BE25" s="72">
        <f>VLOOKUP(B25,'[1]PAYROLL 50%'!$B$9:$L$45,11,0)</f>
        <v>106</v>
      </c>
      <c r="BF25" s="73">
        <f t="shared" si="16"/>
        <v>492.28999999999996</v>
      </c>
      <c r="BG25" s="56">
        <f>VLOOKUP(B25,[1]Seniority!$B$10:$P$44,15,0)</f>
        <v>0</v>
      </c>
      <c r="BH25" s="74">
        <f>VLOOKUP(B25,[1]Seniority!$B$10:$S$44,18,0)</f>
        <v>0</v>
      </c>
      <c r="BI25" s="75">
        <f t="shared" si="28"/>
        <v>492.28999999999996</v>
      </c>
      <c r="BJ25" s="76"/>
      <c r="BK25" s="77"/>
      <c r="BL25" s="78"/>
      <c r="BM25" s="79" t="s">
        <v>182</v>
      </c>
      <c r="BN25" s="78" t="s">
        <v>183</v>
      </c>
      <c r="BO25" s="80">
        <v>292.59500000000003</v>
      </c>
    </row>
    <row r="26" spans="1:67" s="81" customFormat="1" ht="24" customHeight="1" x14ac:dyDescent="0.2">
      <c r="A26" s="41">
        <v>15</v>
      </c>
      <c r="B26" s="82" t="s">
        <v>185</v>
      </c>
      <c r="C26" s="83" t="s">
        <v>186</v>
      </c>
      <c r="D26" s="84" t="s">
        <v>187</v>
      </c>
      <c r="E26" s="85" t="s">
        <v>143</v>
      </c>
      <c r="F26" s="86" t="s">
        <v>148</v>
      </c>
      <c r="G26" s="87">
        <v>35424</v>
      </c>
      <c r="H26" s="106">
        <v>44862</v>
      </c>
      <c r="I26" s="49">
        <v>212</v>
      </c>
      <c r="J26" s="50">
        <f>VLOOKUP(B26,[1]Attendance!$B$16:$AQ$200,42,0)</f>
        <v>23</v>
      </c>
      <c r="K26" s="51">
        <f t="shared" si="17"/>
        <v>187.54</v>
      </c>
      <c r="L26" s="52">
        <v>0</v>
      </c>
      <c r="M26" s="52">
        <f t="shared" si="18"/>
        <v>0</v>
      </c>
      <c r="N26" s="53">
        <f>VLOOKUP(B26,[1]Attendance!$B$16:$AS$200,44,0)</f>
        <v>0</v>
      </c>
      <c r="O26" s="60">
        <f>I26/26/8*1*N26</f>
        <v>0</v>
      </c>
      <c r="P26" s="53">
        <f>VLOOKUP(B26,[1]Attendance!$B$16:$BA$200,52,0)</f>
        <v>0</v>
      </c>
      <c r="Q26" s="53">
        <f t="shared" si="1"/>
        <v>0</v>
      </c>
      <c r="R26" s="54">
        <f>VLOOKUP(B26,[1]Attendance!$B$16:$BB$200,53,0)</f>
        <v>18</v>
      </c>
      <c r="S26" s="55">
        <f t="shared" si="19"/>
        <v>27.519230769230766</v>
      </c>
      <c r="T26" s="53">
        <f>VLOOKUP(B26,[1]Attendance!$B$16:$BC$200,54,0)</f>
        <v>0</v>
      </c>
      <c r="U26" s="53">
        <f t="shared" si="2"/>
        <v>0</v>
      </c>
      <c r="V26" s="53">
        <f>VLOOKUP(B26,[1]Attendance!$B$16:$AT$200,45,0)</f>
        <v>0</v>
      </c>
      <c r="W26" s="53">
        <f t="shared" si="20"/>
        <v>0</v>
      </c>
      <c r="X26" s="56">
        <f>VLOOKUP(B26,[1]Attendance!$B$16:$AP$200,41,0)</f>
        <v>9</v>
      </c>
      <c r="Y26" s="56">
        <f t="shared" si="3"/>
        <v>4.5</v>
      </c>
      <c r="Z26" s="57">
        <f>VLOOKUP(B26,'[1]Salary Rank'!$B$8:$Q$42,16,0)</f>
        <v>43</v>
      </c>
      <c r="AA26" s="58">
        <f t="shared" si="21"/>
        <v>23</v>
      </c>
      <c r="AB26" s="59">
        <f t="shared" si="4"/>
        <v>38.038461538461533</v>
      </c>
      <c r="AC26" s="58">
        <f t="shared" si="22"/>
        <v>0</v>
      </c>
      <c r="AD26" s="58">
        <f t="shared" si="23"/>
        <v>0</v>
      </c>
      <c r="AE26" s="60">
        <v>26</v>
      </c>
      <c r="AF26" s="60">
        <f t="shared" si="5"/>
        <v>10</v>
      </c>
      <c r="AG26" s="60">
        <f>VLOOKUP(B26,[1]Attendance!$B$16:$AZ$200,51,0)</f>
        <v>26</v>
      </c>
      <c r="AH26" s="53">
        <f t="shared" si="6"/>
        <v>10</v>
      </c>
      <c r="AI26" s="61">
        <f>VLOOKUP(B26,[1]Attendance!$B$16:$BD$200,55,0)</f>
        <v>3</v>
      </c>
      <c r="AJ26" s="61">
        <f>VLOOKUP(B26,'[1]Annual leave'!$B$10:$W$46,22,0)</f>
        <v>39.090288461538456</v>
      </c>
      <c r="AK26" s="62">
        <f t="shared" si="24"/>
        <v>17</v>
      </c>
      <c r="AL26" s="63">
        <f t="shared" si="25"/>
        <v>2</v>
      </c>
      <c r="AM26" s="53">
        <v>0</v>
      </c>
      <c r="AN26" s="53">
        <f>VLOOKUP(B26,[1]Attendance!$B$16:$AR$200,43,0)</f>
        <v>0</v>
      </c>
      <c r="AO26" s="53">
        <f t="shared" si="7"/>
        <v>0</v>
      </c>
      <c r="AP26" s="64">
        <v>0</v>
      </c>
      <c r="AQ26" s="53">
        <v>0</v>
      </c>
      <c r="AR26" s="65">
        <f>VLOOKUP(B26,'[1]13​month salary'!$B$9:$X$45,23,0)</f>
        <v>234.18269230769229</v>
      </c>
      <c r="AS26" s="66">
        <f t="shared" si="26"/>
        <v>552.87</v>
      </c>
      <c r="AT26" s="67">
        <f t="shared" si="8"/>
        <v>2238017.7600000002</v>
      </c>
      <c r="AU26" s="68">
        <v>1</v>
      </c>
      <c r="AV26" s="68">
        <v>1</v>
      </c>
      <c r="AW26" s="69">
        <f t="shared" si="9"/>
        <v>300000</v>
      </c>
      <c r="AX26" s="70">
        <f t="shared" si="10"/>
        <v>1879321.7600000002</v>
      </c>
      <c r="AY26" s="71">
        <f t="shared" si="11"/>
        <v>5</v>
      </c>
      <c r="AZ26" s="53">
        <f t="shared" si="12"/>
        <v>18966.088000000003</v>
      </c>
      <c r="BA26" s="65">
        <f t="shared" si="27"/>
        <v>4.6852984189723328</v>
      </c>
      <c r="BB26" s="60">
        <f t="shared" si="13"/>
        <v>5.92</v>
      </c>
      <c r="BC26" s="60">
        <f t="shared" si="14"/>
        <v>5.92</v>
      </c>
      <c r="BD26" s="53">
        <f t="shared" si="15"/>
        <v>542.26</v>
      </c>
      <c r="BE26" s="72">
        <f>VLOOKUP(B26,'[1]PAYROLL 50%'!$B$9:$L$45,11,0)</f>
        <v>106</v>
      </c>
      <c r="BF26" s="73">
        <f t="shared" si="16"/>
        <v>436.26</v>
      </c>
      <c r="BG26" s="56">
        <f>VLOOKUP(B26,[1]Seniority!$B$10:$P$44,15,0)</f>
        <v>0</v>
      </c>
      <c r="BH26" s="74">
        <f>VLOOKUP(B26,[1]Seniority!$B$10:$S$44,18,0)</f>
        <v>0</v>
      </c>
      <c r="BI26" s="75">
        <f t="shared" si="28"/>
        <v>436.26</v>
      </c>
      <c r="BJ26" s="76"/>
      <c r="BK26" s="77"/>
      <c r="BL26" s="78"/>
      <c r="BM26" s="79" t="s">
        <v>185</v>
      </c>
      <c r="BN26" s="78" t="s">
        <v>186</v>
      </c>
      <c r="BO26" s="80">
        <v>306.9848076923077</v>
      </c>
    </row>
    <row r="27" spans="1:67" s="81" customFormat="1" ht="24" customHeight="1" x14ac:dyDescent="0.2">
      <c r="A27" s="41">
        <v>16</v>
      </c>
      <c r="B27" s="82" t="s">
        <v>188</v>
      </c>
      <c r="C27" s="83" t="s">
        <v>189</v>
      </c>
      <c r="D27" s="84" t="s">
        <v>190</v>
      </c>
      <c r="E27" s="85" t="s">
        <v>143</v>
      </c>
      <c r="F27" s="86" t="s">
        <v>148</v>
      </c>
      <c r="G27" s="87">
        <v>35977</v>
      </c>
      <c r="H27" s="106">
        <v>44880</v>
      </c>
      <c r="I27" s="49">
        <v>212</v>
      </c>
      <c r="J27" s="50">
        <f>VLOOKUP(B27,[1]Attendance!$B$16:$AQ$200,42,0)</f>
        <v>24</v>
      </c>
      <c r="K27" s="51">
        <f t="shared" si="17"/>
        <v>195.69</v>
      </c>
      <c r="L27" s="52">
        <v>0</v>
      </c>
      <c r="M27" s="52">
        <f t="shared" si="18"/>
        <v>0</v>
      </c>
      <c r="N27" s="53">
        <f>VLOOKUP(B27,[1]Attendance!$B$16:$AS$200,44,0)</f>
        <v>0</v>
      </c>
      <c r="O27" s="53">
        <f t="shared" ref="O27:O30" si="33">I27/26/8*1.5*N27</f>
        <v>0</v>
      </c>
      <c r="P27" s="53">
        <f>VLOOKUP(B27,[1]Attendance!$B$16:$BA$200,52,0)</f>
        <v>0</v>
      </c>
      <c r="Q27" s="53">
        <f t="shared" si="1"/>
        <v>0</v>
      </c>
      <c r="R27" s="54">
        <f>VLOOKUP(B27,[1]Attendance!$B$16:$BB$200,53,0)</f>
        <v>20</v>
      </c>
      <c r="S27" s="55">
        <f t="shared" si="19"/>
        <v>30.576923076923073</v>
      </c>
      <c r="T27" s="53">
        <f>VLOOKUP(B27,[1]Attendance!$B$16:$BC$200,54,0)</f>
        <v>0</v>
      </c>
      <c r="U27" s="53">
        <f t="shared" si="2"/>
        <v>0</v>
      </c>
      <c r="V27" s="53">
        <f>VLOOKUP(B27,[1]Attendance!$B$16:$AT$200,45,0)</f>
        <v>0</v>
      </c>
      <c r="W27" s="53">
        <f t="shared" si="20"/>
        <v>0</v>
      </c>
      <c r="X27" s="56">
        <f>VLOOKUP(B27,[1]Attendance!$B$16:$AP$200,41,0)</f>
        <v>10</v>
      </c>
      <c r="Y27" s="56">
        <f t="shared" si="3"/>
        <v>5</v>
      </c>
      <c r="Z27" s="57">
        <f>VLOOKUP(B27,'[1]Salary Rank'!$B$8:$Q$42,16,0)</f>
        <v>43</v>
      </c>
      <c r="AA27" s="58">
        <f t="shared" si="21"/>
        <v>24</v>
      </c>
      <c r="AB27" s="59">
        <f t="shared" si="4"/>
        <v>39.692307692307693</v>
      </c>
      <c r="AC27" s="58">
        <f t="shared" si="22"/>
        <v>0</v>
      </c>
      <c r="AD27" s="58">
        <f t="shared" si="23"/>
        <v>0</v>
      </c>
      <c r="AE27" s="60">
        <v>26</v>
      </c>
      <c r="AF27" s="60">
        <f t="shared" si="5"/>
        <v>10</v>
      </c>
      <c r="AG27" s="60">
        <f>VLOOKUP(B27,[1]Attendance!$B$16:$AZ$200,51,0)</f>
        <v>26</v>
      </c>
      <c r="AH27" s="53">
        <f t="shared" si="6"/>
        <v>10</v>
      </c>
      <c r="AI27" s="61">
        <f>VLOOKUP(B27,[1]Attendance!$B$16:$BD$200,55,0)</f>
        <v>2</v>
      </c>
      <c r="AJ27" s="61">
        <f>VLOOKUP(B27,'[1]Annual leave'!$B$10:$W$46,22,0)</f>
        <v>25.026282051282053</v>
      </c>
      <c r="AK27" s="62">
        <f t="shared" si="24"/>
        <v>16</v>
      </c>
      <c r="AL27" s="63">
        <f t="shared" si="25"/>
        <v>2</v>
      </c>
      <c r="AM27" s="53">
        <v>0</v>
      </c>
      <c r="AN27" s="53">
        <f>VLOOKUP(B27,[1]Attendance!$B$16:$AR$200,43,0)</f>
        <v>0</v>
      </c>
      <c r="AO27" s="53">
        <f t="shared" si="7"/>
        <v>0</v>
      </c>
      <c r="AP27" s="64">
        <v>0</v>
      </c>
      <c r="AQ27" s="53">
        <v>0</v>
      </c>
      <c r="AR27" s="65">
        <f>VLOOKUP(B27,'[1]13​month salary'!$B$9:$X$45,23,0)</f>
        <v>246.66666666666666</v>
      </c>
      <c r="AS27" s="66">
        <f t="shared" si="26"/>
        <v>564.65</v>
      </c>
      <c r="AT27" s="67">
        <f t="shared" si="8"/>
        <v>2285703.1999999997</v>
      </c>
      <c r="AU27" s="68">
        <v>1</v>
      </c>
      <c r="AV27" s="68">
        <v>1</v>
      </c>
      <c r="AW27" s="69">
        <f t="shared" si="9"/>
        <v>300000</v>
      </c>
      <c r="AX27" s="70">
        <f t="shared" si="10"/>
        <v>1924983.1999999997</v>
      </c>
      <c r="AY27" s="71">
        <f t="shared" si="11"/>
        <v>5</v>
      </c>
      <c r="AZ27" s="53">
        <f t="shared" si="12"/>
        <v>21249.159999999974</v>
      </c>
      <c r="BA27" s="65">
        <f t="shared" si="27"/>
        <v>5.2492984189723257</v>
      </c>
      <c r="BB27" s="60">
        <f t="shared" si="13"/>
        <v>5.92</v>
      </c>
      <c r="BC27" s="60">
        <f t="shared" si="14"/>
        <v>5.92</v>
      </c>
      <c r="BD27" s="53">
        <f t="shared" si="15"/>
        <v>553.48</v>
      </c>
      <c r="BE27" s="72">
        <f>VLOOKUP(B27,'[1]PAYROLL 50%'!$B$9:$L$45,11,0)</f>
        <v>106</v>
      </c>
      <c r="BF27" s="73">
        <f t="shared" si="16"/>
        <v>447.48</v>
      </c>
      <c r="BG27" s="56">
        <f>VLOOKUP(B27,[1]Seniority!$B$10:$P$44,15,0)</f>
        <v>0</v>
      </c>
      <c r="BH27" s="74">
        <f>VLOOKUP(B27,[1]Seniority!$B$10:$S$44,18,0)</f>
        <v>0</v>
      </c>
      <c r="BI27" s="75">
        <f t="shared" si="28"/>
        <v>447.48</v>
      </c>
      <c r="BJ27" s="76"/>
      <c r="BK27" s="77"/>
      <c r="BL27" s="78"/>
      <c r="BM27" s="79" t="s">
        <v>188</v>
      </c>
      <c r="BN27" s="78" t="s">
        <v>189</v>
      </c>
      <c r="BO27" s="80">
        <v>252.22961538461533</v>
      </c>
    </row>
    <row r="28" spans="1:67" s="81" customFormat="1" ht="24" customHeight="1" x14ac:dyDescent="0.2">
      <c r="A28" s="41">
        <v>17</v>
      </c>
      <c r="B28" s="111" t="s">
        <v>191</v>
      </c>
      <c r="C28" s="83" t="s">
        <v>192</v>
      </c>
      <c r="D28" s="112" t="s">
        <v>193</v>
      </c>
      <c r="E28" s="113" t="s">
        <v>143</v>
      </c>
      <c r="F28" s="86" t="s">
        <v>148</v>
      </c>
      <c r="G28" s="87">
        <v>38308</v>
      </c>
      <c r="H28" s="114">
        <v>44888</v>
      </c>
      <c r="I28" s="49">
        <v>212</v>
      </c>
      <c r="J28" s="50">
        <f>VLOOKUP(B28,[1]Attendance!$B$16:$AQ$200,42,0)</f>
        <v>23</v>
      </c>
      <c r="K28" s="51">
        <f t="shared" si="17"/>
        <v>187.54</v>
      </c>
      <c r="L28" s="52">
        <v>0</v>
      </c>
      <c r="M28" s="52">
        <f t="shared" si="18"/>
        <v>0</v>
      </c>
      <c r="N28" s="53">
        <f>VLOOKUP(B28,[1]Attendance!$B$16:$AS$200,44,0)</f>
        <v>0</v>
      </c>
      <c r="O28" s="53">
        <f t="shared" si="33"/>
        <v>0</v>
      </c>
      <c r="P28" s="58">
        <f>VLOOKUP(B28,[1]Attendance!$B$16:$BA$200,52,0)</f>
        <v>22</v>
      </c>
      <c r="Q28" s="58">
        <f t="shared" si="1"/>
        <v>6.7269230769230761</v>
      </c>
      <c r="R28" s="54">
        <f>VLOOKUP(B28,[1]Attendance!$B$16:$BB$200,53,0)</f>
        <v>10</v>
      </c>
      <c r="S28" s="55">
        <f t="shared" si="19"/>
        <v>15.288461538461537</v>
      </c>
      <c r="T28" s="58">
        <f>VLOOKUP(B28,[1]Attendance!$B$16:$BC$200,54,0)</f>
        <v>10</v>
      </c>
      <c r="U28" s="58">
        <f t="shared" si="2"/>
        <v>20.384615384615383</v>
      </c>
      <c r="V28" s="105">
        <f>VLOOKUP(B28,[1]Attendance!$B$16:$AT$200,45,0)</f>
        <v>8</v>
      </c>
      <c r="W28" s="105">
        <f t="shared" si="20"/>
        <v>16.307692307692307</v>
      </c>
      <c r="X28" s="56">
        <f>VLOOKUP(B28,[1]Attendance!$B$16:$AP$200,41,0)</f>
        <v>10</v>
      </c>
      <c r="Y28" s="56">
        <f t="shared" si="3"/>
        <v>5</v>
      </c>
      <c r="Z28" s="57">
        <f>VLOOKUP(B28,'[1]Salary Rank'!$B$8:$Q$42,16,0)</f>
        <v>43</v>
      </c>
      <c r="AA28" s="58">
        <f t="shared" si="21"/>
        <v>23</v>
      </c>
      <c r="AB28" s="59">
        <f t="shared" si="4"/>
        <v>38.038461538461533</v>
      </c>
      <c r="AC28" s="58">
        <f t="shared" si="22"/>
        <v>0</v>
      </c>
      <c r="AD28" s="58">
        <f t="shared" si="23"/>
        <v>0</v>
      </c>
      <c r="AE28" s="60">
        <v>26</v>
      </c>
      <c r="AF28" s="60">
        <f t="shared" si="5"/>
        <v>10</v>
      </c>
      <c r="AG28" s="60">
        <f>VLOOKUP(B28,[1]Attendance!$B$16:$AZ$200,51,0)</f>
        <v>26</v>
      </c>
      <c r="AH28" s="53">
        <f t="shared" si="6"/>
        <v>10</v>
      </c>
      <c r="AI28" s="61">
        <f>VLOOKUP(B28,[1]Attendance!$B$16:$BD$200,55,0)</f>
        <v>3</v>
      </c>
      <c r="AJ28" s="61">
        <f>VLOOKUP(B28,'[1]Annual leave'!$B$10:$W$46,22,0)</f>
        <v>40.675480769230766</v>
      </c>
      <c r="AK28" s="62">
        <f t="shared" si="24"/>
        <v>16</v>
      </c>
      <c r="AL28" s="63">
        <f t="shared" si="25"/>
        <v>2</v>
      </c>
      <c r="AM28" s="53">
        <v>0</v>
      </c>
      <c r="AN28" s="58">
        <f>VLOOKUP(B28,[1]Attendance!$B$16:$AR$200,43,0)</f>
        <v>6</v>
      </c>
      <c r="AO28" s="58">
        <f t="shared" si="7"/>
        <v>6.9230769230769234</v>
      </c>
      <c r="AP28" s="64">
        <v>0</v>
      </c>
      <c r="AQ28" s="53">
        <v>0</v>
      </c>
      <c r="AR28" s="65">
        <f>VLOOKUP(B28,'[1]13​month salary'!$B$9:$X$45,23,0)</f>
        <v>245.90384615384616</v>
      </c>
      <c r="AS28" s="66">
        <f t="shared" si="26"/>
        <v>604.79</v>
      </c>
      <c r="AT28" s="67">
        <f t="shared" si="8"/>
        <v>2448189.92</v>
      </c>
      <c r="AU28" s="68">
        <v>1</v>
      </c>
      <c r="AV28" s="68">
        <v>1</v>
      </c>
      <c r="AW28" s="69">
        <f t="shared" si="9"/>
        <v>300000</v>
      </c>
      <c r="AX28" s="70">
        <f t="shared" si="10"/>
        <v>2087469.92</v>
      </c>
      <c r="AY28" s="71">
        <f t="shared" si="11"/>
        <v>10</v>
      </c>
      <c r="AZ28" s="53">
        <f t="shared" si="12"/>
        <v>33746.991999999998</v>
      </c>
      <c r="BA28" s="65">
        <f t="shared" si="27"/>
        <v>8.336707509881423</v>
      </c>
      <c r="BB28" s="60">
        <f t="shared" si="13"/>
        <v>5.92</v>
      </c>
      <c r="BC28" s="60">
        <f t="shared" si="14"/>
        <v>5.92</v>
      </c>
      <c r="BD28" s="53">
        <f t="shared" si="15"/>
        <v>590.53</v>
      </c>
      <c r="BE28" s="72">
        <f>VLOOKUP(B28,'[1]PAYROLL 50%'!$B$9:$L$45,11,0)</f>
        <v>106</v>
      </c>
      <c r="BF28" s="73">
        <f t="shared" si="16"/>
        <v>484.53</v>
      </c>
      <c r="BG28" s="56">
        <f>VLOOKUP(B28,[1]Seniority!$B$10:$P$44,15,0)</f>
        <v>0</v>
      </c>
      <c r="BH28" s="74">
        <f>VLOOKUP(B28,[1]Seniority!$B$10:$S$44,18,0)</f>
        <v>0</v>
      </c>
      <c r="BI28" s="75">
        <f t="shared" si="28"/>
        <v>484.53</v>
      </c>
      <c r="BJ28" s="76"/>
      <c r="BK28" s="77"/>
      <c r="BL28" s="78"/>
      <c r="BM28" s="79" t="s">
        <v>191</v>
      </c>
      <c r="BN28" s="78" t="s">
        <v>192</v>
      </c>
      <c r="BO28" s="80">
        <v>241.91153846153841</v>
      </c>
    </row>
    <row r="29" spans="1:67" s="81" customFormat="1" ht="24" customHeight="1" x14ac:dyDescent="0.2">
      <c r="A29" s="41">
        <v>18</v>
      </c>
      <c r="B29" s="82" t="s">
        <v>194</v>
      </c>
      <c r="C29" s="83" t="s">
        <v>195</v>
      </c>
      <c r="D29" s="84" t="s">
        <v>196</v>
      </c>
      <c r="E29" s="85" t="s">
        <v>143</v>
      </c>
      <c r="F29" s="86" t="s">
        <v>148</v>
      </c>
      <c r="G29" s="87">
        <v>36381</v>
      </c>
      <c r="H29" s="106">
        <v>44967</v>
      </c>
      <c r="I29" s="49">
        <v>212</v>
      </c>
      <c r="J29" s="50">
        <f>VLOOKUP(B29,[1]Attendance!$B$16:$AQ$200,42,0)</f>
        <v>26</v>
      </c>
      <c r="K29" s="51">
        <f t="shared" si="17"/>
        <v>212</v>
      </c>
      <c r="L29" s="52">
        <v>0</v>
      </c>
      <c r="M29" s="52">
        <f t="shared" si="18"/>
        <v>0</v>
      </c>
      <c r="N29" s="53">
        <f>VLOOKUP(B29,[1]Attendance!$B$16:$AS$200,44,0)</f>
        <v>0</v>
      </c>
      <c r="O29" s="53">
        <f t="shared" si="33"/>
        <v>0</v>
      </c>
      <c r="P29" s="53">
        <f>VLOOKUP(B29,[1]Attendance!$B$16:$BA$200,52,0)</f>
        <v>0</v>
      </c>
      <c r="Q29" s="53">
        <f t="shared" si="1"/>
        <v>0</v>
      </c>
      <c r="R29" s="54">
        <f>VLOOKUP(B29,[1]Attendance!$B$16:$BB$200,53,0)</f>
        <v>36</v>
      </c>
      <c r="S29" s="55">
        <f t="shared" si="19"/>
        <v>55.038461538461533</v>
      </c>
      <c r="T29" s="53">
        <f>VLOOKUP(B29,[1]Attendance!$B$16:$BC$200,54,0)</f>
        <v>0</v>
      </c>
      <c r="U29" s="53">
        <f t="shared" si="2"/>
        <v>0</v>
      </c>
      <c r="V29" s="53">
        <f>VLOOKUP(B29,[1]Attendance!$B$16:$AT$200,45,0)</f>
        <v>0</v>
      </c>
      <c r="W29" s="53">
        <f t="shared" si="20"/>
        <v>0</v>
      </c>
      <c r="X29" s="56">
        <f>VLOOKUP(B29,[1]Attendance!$B$16:$AP$200,41,0)</f>
        <v>18</v>
      </c>
      <c r="Y29" s="56">
        <f t="shared" si="3"/>
        <v>9</v>
      </c>
      <c r="Z29" s="57">
        <f>VLOOKUP(B29,'[1]Salary Rank'!$B$8:$Q$42,16,0)</f>
        <v>43</v>
      </c>
      <c r="AA29" s="58">
        <f t="shared" si="21"/>
        <v>26</v>
      </c>
      <c r="AB29" s="59">
        <f t="shared" si="4"/>
        <v>43</v>
      </c>
      <c r="AC29" s="58">
        <f t="shared" si="22"/>
        <v>0</v>
      </c>
      <c r="AD29" s="58">
        <f t="shared" si="23"/>
        <v>0</v>
      </c>
      <c r="AE29" s="60">
        <v>26</v>
      </c>
      <c r="AF29" s="60">
        <f t="shared" si="5"/>
        <v>10</v>
      </c>
      <c r="AG29" s="60">
        <f>VLOOKUP(B29,[1]Attendance!$B$16:$AZ$200,51,0)</f>
        <v>26</v>
      </c>
      <c r="AH29" s="53">
        <f t="shared" si="6"/>
        <v>10</v>
      </c>
      <c r="AI29" s="61">
        <f>VLOOKUP(B29,[1]Attendance!$B$16:$BD$200,55,0)</f>
        <v>0</v>
      </c>
      <c r="AJ29" s="61">
        <f>VLOOKUP(B29,'[1]Annual leave'!$B$10:$W$46,22,0)</f>
        <v>0</v>
      </c>
      <c r="AK29" s="62">
        <f t="shared" si="24"/>
        <v>13</v>
      </c>
      <c r="AL29" s="63">
        <f t="shared" si="25"/>
        <v>2</v>
      </c>
      <c r="AM29" s="53">
        <v>0</v>
      </c>
      <c r="AN29" s="53">
        <f>VLOOKUP(B29,[1]Attendance!$B$16:$AR$200,43,0)</f>
        <v>0</v>
      </c>
      <c r="AO29" s="53">
        <f t="shared" si="7"/>
        <v>0</v>
      </c>
      <c r="AP29" s="64">
        <v>0</v>
      </c>
      <c r="AQ29" s="53">
        <v>0</v>
      </c>
      <c r="AR29" s="65">
        <f>VLOOKUP(B29,'[1]13​month salary'!$B$9:$X$45,23,0)</f>
        <v>237</v>
      </c>
      <c r="AS29" s="66">
        <f t="shared" si="26"/>
        <v>578.04</v>
      </c>
      <c r="AT29" s="67">
        <f t="shared" si="8"/>
        <v>2339905.92</v>
      </c>
      <c r="AU29" s="68">
        <v>1</v>
      </c>
      <c r="AV29" s="68">
        <v>3</v>
      </c>
      <c r="AW29" s="69">
        <f t="shared" si="9"/>
        <v>600000</v>
      </c>
      <c r="AX29" s="70">
        <f t="shared" si="10"/>
        <v>1662993.92</v>
      </c>
      <c r="AY29" s="71">
        <f t="shared" si="11"/>
        <v>5</v>
      </c>
      <c r="AZ29" s="53">
        <f t="shared" si="12"/>
        <v>8149.6959999999963</v>
      </c>
      <c r="BA29" s="65">
        <f t="shared" si="27"/>
        <v>2.0132648221343863</v>
      </c>
      <c r="BB29" s="60">
        <f t="shared" si="13"/>
        <v>5.92</v>
      </c>
      <c r="BC29" s="60">
        <f t="shared" si="14"/>
        <v>5.92</v>
      </c>
      <c r="BD29" s="53">
        <f t="shared" si="15"/>
        <v>570.11</v>
      </c>
      <c r="BE29" s="72">
        <f>VLOOKUP(B29,'[1]PAYROLL 50%'!$B$9:$L$45,11,0)</f>
        <v>106</v>
      </c>
      <c r="BF29" s="73">
        <f t="shared" si="16"/>
        <v>464.11</v>
      </c>
      <c r="BG29" s="56">
        <f>VLOOKUP(B29,[1]Seniority!$B$10:$P$44,15,0)</f>
        <v>0</v>
      </c>
      <c r="BH29" s="74">
        <f>VLOOKUP(B29,[1]Seniority!$B$10:$S$44,18,0)</f>
        <v>0</v>
      </c>
      <c r="BI29" s="75">
        <f t="shared" si="28"/>
        <v>464.11</v>
      </c>
      <c r="BJ29" s="76"/>
      <c r="BK29" s="77"/>
      <c r="BL29" s="78"/>
      <c r="BM29" s="79" t="s">
        <v>194</v>
      </c>
      <c r="BN29" s="78" t="s">
        <v>195</v>
      </c>
      <c r="BO29" s="80">
        <v>276.87</v>
      </c>
    </row>
    <row r="30" spans="1:67" s="81" customFormat="1" ht="24" customHeight="1" x14ac:dyDescent="0.2">
      <c r="A30" s="41">
        <v>19</v>
      </c>
      <c r="B30" s="82" t="s">
        <v>197</v>
      </c>
      <c r="C30" s="83" t="s">
        <v>198</v>
      </c>
      <c r="D30" s="84" t="s">
        <v>199</v>
      </c>
      <c r="E30" s="85" t="s">
        <v>143</v>
      </c>
      <c r="F30" s="86" t="s">
        <v>148</v>
      </c>
      <c r="G30" s="87">
        <v>35909</v>
      </c>
      <c r="H30" s="106">
        <v>44968</v>
      </c>
      <c r="I30" s="49">
        <v>212</v>
      </c>
      <c r="J30" s="50">
        <f>VLOOKUP(B30,[1]Attendance!$B$16:$AQ$200,42,0)</f>
        <v>26</v>
      </c>
      <c r="K30" s="51">
        <f t="shared" si="17"/>
        <v>212</v>
      </c>
      <c r="L30" s="52">
        <v>0</v>
      </c>
      <c r="M30" s="52">
        <f t="shared" si="18"/>
        <v>0</v>
      </c>
      <c r="N30" s="53">
        <f>VLOOKUP(B30,[1]Attendance!$B$16:$AS$200,44,0)</f>
        <v>0</v>
      </c>
      <c r="O30" s="53">
        <f t="shared" si="33"/>
        <v>0</v>
      </c>
      <c r="P30" s="53">
        <f>VLOOKUP(B30,[1]Attendance!$B$16:$BA$200,52,0)</f>
        <v>0</v>
      </c>
      <c r="Q30" s="53">
        <f t="shared" si="1"/>
        <v>0</v>
      </c>
      <c r="R30" s="54">
        <f>VLOOKUP(B30,[1]Attendance!$B$16:$BB$200,53,0)</f>
        <v>30</v>
      </c>
      <c r="S30" s="55">
        <f t="shared" si="19"/>
        <v>45.865384615384613</v>
      </c>
      <c r="T30" s="53">
        <f>VLOOKUP(B30,[1]Attendance!$B$16:$BC$200,54,0)</f>
        <v>0</v>
      </c>
      <c r="U30" s="53">
        <f t="shared" si="2"/>
        <v>0</v>
      </c>
      <c r="V30" s="53">
        <f>VLOOKUP(B30,[1]Attendance!$B$16:$AT$200,45,0)</f>
        <v>0</v>
      </c>
      <c r="W30" s="53">
        <f t="shared" si="20"/>
        <v>0</v>
      </c>
      <c r="X30" s="56">
        <f>VLOOKUP(B30,[1]Attendance!$B$16:$AP$200,41,0)</f>
        <v>15</v>
      </c>
      <c r="Y30" s="56">
        <f t="shared" si="3"/>
        <v>7.5</v>
      </c>
      <c r="Z30" s="57">
        <f>VLOOKUP(B30,'[1]Salary Rank'!$B$8:$Q$42,16,0)</f>
        <v>43</v>
      </c>
      <c r="AA30" s="58">
        <f t="shared" si="21"/>
        <v>26</v>
      </c>
      <c r="AB30" s="59">
        <f t="shared" si="4"/>
        <v>43</v>
      </c>
      <c r="AC30" s="58">
        <f t="shared" si="22"/>
        <v>0</v>
      </c>
      <c r="AD30" s="58">
        <f t="shared" si="23"/>
        <v>0</v>
      </c>
      <c r="AE30" s="60">
        <v>26</v>
      </c>
      <c r="AF30" s="60">
        <f t="shared" si="5"/>
        <v>10</v>
      </c>
      <c r="AG30" s="60">
        <f>VLOOKUP(B30,[1]Attendance!$B$16:$AZ$200,51,0)</f>
        <v>26</v>
      </c>
      <c r="AH30" s="53">
        <f t="shared" si="6"/>
        <v>10</v>
      </c>
      <c r="AI30" s="61">
        <f>VLOOKUP(B30,[1]Attendance!$B$16:$BD$200,55,0)</f>
        <v>0</v>
      </c>
      <c r="AJ30" s="61">
        <f>VLOOKUP(B30,'[1]Annual leave'!$B$10:$W$46,22,0)</f>
        <v>0</v>
      </c>
      <c r="AK30" s="62">
        <f t="shared" si="24"/>
        <v>13</v>
      </c>
      <c r="AL30" s="63">
        <f t="shared" si="25"/>
        <v>2</v>
      </c>
      <c r="AM30" s="53">
        <v>0</v>
      </c>
      <c r="AN30" s="53">
        <f>VLOOKUP(B30,[1]Attendance!$B$16:$AR$200,43,0)</f>
        <v>0</v>
      </c>
      <c r="AO30" s="53">
        <f t="shared" si="7"/>
        <v>0</v>
      </c>
      <c r="AP30" s="64">
        <v>0</v>
      </c>
      <c r="AQ30" s="53">
        <v>0</v>
      </c>
      <c r="AR30" s="65">
        <f>VLOOKUP(B30,'[1]13​month salary'!$B$9:$X$45,23,0)</f>
        <v>228.4342948717948</v>
      </c>
      <c r="AS30" s="66">
        <f t="shared" si="26"/>
        <v>558.79999999999995</v>
      </c>
      <c r="AT30" s="67">
        <f t="shared" si="8"/>
        <v>2262022.4</v>
      </c>
      <c r="AU30" s="68">
        <v>1</v>
      </c>
      <c r="AV30" s="68">
        <v>2</v>
      </c>
      <c r="AW30" s="69">
        <f t="shared" si="9"/>
        <v>450000</v>
      </c>
      <c r="AX30" s="70">
        <f t="shared" si="10"/>
        <v>1741182.4</v>
      </c>
      <c r="AY30" s="71">
        <f t="shared" si="11"/>
        <v>5</v>
      </c>
      <c r="AZ30" s="53">
        <f t="shared" si="12"/>
        <v>12059.119999999995</v>
      </c>
      <c r="BA30" s="65">
        <f t="shared" si="27"/>
        <v>2.9790316205533585</v>
      </c>
      <c r="BB30" s="60">
        <f t="shared" si="13"/>
        <v>5.92</v>
      </c>
      <c r="BC30" s="60">
        <f t="shared" si="14"/>
        <v>5.92</v>
      </c>
      <c r="BD30" s="53">
        <f t="shared" si="15"/>
        <v>549.9</v>
      </c>
      <c r="BE30" s="72">
        <f>VLOOKUP(B30,'[1]PAYROLL 50%'!$B$9:$L$45,11,0)</f>
        <v>106</v>
      </c>
      <c r="BF30" s="73">
        <f t="shared" si="16"/>
        <v>443.9</v>
      </c>
      <c r="BG30" s="56">
        <f>VLOOKUP(B30,[1]Seniority!$B$10:$P$44,15,0)</f>
        <v>0</v>
      </c>
      <c r="BH30" s="74">
        <f>VLOOKUP(B30,[1]Seniority!$B$10:$S$44,18,0)</f>
        <v>0</v>
      </c>
      <c r="BI30" s="75">
        <f t="shared" si="28"/>
        <v>443.9</v>
      </c>
      <c r="BJ30" s="76"/>
      <c r="BK30" s="77"/>
      <c r="BL30" s="78"/>
      <c r="BM30" s="79" t="s">
        <v>197</v>
      </c>
      <c r="BN30" s="78" t="s">
        <v>198</v>
      </c>
      <c r="BO30" s="80">
        <v>215.73999999999998</v>
      </c>
    </row>
    <row r="31" spans="1:67" s="81" customFormat="1" ht="24" customHeight="1" x14ac:dyDescent="0.2">
      <c r="A31" s="41">
        <v>20</v>
      </c>
      <c r="B31" s="115" t="s">
        <v>200</v>
      </c>
      <c r="C31" s="116" t="s">
        <v>201</v>
      </c>
      <c r="D31" s="117" t="s">
        <v>202</v>
      </c>
      <c r="E31" s="118" t="s">
        <v>143</v>
      </c>
      <c r="F31" s="86" t="s">
        <v>148</v>
      </c>
      <c r="G31" s="87">
        <v>37830</v>
      </c>
      <c r="H31" s="106">
        <v>44968</v>
      </c>
      <c r="I31" s="49">
        <v>212</v>
      </c>
      <c r="J31" s="50">
        <f>VLOOKUP(B31,[1]Attendance!$B$16:$AQ$200,42,0)</f>
        <v>22.5</v>
      </c>
      <c r="K31" s="51">
        <f t="shared" si="17"/>
        <v>183.46</v>
      </c>
      <c r="L31" s="52">
        <v>0</v>
      </c>
      <c r="M31" s="52">
        <f t="shared" si="18"/>
        <v>0</v>
      </c>
      <c r="N31" s="53">
        <f>VLOOKUP(B31,[1]Attendance!$B$16:$AS$200,44,0)</f>
        <v>0</v>
      </c>
      <c r="O31" s="60">
        <f>I31/26/8*1*N31</f>
        <v>0</v>
      </c>
      <c r="P31" s="53">
        <f>VLOOKUP(B31,[1]Attendance!$B$16:$BA$200,52,0)</f>
        <v>0</v>
      </c>
      <c r="Q31" s="53">
        <f t="shared" si="1"/>
        <v>0</v>
      </c>
      <c r="R31" s="54">
        <f>VLOOKUP(B31,[1]Attendance!$B$16:$BB$200,53,0)</f>
        <v>24</v>
      </c>
      <c r="S31" s="55">
        <f t="shared" si="19"/>
        <v>36.692307692307693</v>
      </c>
      <c r="T31" s="53">
        <f>VLOOKUP(B31,[1]Attendance!$B$16:$BC$200,54,0)</f>
        <v>0</v>
      </c>
      <c r="U31" s="53">
        <f t="shared" si="2"/>
        <v>0</v>
      </c>
      <c r="V31" s="105">
        <f>VLOOKUP(B31,[1]Attendance!$B$16:$AT$200,45,0)</f>
        <v>8</v>
      </c>
      <c r="W31" s="105">
        <f t="shared" si="20"/>
        <v>16.307692307692307</v>
      </c>
      <c r="X31" s="56">
        <f>VLOOKUP(B31,[1]Attendance!$B$16:$AP$200,41,0)</f>
        <v>12</v>
      </c>
      <c r="Y31" s="56">
        <f t="shared" si="3"/>
        <v>6</v>
      </c>
      <c r="Z31" s="57">
        <f>VLOOKUP(B31,'[1]Salary Rank'!$B$8:$Q$42,16,0)</f>
        <v>43</v>
      </c>
      <c r="AA31" s="58">
        <f t="shared" si="21"/>
        <v>22.5</v>
      </c>
      <c r="AB31" s="59">
        <f t="shared" si="4"/>
        <v>37.21153846153846</v>
      </c>
      <c r="AC31" s="58">
        <f t="shared" si="22"/>
        <v>0</v>
      </c>
      <c r="AD31" s="58">
        <f t="shared" si="23"/>
        <v>0</v>
      </c>
      <c r="AE31" s="60">
        <v>26</v>
      </c>
      <c r="AF31" s="60">
        <f t="shared" si="5"/>
        <v>10</v>
      </c>
      <c r="AG31" s="60">
        <f>VLOOKUP(B31,[1]Attendance!$B$16:$AZ$200,51,0)</f>
        <v>25.5</v>
      </c>
      <c r="AH31" s="53">
        <f t="shared" si="6"/>
        <v>9.8076923076923084</v>
      </c>
      <c r="AI31" s="61">
        <f>VLOOKUP(B31,[1]Attendance!$B$16:$BD$200,55,0)</f>
        <v>3</v>
      </c>
      <c r="AJ31" s="61">
        <f>VLOOKUP(B31,'[1]Annual leave'!$B$10:$W$46,22,0)</f>
        <v>32.837307692307689</v>
      </c>
      <c r="AK31" s="62">
        <f t="shared" si="24"/>
        <v>13</v>
      </c>
      <c r="AL31" s="63">
        <f t="shared" si="25"/>
        <v>2</v>
      </c>
      <c r="AM31" s="53">
        <v>0</v>
      </c>
      <c r="AN31" s="53">
        <f>VLOOKUP(B31,[1]Attendance!$B$16:$AR$200,43,0)</f>
        <v>0</v>
      </c>
      <c r="AO31" s="53">
        <f t="shared" si="7"/>
        <v>0</v>
      </c>
      <c r="AP31" s="64">
        <v>0</v>
      </c>
      <c r="AQ31" s="53">
        <v>0</v>
      </c>
      <c r="AR31" s="65">
        <f>VLOOKUP(B31,'[1]13​month salary'!$B$9:$X$45,23,0)</f>
        <v>230.28525641025641</v>
      </c>
      <c r="AS31" s="66">
        <f t="shared" si="26"/>
        <v>564.6</v>
      </c>
      <c r="AT31" s="67">
        <f t="shared" si="8"/>
        <v>2285500.8000000003</v>
      </c>
      <c r="AU31" s="68">
        <v>1</v>
      </c>
      <c r="AV31" s="68">
        <v>0</v>
      </c>
      <c r="AW31" s="69">
        <f t="shared" si="9"/>
        <v>150000</v>
      </c>
      <c r="AX31" s="70">
        <f t="shared" si="10"/>
        <v>2070732.8000000003</v>
      </c>
      <c r="AY31" s="71">
        <f t="shared" si="11"/>
        <v>10</v>
      </c>
      <c r="AZ31" s="53">
        <f t="shared" si="12"/>
        <v>32073.280000000028</v>
      </c>
      <c r="BA31" s="65">
        <f t="shared" si="27"/>
        <v>7.9232411067193746</v>
      </c>
      <c r="BB31" s="60">
        <f t="shared" si="13"/>
        <v>5.92</v>
      </c>
      <c r="BC31" s="60">
        <f t="shared" si="14"/>
        <v>5.92</v>
      </c>
      <c r="BD31" s="53">
        <f t="shared" si="15"/>
        <v>550.76</v>
      </c>
      <c r="BE31" s="72">
        <f>VLOOKUP(B31,'[1]PAYROLL 50%'!$B$9:$L$45,11,0)</f>
        <v>106</v>
      </c>
      <c r="BF31" s="73">
        <f t="shared" si="16"/>
        <v>444.76</v>
      </c>
      <c r="BG31" s="56">
        <f>VLOOKUP(B31,[1]Seniority!$B$10:$P$44,15,0)</f>
        <v>0</v>
      </c>
      <c r="BH31" s="74">
        <f>VLOOKUP(B31,[1]Seniority!$B$10:$S$44,18,0)</f>
        <v>0</v>
      </c>
      <c r="BI31" s="75">
        <f t="shared" si="28"/>
        <v>444.76</v>
      </c>
      <c r="BJ31" s="76"/>
      <c r="BK31" s="77"/>
      <c r="BL31" s="78"/>
      <c r="BM31" s="79" t="s">
        <v>200</v>
      </c>
      <c r="BN31" s="78" t="s">
        <v>201</v>
      </c>
      <c r="BO31" s="80">
        <v>209.41</v>
      </c>
    </row>
    <row r="32" spans="1:67" s="81" customFormat="1" ht="24" customHeight="1" x14ac:dyDescent="0.2">
      <c r="A32" s="41">
        <v>21</v>
      </c>
      <c r="B32" s="115" t="s">
        <v>203</v>
      </c>
      <c r="C32" s="116" t="s">
        <v>204</v>
      </c>
      <c r="D32" s="117" t="s">
        <v>205</v>
      </c>
      <c r="E32" s="118" t="s">
        <v>143</v>
      </c>
      <c r="F32" s="86" t="s">
        <v>148</v>
      </c>
      <c r="G32" s="87">
        <v>37413</v>
      </c>
      <c r="H32" s="106">
        <v>44971</v>
      </c>
      <c r="I32" s="49">
        <v>212</v>
      </c>
      <c r="J32" s="50">
        <f>VLOOKUP(B32,[1]Attendance!$B$16:$AQ$200,42,0)</f>
        <v>26</v>
      </c>
      <c r="K32" s="51">
        <f t="shared" si="17"/>
        <v>212</v>
      </c>
      <c r="L32" s="52">
        <v>0</v>
      </c>
      <c r="M32" s="52">
        <f t="shared" si="18"/>
        <v>0</v>
      </c>
      <c r="N32" s="53">
        <f>VLOOKUP(B32,[1]Attendance!$B$16:$AS$200,44,0)</f>
        <v>0</v>
      </c>
      <c r="O32" s="53">
        <f t="shared" ref="O32" si="34">I32/26/8*1.5*N32</f>
        <v>0</v>
      </c>
      <c r="P32" s="58">
        <f>VLOOKUP(B32,[1]Attendance!$B$16:$BA$200,52,0)</f>
        <v>22</v>
      </c>
      <c r="Q32" s="58">
        <f t="shared" si="1"/>
        <v>6.7269230769230761</v>
      </c>
      <c r="R32" s="54">
        <f>VLOOKUP(B32,[1]Attendance!$B$16:$BB$200,53,0)</f>
        <v>28</v>
      </c>
      <c r="S32" s="55">
        <f t="shared" si="19"/>
        <v>42.807692307692307</v>
      </c>
      <c r="T32" s="58">
        <f>VLOOKUP(B32,[1]Attendance!$B$16:$BC$200,54,0)</f>
        <v>10</v>
      </c>
      <c r="U32" s="58">
        <f t="shared" si="2"/>
        <v>20.384615384615383</v>
      </c>
      <c r="V32" s="105">
        <f>VLOOKUP(B32,[1]Attendance!$B$16:$AT$200,45,0)</f>
        <v>8</v>
      </c>
      <c r="W32" s="105">
        <f t="shared" si="20"/>
        <v>16.307692307692307</v>
      </c>
      <c r="X32" s="56">
        <f>VLOOKUP(B32,[1]Attendance!$B$16:$AP$200,41,0)</f>
        <v>19</v>
      </c>
      <c r="Y32" s="56">
        <f t="shared" si="3"/>
        <v>9.5</v>
      </c>
      <c r="Z32" s="57">
        <f>VLOOKUP(B32,'[1]Salary Rank'!$B$8:$Q$42,16,0)</f>
        <v>43</v>
      </c>
      <c r="AA32" s="58">
        <f t="shared" si="21"/>
        <v>26</v>
      </c>
      <c r="AB32" s="59">
        <f t="shared" si="4"/>
        <v>43</v>
      </c>
      <c r="AC32" s="58">
        <f t="shared" si="22"/>
        <v>0</v>
      </c>
      <c r="AD32" s="58">
        <f t="shared" si="23"/>
        <v>0</v>
      </c>
      <c r="AE32" s="60">
        <v>26</v>
      </c>
      <c r="AF32" s="60">
        <f t="shared" si="5"/>
        <v>10</v>
      </c>
      <c r="AG32" s="60">
        <f>VLOOKUP(B32,[1]Attendance!$B$16:$AZ$200,51,0)</f>
        <v>26</v>
      </c>
      <c r="AH32" s="53">
        <f t="shared" si="6"/>
        <v>10</v>
      </c>
      <c r="AI32" s="61">
        <f>VLOOKUP(B32,[1]Attendance!$B$16:$BD$200,55,0)</f>
        <v>0</v>
      </c>
      <c r="AJ32" s="61">
        <f>VLOOKUP(B32,'[1]Annual leave'!$B$10:$W$46,22,0)</f>
        <v>0</v>
      </c>
      <c r="AK32" s="62">
        <f t="shared" si="24"/>
        <v>13</v>
      </c>
      <c r="AL32" s="63">
        <f t="shared" si="25"/>
        <v>2</v>
      </c>
      <c r="AM32" s="53">
        <v>0</v>
      </c>
      <c r="AN32" s="58">
        <f>VLOOKUP(B32,[1]Attendance!$B$16:$AR$200,43,0)</f>
        <v>6</v>
      </c>
      <c r="AO32" s="58">
        <f t="shared" si="7"/>
        <v>6.9230769230769234</v>
      </c>
      <c r="AP32" s="64">
        <v>0</v>
      </c>
      <c r="AQ32" s="53">
        <v>0</v>
      </c>
      <c r="AR32" s="65">
        <f>VLOOKUP(B32,'[1]13​month salary'!$B$9:$X$45,23,0)</f>
        <v>237</v>
      </c>
      <c r="AS32" s="66">
        <f t="shared" si="26"/>
        <v>616.65</v>
      </c>
      <c r="AT32" s="67">
        <f t="shared" si="8"/>
        <v>2496199.1999999997</v>
      </c>
      <c r="AU32" s="68">
        <v>0</v>
      </c>
      <c r="AV32" s="68">
        <v>0</v>
      </c>
      <c r="AW32" s="69">
        <f t="shared" si="9"/>
        <v>0</v>
      </c>
      <c r="AX32" s="70">
        <f t="shared" si="10"/>
        <v>2417263.1999999997</v>
      </c>
      <c r="AY32" s="71">
        <f t="shared" si="11"/>
        <v>10</v>
      </c>
      <c r="AZ32" s="53">
        <f t="shared" si="12"/>
        <v>66726.319999999949</v>
      </c>
      <c r="BA32" s="65">
        <f t="shared" si="27"/>
        <v>16.483774703557298</v>
      </c>
      <c r="BB32" s="60">
        <f t="shared" si="13"/>
        <v>5.92</v>
      </c>
      <c r="BC32" s="60">
        <f t="shared" si="14"/>
        <v>5.92</v>
      </c>
      <c r="BD32" s="53">
        <f t="shared" si="15"/>
        <v>594.25</v>
      </c>
      <c r="BE32" s="72">
        <f>VLOOKUP(B32,'[1]PAYROLL 50%'!$B$9:$L$45,11,0)</f>
        <v>106</v>
      </c>
      <c r="BF32" s="73">
        <f t="shared" si="16"/>
        <v>488.25</v>
      </c>
      <c r="BG32" s="56">
        <f>VLOOKUP(B32,[1]Seniority!$B$10:$P$44,15,0)</f>
        <v>0</v>
      </c>
      <c r="BH32" s="74">
        <f>VLOOKUP(B32,[1]Seniority!$B$10:$S$44,18,0)</f>
        <v>0</v>
      </c>
      <c r="BI32" s="75">
        <f t="shared" si="28"/>
        <v>488.25</v>
      </c>
      <c r="BJ32" s="76"/>
      <c r="BK32" s="77"/>
      <c r="BL32" s="78"/>
      <c r="BM32" s="79" t="s">
        <v>203</v>
      </c>
      <c r="BN32" s="78" t="s">
        <v>204</v>
      </c>
      <c r="BO32" s="80">
        <v>247.94</v>
      </c>
    </row>
    <row r="33" spans="1:67" s="81" customFormat="1" ht="24" customHeight="1" x14ac:dyDescent="0.2">
      <c r="A33" s="41">
        <v>22</v>
      </c>
      <c r="B33" s="115" t="s">
        <v>206</v>
      </c>
      <c r="C33" s="116" t="s">
        <v>207</v>
      </c>
      <c r="D33" s="117" t="s">
        <v>208</v>
      </c>
      <c r="E33" s="118" t="s">
        <v>143</v>
      </c>
      <c r="F33" s="86" t="s">
        <v>148</v>
      </c>
      <c r="G33" s="87">
        <v>35460</v>
      </c>
      <c r="H33" s="119">
        <v>44971</v>
      </c>
      <c r="I33" s="49">
        <v>212</v>
      </c>
      <c r="J33" s="50">
        <f>VLOOKUP(B33,[1]Attendance!$B$16:$AQ$200,42,0)</f>
        <v>25</v>
      </c>
      <c r="K33" s="51">
        <f t="shared" si="17"/>
        <v>203.85</v>
      </c>
      <c r="L33" s="52">
        <v>0</v>
      </c>
      <c r="M33" s="52">
        <f t="shared" si="18"/>
        <v>0</v>
      </c>
      <c r="N33" s="53">
        <f>VLOOKUP(B33,[1]Attendance!$B$16:$AS$200,44,0)</f>
        <v>0</v>
      </c>
      <c r="O33" s="60">
        <f>I33/26/8*1*N33</f>
        <v>0</v>
      </c>
      <c r="P33" s="58">
        <f>VLOOKUP(B33,[1]Attendance!$B$16:$BA$200,52,0)</f>
        <v>22</v>
      </c>
      <c r="Q33" s="58">
        <f t="shared" si="1"/>
        <v>6.7269230769230761</v>
      </c>
      <c r="R33" s="54">
        <f>VLOOKUP(B33,[1]Attendance!$B$16:$BB$200,53,0)</f>
        <v>14</v>
      </c>
      <c r="S33" s="55">
        <f t="shared" si="19"/>
        <v>21.403846153846153</v>
      </c>
      <c r="T33" s="58">
        <f>VLOOKUP(B33,[1]Attendance!$B$16:$BC$200,54,0)</f>
        <v>10</v>
      </c>
      <c r="U33" s="58">
        <f t="shared" si="2"/>
        <v>20.384615384615383</v>
      </c>
      <c r="V33" s="53">
        <f>VLOOKUP(B33,[1]Attendance!$B$16:$AT$200,45,0)</f>
        <v>0</v>
      </c>
      <c r="W33" s="53">
        <f t="shared" si="20"/>
        <v>0</v>
      </c>
      <c r="X33" s="56">
        <f>VLOOKUP(B33,[1]Attendance!$B$16:$AP$200,41,0)</f>
        <v>12</v>
      </c>
      <c r="Y33" s="56">
        <f t="shared" si="3"/>
        <v>6</v>
      </c>
      <c r="Z33" s="57">
        <f>VLOOKUP(B33,'[1]Salary Rank'!$B$8:$Q$42,16,0)</f>
        <v>43</v>
      </c>
      <c r="AA33" s="58">
        <f t="shared" si="21"/>
        <v>25</v>
      </c>
      <c r="AB33" s="59">
        <f t="shared" si="4"/>
        <v>41.346153846153847</v>
      </c>
      <c r="AC33" s="58">
        <f t="shared" si="22"/>
        <v>0</v>
      </c>
      <c r="AD33" s="58">
        <f t="shared" si="23"/>
        <v>0</v>
      </c>
      <c r="AE33" s="60">
        <v>26</v>
      </c>
      <c r="AF33" s="60">
        <f t="shared" si="5"/>
        <v>10</v>
      </c>
      <c r="AG33" s="60">
        <f>VLOOKUP(B33,[1]Attendance!$B$16:$AZ$200,51,0)</f>
        <v>26</v>
      </c>
      <c r="AH33" s="53">
        <f t="shared" si="6"/>
        <v>10</v>
      </c>
      <c r="AI33" s="61">
        <f>VLOOKUP(B33,[1]Attendance!$B$16:$BD$200,55,0)</f>
        <v>1</v>
      </c>
      <c r="AJ33" s="61">
        <f>VLOOKUP(B33,'[1]Annual leave'!$B$10:$W$46,22,0)</f>
        <v>13.033525641025641</v>
      </c>
      <c r="AK33" s="62">
        <f t="shared" si="24"/>
        <v>13</v>
      </c>
      <c r="AL33" s="63">
        <f t="shared" si="25"/>
        <v>2</v>
      </c>
      <c r="AM33" s="53">
        <v>0</v>
      </c>
      <c r="AN33" s="58">
        <f>VLOOKUP(B33,[1]Attendance!$B$16:$AR$200,43,0)</f>
        <v>6</v>
      </c>
      <c r="AO33" s="58">
        <f t="shared" si="7"/>
        <v>6.9230769230769234</v>
      </c>
      <c r="AP33" s="64">
        <v>0</v>
      </c>
      <c r="AQ33" s="53">
        <v>0</v>
      </c>
      <c r="AR33" s="65">
        <f>VLOOKUP(B33,'[1]13​month salary'!$B$9:$X$45,23,0)</f>
        <v>233.20512820512818</v>
      </c>
      <c r="AS33" s="66">
        <f t="shared" si="26"/>
        <v>574.87</v>
      </c>
      <c r="AT33" s="67">
        <f t="shared" si="8"/>
        <v>2327073.7600000002</v>
      </c>
      <c r="AU33" s="68">
        <v>0</v>
      </c>
      <c r="AV33" s="68">
        <v>0</v>
      </c>
      <c r="AW33" s="69">
        <f t="shared" si="9"/>
        <v>0</v>
      </c>
      <c r="AX33" s="70">
        <f t="shared" si="10"/>
        <v>2262305.7600000002</v>
      </c>
      <c r="AY33" s="71">
        <f t="shared" si="11"/>
        <v>10</v>
      </c>
      <c r="AZ33" s="53">
        <f t="shared" si="12"/>
        <v>51230.576000000001</v>
      </c>
      <c r="BA33" s="65">
        <f t="shared" si="27"/>
        <v>12.655774703557313</v>
      </c>
      <c r="BB33" s="60">
        <f t="shared" si="13"/>
        <v>5.92</v>
      </c>
      <c r="BC33" s="60">
        <f t="shared" si="14"/>
        <v>5.92</v>
      </c>
      <c r="BD33" s="53">
        <f t="shared" si="15"/>
        <v>556.29</v>
      </c>
      <c r="BE33" s="72">
        <f>VLOOKUP(B33,'[1]PAYROLL 50%'!$B$9:$L$45,11,0)</f>
        <v>106</v>
      </c>
      <c r="BF33" s="73">
        <f t="shared" si="16"/>
        <v>450.28999999999996</v>
      </c>
      <c r="BG33" s="56">
        <f>VLOOKUP(B33,[1]Seniority!$B$10:$P$44,15,0)</f>
        <v>0</v>
      </c>
      <c r="BH33" s="74">
        <f>VLOOKUP(B33,[1]Seniority!$B$10:$S$44,18,0)</f>
        <v>0</v>
      </c>
      <c r="BI33" s="75">
        <f t="shared" si="28"/>
        <v>450.28999999999996</v>
      </c>
      <c r="BJ33" s="76"/>
      <c r="BK33" s="77"/>
      <c r="BL33" s="78"/>
      <c r="BM33" s="79" t="s">
        <v>206</v>
      </c>
      <c r="BN33" s="78" t="s">
        <v>207</v>
      </c>
      <c r="BO33" s="80">
        <v>228.52999999999997</v>
      </c>
    </row>
    <row r="34" spans="1:67" s="81" customFormat="1" ht="24" customHeight="1" x14ac:dyDescent="0.2">
      <c r="A34" s="41">
        <v>23</v>
      </c>
      <c r="B34" s="115" t="s">
        <v>209</v>
      </c>
      <c r="C34" s="116" t="s">
        <v>210</v>
      </c>
      <c r="D34" s="117" t="s">
        <v>211</v>
      </c>
      <c r="E34" s="118" t="s">
        <v>143</v>
      </c>
      <c r="F34" s="86" t="s">
        <v>148</v>
      </c>
      <c r="G34" s="87">
        <v>37045</v>
      </c>
      <c r="H34" s="119">
        <v>44971</v>
      </c>
      <c r="I34" s="49">
        <v>212</v>
      </c>
      <c r="J34" s="50">
        <f>VLOOKUP(B34,[1]Attendance!$B$16:$AQ$200,42,0)</f>
        <v>24</v>
      </c>
      <c r="K34" s="51">
        <f t="shared" si="17"/>
        <v>195.69</v>
      </c>
      <c r="L34" s="52">
        <v>0</v>
      </c>
      <c r="M34" s="52">
        <f t="shared" si="18"/>
        <v>0</v>
      </c>
      <c r="N34" s="53">
        <f>VLOOKUP(B34,[1]Attendance!$B$16:$AS$200,44,0)</f>
        <v>0</v>
      </c>
      <c r="O34" s="53">
        <f t="shared" ref="O34" si="35">I34/26/8*1.5*N34</f>
        <v>0</v>
      </c>
      <c r="P34" s="53">
        <f>VLOOKUP(B34,[1]Attendance!$B$16:$BA$200,52,0)</f>
        <v>0</v>
      </c>
      <c r="Q34" s="53">
        <f t="shared" si="1"/>
        <v>0</v>
      </c>
      <c r="R34" s="54">
        <f>VLOOKUP(B34,[1]Attendance!$B$16:$BB$200,53,0)</f>
        <v>32</v>
      </c>
      <c r="S34" s="55">
        <f t="shared" si="19"/>
        <v>48.92307692307692</v>
      </c>
      <c r="T34" s="53">
        <f>VLOOKUP(B34,[1]Attendance!$B$16:$BC$200,54,0)</f>
        <v>0</v>
      </c>
      <c r="U34" s="53">
        <f t="shared" si="2"/>
        <v>0</v>
      </c>
      <c r="V34" s="105">
        <f>VLOOKUP(B34,[1]Attendance!$B$16:$AT$200,45,0)</f>
        <v>8</v>
      </c>
      <c r="W34" s="105">
        <f t="shared" si="20"/>
        <v>16.307692307692307</v>
      </c>
      <c r="X34" s="56">
        <f>VLOOKUP(B34,[1]Attendance!$B$16:$AP$200,41,0)</f>
        <v>16</v>
      </c>
      <c r="Y34" s="56">
        <f t="shared" si="3"/>
        <v>8</v>
      </c>
      <c r="Z34" s="57">
        <f>VLOOKUP(B34,'[1]Salary Rank'!$B$8:$Q$42,16,0)</f>
        <v>43</v>
      </c>
      <c r="AA34" s="58">
        <f t="shared" si="21"/>
        <v>24</v>
      </c>
      <c r="AB34" s="59">
        <f t="shared" si="4"/>
        <v>39.692307692307693</v>
      </c>
      <c r="AC34" s="58">
        <f t="shared" si="22"/>
        <v>0</v>
      </c>
      <c r="AD34" s="58">
        <f t="shared" si="23"/>
        <v>0</v>
      </c>
      <c r="AE34" s="60">
        <v>26</v>
      </c>
      <c r="AF34" s="60">
        <f t="shared" si="5"/>
        <v>10</v>
      </c>
      <c r="AG34" s="60">
        <f>VLOOKUP(B34,[1]Attendance!$B$16:$AZ$200,51,0)</f>
        <v>25</v>
      </c>
      <c r="AH34" s="53">
        <f t="shared" si="6"/>
        <v>9.6153846153846168</v>
      </c>
      <c r="AI34" s="61">
        <f>VLOOKUP(B34,[1]Attendance!$B$16:$BD$200,55,0)</f>
        <v>1</v>
      </c>
      <c r="AJ34" s="61">
        <f>VLOOKUP(B34,'[1]Annual leave'!$B$10:$W$46,22,0)</f>
        <v>12.074807692307692</v>
      </c>
      <c r="AK34" s="62">
        <f t="shared" si="24"/>
        <v>13</v>
      </c>
      <c r="AL34" s="63">
        <f t="shared" si="25"/>
        <v>2</v>
      </c>
      <c r="AM34" s="53">
        <v>0</v>
      </c>
      <c r="AN34" s="53">
        <f>VLOOKUP(B34,[1]Attendance!$B$16:$AR$200,43,0)</f>
        <v>0</v>
      </c>
      <c r="AO34" s="53">
        <f t="shared" si="7"/>
        <v>0</v>
      </c>
      <c r="AP34" s="64">
        <v>0</v>
      </c>
      <c r="AQ34" s="53">
        <v>0</v>
      </c>
      <c r="AR34" s="65">
        <f>VLOOKUP(B34,'[1]13​month salary'!$B$9:$X$45,23,0)</f>
        <v>228.16185897435892</v>
      </c>
      <c r="AS34" s="66">
        <f t="shared" si="26"/>
        <v>570.47</v>
      </c>
      <c r="AT34" s="67">
        <f t="shared" si="8"/>
        <v>2309262.56</v>
      </c>
      <c r="AU34" s="68">
        <v>1</v>
      </c>
      <c r="AV34" s="68">
        <v>0</v>
      </c>
      <c r="AW34" s="69">
        <f t="shared" si="9"/>
        <v>150000</v>
      </c>
      <c r="AX34" s="70">
        <f t="shared" si="10"/>
        <v>2086398.56</v>
      </c>
      <c r="AY34" s="71">
        <f t="shared" si="11"/>
        <v>10</v>
      </c>
      <c r="AZ34" s="53">
        <f t="shared" si="12"/>
        <v>33639.856000000029</v>
      </c>
      <c r="BA34" s="65">
        <f t="shared" si="27"/>
        <v>8.3102411067193742</v>
      </c>
      <c r="BB34" s="60">
        <f t="shared" si="13"/>
        <v>5.92</v>
      </c>
      <c r="BC34" s="60">
        <f t="shared" si="14"/>
        <v>5.92</v>
      </c>
      <c r="BD34" s="53">
        <f t="shared" si="15"/>
        <v>556.24</v>
      </c>
      <c r="BE34" s="72">
        <f>VLOOKUP(B34,'[1]PAYROLL 50%'!$B$9:$L$45,11,0)</f>
        <v>106</v>
      </c>
      <c r="BF34" s="73">
        <f t="shared" si="16"/>
        <v>450.24</v>
      </c>
      <c r="BG34" s="56">
        <f>VLOOKUP(B34,[1]Seniority!$B$10:$P$44,15,0)</f>
        <v>0</v>
      </c>
      <c r="BH34" s="74">
        <f>VLOOKUP(B34,[1]Seniority!$B$10:$S$44,18,0)</f>
        <v>0</v>
      </c>
      <c r="BI34" s="75">
        <f t="shared" si="28"/>
        <v>450.24</v>
      </c>
      <c r="BJ34" s="76"/>
      <c r="BK34" s="77"/>
      <c r="BL34" s="78"/>
      <c r="BM34" s="79" t="s">
        <v>209</v>
      </c>
      <c r="BN34" s="78" t="s">
        <v>210</v>
      </c>
      <c r="BO34" s="80">
        <v>233.14999999999998</v>
      </c>
    </row>
    <row r="35" spans="1:67" s="81" customFormat="1" ht="24" customHeight="1" x14ac:dyDescent="0.2">
      <c r="A35" s="41">
        <v>24</v>
      </c>
      <c r="B35" s="120" t="s">
        <v>212</v>
      </c>
      <c r="C35" s="116" t="s">
        <v>213</v>
      </c>
      <c r="D35" s="121" t="s">
        <v>214</v>
      </c>
      <c r="E35" s="118" t="s">
        <v>143</v>
      </c>
      <c r="F35" s="86" t="s">
        <v>148</v>
      </c>
      <c r="G35" s="87">
        <v>36965</v>
      </c>
      <c r="H35" s="88">
        <v>45048</v>
      </c>
      <c r="I35" s="49">
        <v>212</v>
      </c>
      <c r="J35" s="50">
        <f>VLOOKUP(B35,[1]Attendance!$B$16:$AQ$200,42,0)</f>
        <v>25.5</v>
      </c>
      <c r="K35" s="51">
        <f t="shared" si="17"/>
        <v>207.92</v>
      </c>
      <c r="L35" s="52">
        <v>0</v>
      </c>
      <c r="M35" s="52">
        <f t="shared" si="18"/>
        <v>0</v>
      </c>
      <c r="N35" s="53">
        <f>VLOOKUP(B35,[1]Attendance!$B$16:$AS$200,44,0)</f>
        <v>0</v>
      </c>
      <c r="O35" s="60">
        <f>I35/26/8*1*N35</f>
        <v>0</v>
      </c>
      <c r="P35" s="53">
        <f>VLOOKUP(B35,[1]Attendance!$B$16:$BA$200,52,0)</f>
        <v>0</v>
      </c>
      <c r="Q35" s="53">
        <f t="shared" si="1"/>
        <v>0</v>
      </c>
      <c r="R35" s="54">
        <f>VLOOKUP(B35,[1]Attendance!$B$16:$BB$200,53,0)</f>
        <v>16</v>
      </c>
      <c r="S35" s="55">
        <f t="shared" si="19"/>
        <v>24.46153846153846</v>
      </c>
      <c r="T35" s="53">
        <f>VLOOKUP(B35,[1]Attendance!$B$16:$BC$200,54,0)</f>
        <v>0</v>
      </c>
      <c r="U35" s="53">
        <f t="shared" si="2"/>
        <v>0</v>
      </c>
      <c r="V35" s="53">
        <f>VLOOKUP(B35,[1]Attendance!$B$16:$AT$200,45,0)</f>
        <v>0</v>
      </c>
      <c r="W35" s="53">
        <f t="shared" si="20"/>
        <v>0</v>
      </c>
      <c r="X35" s="56">
        <f>VLOOKUP(B35,[1]Attendance!$B$16:$AP$200,41,0)</f>
        <v>8</v>
      </c>
      <c r="Y35" s="56">
        <f t="shared" si="3"/>
        <v>4</v>
      </c>
      <c r="Z35" s="122">
        <v>32</v>
      </c>
      <c r="AA35" s="58">
        <f t="shared" si="21"/>
        <v>25.5</v>
      </c>
      <c r="AB35" s="59">
        <f t="shared" si="4"/>
        <v>31.384615384615387</v>
      </c>
      <c r="AC35" s="58">
        <f t="shared" si="22"/>
        <v>0</v>
      </c>
      <c r="AD35" s="58">
        <f t="shared" si="23"/>
        <v>0</v>
      </c>
      <c r="AE35" s="60">
        <v>26</v>
      </c>
      <c r="AF35" s="60">
        <f t="shared" si="5"/>
        <v>10</v>
      </c>
      <c r="AG35" s="60">
        <f>VLOOKUP(B35,[1]Attendance!$B$16:$AZ$200,51,0)</f>
        <v>25.5</v>
      </c>
      <c r="AH35" s="53">
        <f t="shared" si="6"/>
        <v>9.8076923076923084</v>
      </c>
      <c r="AI35" s="61">
        <f>VLOOKUP(B35,[1]Attendance!$B$16:$BD$200,55,0)</f>
        <v>0</v>
      </c>
      <c r="AJ35" s="61">
        <f>VLOOKUP(B35,'[1]Annual leave'!$B$10:$W$46,22,0)</f>
        <v>0</v>
      </c>
      <c r="AK35" s="62">
        <f t="shared" si="24"/>
        <v>10</v>
      </c>
      <c r="AL35" s="63">
        <f t="shared" si="25"/>
        <v>0</v>
      </c>
      <c r="AM35" s="53">
        <v>0</v>
      </c>
      <c r="AN35" s="53">
        <f>VLOOKUP(B35,[1]Attendance!$B$16:$AR$200,43,0)</f>
        <v>0</v>
      </c>
      <c r="AO35" s="53">
        <f t="shared" si="7"/>
        <v>0</v>
      </c>
      <c r="AP35" s="64">
        <v>0</v>
      </c>
      <c r="AQ35" s="53">
        <v>0</v>
      </c>
      <c r="AR35" s="65">
        <f>VLOOKUP(B35,'[1]13​month salary'!$B$9:$X$45,23,0)</f>
        <v>175.75961538461539</v>
      </c>
      <c r="AS35" s="66">
        <f t="shared" si="26"/>
        <v>463.33</v>
      </c>
      <c r="AT35" s="67">
        <f t="shared" si="8"/>
        <v>1875559.8399999999</v>
      </c>
      <c r="AU35" s="68">
        <v>0</v>
      </c>
      <c r="AV35" s="68">
        <v>0</v>
      </c>
      <c r="AW35" s="69">
        <f t="shared" si="9"/>
        <v>0</v>
      </c>
      <c r="AX35" s="70">
        <f t="shared" si="10"/>
        <v>1818887.8399999999</v>
      </c>
      <c r="AY35" s="71">
        <f t="shared" si="11"/>
        <v>5</v>
      </c>
      <c r="AZ35" s="53">
        <f t="shared" si="12"/>
        <v>15944.391999999993</v>
      </c>
      <c r="BA35" s="65">
        <f t="shared" si="27"/>
        <v>3.938832015810275</v>
      </c>
      <c r="BB35" s="60">
        <f t="shared" si="13"/>
        <v>5.92</v>
      </c>
      <c r="BC35" s="60">
        <f t="shared" si="14"/>
        <v>5.92</v>
      </c>
      <c r="BD35" s="53">
        <f t="shared" si="15"/>
        <v>453.47</v>
      </c>
      <c r="BE35" s="72">
        <f>VLOOKUP(B35,'[1]PAYROLL 50%'!$B$9:$L$45,11,0)</f>
        <v>106</v>
      </c>
      <c r="BF35" s="73">
        <f t="shared" si="16"/>
        <v>347.47</v>
      </c>
      <c r="BG35" s="56">
        <f>VLOOKUP(B35,[1]Seniority!$B$10:$P$44,15,0)</f>
        <v>0</v>
      </c>
      <c r="BH35" s="74">
        <f>VLOOKUP(B35,[1]Seniority!$B$10:$S$44,18,0)</f>
        <v>0</v>
      </c>
      <c r="BI35" s="75">
        <f t="shared" si="28"/>
        <v>347.47</v>
      </c>
      <c r="BJ35" s="76"/>
      <c r="BK35" s="77"/>
      <c r="BL35" s="78"/>
      <c r="BM35" s="79" t="s">
        <v>212</v>
      </c>
      <c r="BN35" s="78" t="s">
        <v>213</v>
      </c>
      <c r="BO35" s="80">
        <v>278.33000000000004</v>
      </c>
    </row>
    <row r="36" spans="1:67" s="81" customFormat="1" ht="24" customHeight="1" x14ac:dyDescent="0.2">
      <c r="A36" s="41">
        <v>25</v>
      </c>
      <c r="B36" s="120" t="s">
        <v>215</v>
      </c>
      <c r="C36" s="116" t="s">
        <v>216</v>
      </c>
      <c r="D36" s="121" t="s">
        <v>217</v>
      </c>
      <c r="E36" s="118" t="s">
        <v>143</v>
      </c>
      <c r="F36" s="86" t="s">
        <v>148</v>
      </c>
      <c r="G36" s="87">
        <v>36440</v>
      </c>
      <c r="H36" s="88">
        <v>45064</v>
      </c>
      <c r="I36" s="49">
        <v>212</v>
      </c>
      <c r="J36" s="50">
        <f>VLOOKUP(B36,[1]Attendance!$B$16:$AQ$200,42,0)</f>
        <v>26</v>
      </c>
      <c r="K36" s="51">
        <f t="shared" si="17"/>
        <v>212</v>
      </c>
      <c r="L36" s="52">
        <v>0</v>
      </c>
      <c r="M36" s="52">
        <f t="shared" si="18"/>
        <v>0</v>
      </c>
      <c r="N36" s="53">
        <f>VLOOKUP(B36,[1]Attendance!$B$16:$AS$200,44,0)</f>
        <v>0</v>
      </c>
      <c r="O36" s="60">
        <f t="shared" ref="O36:O37" si="36">I36/26/8*1.5*N36</f>
        <v>0</v>
      </c>
      <c r="P36" s="53">
        <f>VLOOKUP(B36,[1]Attendance!$B$16:$BA$200,52,0)</f>
        <v>0</v>
      </c>
      <c r="Q36" s="53">
        <f t="shared" si="1"/>
        <v>0</v>
      </c>
      <c r="R36" s="54">
        <f>VLOOKUP(B36,[1]Attendance!$B$16:$BB$200,53,0)</f>
        <v>30</v>
      </c>
      <c r="S36" s="55">
        <f t="shared" si="19"/>
        <v>45.865384615384613</v>
      </c>
      <c r="T36" s="53">
        <f>VLOOKUP(B36,[1]Attendance!$B$16:$BC$200,54,0)</f>
        <v>0</v>
      </c>
      <c r="U36" s="53">
        <f t="shared" si="2"/>
        <v>0</v>
      </c>
      <c r="V36" s="53">
        <f>VLOOKUP(B36,[1]Attendance!$B$16:$AT$200,45,0)</f>
        <v>0</v>
      </c>
      <c r="W36" s="53">
        <f t="shared" si="20"/>
        <v>0</v>
      </c>
      <c r="X36" s="56">
        <f>VLOOKUP(B36,[1]Attendance!$B$16:$AP$200,41,0)</f>
        <v>15</v>
      </c>
      <c r="Y36" s="56">
        <f t="shared" si="3"/>
        <v>7.5</v>
      </c>
      <c r="Z36" s="122">
        <v>32</v>
      </c>
      <c r="AA36" s="58">
        <f t="shared" si="21"/>
        <v>26</v>
      </c>
      <c r="AB36" s="59">
        <f t="shared" si="4"/>
        <v>32</v>
      </c>
      <c r="AC36" s="58">
        <f t="shared" si="22"/>
        <v>0</v>
      </c>
      <c r="AD36" s="58">
        <f t="shared" si="23"/>
        <v>0</v>
      </c>
      <c r="AE36" s="60">
        <v>26</v>
      </c>
      <c r="AF36" s="60">
        <f t="shared" si="5"/>
        <v>10</v>
      </c>
      <c r="AG36" s="60">
        <f>VLOOKUP(B36,[1]Attendance!$B$16:$AZ$200,51,0)</f>
        <v>26</v>
      </c>
      <c r="AH36" s="53">
        <f t="shared" si="6"/>
        <v>10</v>
      </c>
      <c r="AI36" s="61">
        <f>VLOOKUP(B36,[1]Attendance!$B$16:$BD$200,55,0)</f>
        <v>0</v>
      </c>
      <c r="AJ36" s="61">
        <f>VLOOKUP(B36,'[1]Annual leave'!$B$10:$W$46,22,0)</f>
        <v>0</v>
      </c>
      <c r="AK36" s="62">
        <f t="shared" si="24"/>
        <v>10</v>
      </c>
      <c r="AL36" s="63">
        <f t="shared" si="25"/>
        <v>0</v>
      </c>
      <c r="AM36" s="53">
        <v>0</v>
      </c>
      <c r="AN36" s="53">
        <f>VLOOKUP(B36,[1]Attendance!$B$16:$AR$200,43,0)</f>
        <v>0</v>
      </c>
      <c r="AO36" s="53">
        <f t="shared" si="7"/>
        <v>0</v>
      </c>
      <c r="AP36" s="64">
        <v>0</v>
      </c>
      <c r="AQ36" s="53">
        <v>0</v>
      </c>
      <c r="AR36" s="65">
        <f>VLOOKUP(B36,'[1]13​month salary'!$B$9:$X$45,23,0)</f>
        <v>157.36057692307693</v>
      </c>
      <c r="AS36" s="66">
        <f t="shared" si="26"/>
        <v>474.73</v>
      </c>
      <c r="AT36" s="67">
        <f t="shared" si="8"/>
        <v>1921707.04</v>
      </c>
      <c r="AU36" s="68">
        <v>0</v>
      </c>
      <c r="AV36" s="68">
        <v>0</v>
      </c>
      <c r="AW36" s="69">
        <f t="shared" si="9"/>
        <v>0</v>
      </c>
      <c r="AX36" s="70">
        <f t="shared" si="10"/>
        <v>1850867.04</v>
      </c>
      <c r="AY36" s="71">
        <f t="shared" si="11"/>
        <v>5</v>
      </c>
      <c r="AZ36" s="53">
        <f t="shared" si="12"/>
        <v>17543.351999999999</v>
      </c>
      <c r="BA36" s="65">
        <f t="shared" si="27"/>
        <v>4.3338320158102768</v>
      </c>
      <c r="BB36" s="60">
        <f t="shared" si="13"/>
        <v>5.92</v>
      </c>
      <c r="BC36" s="60">
        <f t="shared" si="14"/>
        <v>5.92</v>
      </c>
      <c r="BD36" s="53">
        <f t="shared" si="15"/>
        <v>464.48</v>
      </c>
      <c r="BE36" s="72">
        <f>VLOOKUP(B36,'[1]PAYROLL 50%'!$B$9:$L$45,11,0)</f>
        <v>106</v>
      </c>
      <c r="BF36" s="73">
        <f t="shared" si="16"/>
        <v>358.48</v>
      </c>
      <c r="BG36" s="56">
        <f>VLOOKUP(B36,[1]Seniority!$B$10:$P$44,15,0)</f>
        <v>0</v>
      </c>
      <c r="BH36" s="74">
        <f>VLOOKUP(B36,[1]Seniority!$B$10:$S$44,18,0)</f>
        <v>0</v>
      </c>
      <c r="BI36" s="75">
        <f t="shared" si="28"/>
        <v>358.48</v>
      </c>
      <c r="BJ36" s="76"/>
      <c r="BK36" s="77"/>
      <c r="BL36" s="78"/>
      <c r="BM36" s="79" t="s">
        <v>215</v>
      </c>
      <c r="BN36" s="78" t="s">
        <v>216</v>
      </c>
      <c r="BO36" s="80">
        <v>247.79</v>
      </c>
    </row>
    <row r="37" spans="1:67" s="81" customFormat="1" ht="24" customHeight="1" x14ac:dyDescent="0.2">
      <c r="A37" s="41">
        <v>26</v>
      </c>
      <c r="B37" s="120" t="s">
        <v>218</v>
      </c>
      <c r="C37" s="116" t="s">
        <v>219</v>
      </c>
      <c r="D37" s="121" t="s">
        <v>220</v>
      </c>
      <c r="E37" s="118" t="s">
        <v>143</v>
      </c>
      <c r="F37" s="86" t="s">
        <v>221</v>
      </c>
      <c r="G37" s="87">
        <v>34186</v>
      </c>
      <c r="H37" s="88">
        <v>45219</v>
      </c>
      <c r="I37" s="49">
        <v>212</v>
      </c>
      <c r="J37" s="50">
        <f>VLOOKUP(B37,[1]Attendance!$B$16:$AQ$200,42,0)</f>
        <v>23.5</v>
      </c>
      <c r="K37" s="51">
        <f t="shared" si="17"/>
        <v>191.62</v>
      </c>
      <c r="L37" s="52">
        <v>0</v>
      </c>
      <c r="M37" s="52">
        <f t="shared" si="18"/>
        <v>0</v>
      </c>
      <c r="N37" s="53">
        <f>VLOOKUP(B37,[1]Attendance!$B$16:$AS$200,44,0)</f>
        <v>0</v>
      </c>
      <c r="O37" s="53">
        <f t="shared" si="36"/>
        <v>0</v>
      </c>
      <c r="P37" s="53">
        <f>VLOOKUP(B37,[1]Attendance!$B$16:$BA$200,52,0)</f>
        <v>0</v>
      </c>
      <c r="Q37" s="53">
        <f t="shared" si="1"/>
        <v>0</v>
      </c>
      <c r="R37" s="54">
        <f>VLOOKUP(B37,[1]Attendance!$B$16:$BB$200,53,0)</f>
        <v>20</v>
      </c>
      <c r="S37" s="55">
        <f t="shared" si="19"/>
        <v>30.576923076923073</v>
      </c>
      <c r="T37" s="53">
        <f>VLOOKUP(B37,[1]Attendance!$B$16:$BC$200,54,0)</f>
        <v>0</v>
      </c>
      <c r="U37" s="53">
        <f t="shared" si="2"/>
        <v>0</v>
      </c>
      <c r="V37" s="53">
        <f>VLOOKUP(B37,[1]Attendance!$B$16:$AT$200,45,0)</f>
        <v>0</v>
      </c>
      <c r="W37" s="53">
        <f t="shared" si="20"/>
        <v>0</v>
      </c>
      <c r="X37" s="56">
        <f>VLOOKUP(B37,[1]Attendance!$B$16:$AP$200,41,0)</f>
        <v>10</v>
      </c>
      <c r="Y37" s="56">
        <f t="shared" si="3"/>
        <v>5</v>
      </c>
      <c r="Z37" s="57">
        <f>VLOOKUP(B37,'[1]Salary Rank'!$B$8:$Q$42,16,0)</f>
        <v>0</v>
      </c>
      <c r="AA37" s="58">
        <f t="shared" si="21"/>
        <v>23.5</v>
      </c>
      <c r="AB37" s="59">
        <f t="shared" si="4"/>
        <v>0</v>
      </c>
      <c r="AC37" s="58">
        <f t="shared" si="22"/>
        <v>0</v>
      </c>
      <c r="AD37" s="58">
        <f t="shared" si="23"/>
        <v>0</v>
      </c>
      <c r="AE37" s="60">
        <v>26</v>
      </c>
      <c r="AF37" s="60">
        <f t="shared" si="5"/>
        <v>10</v>
      </c>
      <c r="AG37" s="60">
        <f>VLOOKUP(B37,[1]Attendance!$B$16:$AZ$200,51,0)</f>
        <v>24.5</v>
      </c>
      <c r="AH37" s="53">
        <f t="shared" si="6"/>
        <v>9.4230769230769234</v>
      </c>
      <c r="AI37" s="61">
        <f>VLOOKUP(B37,[1]Attendance!$B$16:$BD$200,55,0)</f>
        <v>1</v>
      </c>
      <c r="AJ37" s="61">
        <f>VLOOKUP(B37,'[1]Annual leave'!$B$10:$W$46,22,0)</f>
        <v>12.394038461538461</v>
      </c>
      <c r="AK37" s="62">
        <f t="shared" si="24"/>
        <v>5</v>
      </c>
      <c r="AL37" s="63">
        <f t="shared" si="25"/>
        <v>0</v>
      </c>
      <c r="AM37" s="53">
        <v>0</v>
      </c>
      <c r="AN37" s="53">
        <f>VLOOKUP(B37,[1]Attendance!$B$16:$AR$200,43,0)</f>
        <v>0</v>
      </c>
      <c r="AO37" s="53">
        <f t="shared" si="7"/>
        <v>0</v>
      </c>
      <c r="AP37" s="64">
        <v>0</v>
      </c>
      <c r="AQ37" s="53">
        <v>0</v>
      </c>
      <c r="AR37" s="65">
        <f>VLOOKUP(B37,'[1]13​month salary'!$B$9:$X$45,23,0)</f>
        <v>66.189102564102555</v>
      </c>
      <c r="AS37" s="66">
        <f t="shared" si="26"/>
        <v>325.2</v>
      </c>
      <c r="AT37" s="67">
        <f t="shared" si="8"/>
        <v>1316409.5999999999</v>
      </c>
      <c r="AU37" s="68">
        <v>1</v>
      </c>
      <c r="AV37" s="68">
        <v>2</v>
      </c>
      <c r="AW37" s="69">
        <f t="shared" si="9"/>
        <v>450000</v>
      </c>
      <c r="AX37" s="70">
        <f t="shared" si="10"/>
        <v>805689.59999999986</v>
      </c>
      <c r="AY37" s="71">
        <f t="shared" si="11"/>
        <v>0</v>
      </c>
      <c r="AZ37" s="53">
        <f t="shared" si="12"/>
        <v>0</v>
      </c>
      <c r="BA37" s="65">
        <f t="shared" si="27"/>
        <v>0</v>
      </c>
      <c r="BB37" s="60">
        <f t="shared" si="13"/>
        <v>5.92</v>
      </c>
      <c r="BC37" s="60">
        <f t="shared" si="14"/>
        <v>5.92</v>
      </c>
      <c r="BD37" s="53">
        <f t="shared" si="15"/>
        <v>319.27999999999997</v>
      </c>
      <c r="BE37" s="72">
        <f>VLOOKUP(B37,'[1]PAYROLL 50%'!$B$9:$L$45,11,0)</f>
        <v>106</v>
      </c>
      <c r="BF37" s="73">
        <f t="shared" si="16"/>
        <v>213.27999999999997</v>
      </c>
      <c r="BG37" s="56">
        <f>VLOOKUP(B37,[1]Seniority!$B$10:$P$44,15,0)</f>
        <v>0</v>
      </c>
      <c r="BH37" s="74">
        <f>VLOOKUP(B37,[1]Seniority!$B$10:$S$44,18,0)</f>
        <v>0</v>
      </c>
      <c r="BI37" s="75">
        <f t="shared" si="28"/>
        <v>213.27999999999997</v>
      </c>
      <c r="BJ37" s="76"/>
      <c r="BK37" s="77"/>
      <c r="BL37" s="78"/>
      <c r="BM37" s="79" t="s">
        <v>218</v>
      </c>
      <c r="BN37" s="78" t="s">
        <v>219</v>
      </c>
      <c r="BO37" s="80">
        <v>232.28</v>
      </c>
    </row>
    <row r="38" spans="1:67" s="81" customFormat="1" ht="24" customHeight="1" x14ac:dyDescent="0.2">
      <c r="A38" s="41">
        <v>27</v>
      </c>
      <c r="B38" s="115" t="s">
        <v>222</v>
      </c>
      <c r="C38" s="116" t="s">
        <v>223</v>
      </c>
      <c r="D38" s="121" t="s">
        <v>224</v>
      </c>
      <c r="E38" s="118" t="s">
        <v>143</v>
      </c>
      <c r="F38" s="86" t="s">
        <v>221</v>
      </c>
      <c r="G38" s="87">
        <v>36526</v>
      </c>
      <c r="H38" s="88">
        <v>45219</v>
      </c>
      <c r="I38" s="49">
        <v>212</v>
      </c>
      <c r="J38" s="50">
        <f>VLOOKUP(B38,[1]Attendance!$B$16:$AQ$200,42,0)</f>
        <v>26</v>
      </c>
      <c r="K38" s="51">
        <f t="shared" si="17"/>
        <v>212</v>
      </c>
      <c r="L38" s="52">
        <v>0</v>
      </c>
      <c r="M38" s="52">
        <f t="shared" si="18"/>
        <v>0</v>
      </c>
      <c r="N38" s="53">
        <f>VLOOKUP(B38,[1]Attendance!$B$16:$AS$200,44,0)</f>
        <v>0</v>
      </c>
      <c r="O38" s="60">
        <f>I38/26/8*1*N38</f>
        <v>0</v>
      </c>
      <c r="P38" s="58">
        <f>VLOOKUP(B38,[1]Attendance!$B$16:$BA$200,52,0)</f>
        <v>72</v>
      </c>
      <c r="Q38" s="58">
        <f t="shared" si="1"/>
        <v>22.015384615384612</v>
      </c>
      <c r="R38" s="54">
        <f>VLOOKUP(B38,[1]Attendance!$B$16:$BB$200,53,0)</f>
        <v>0</v>
      </c>
      <c r="S38" s="55">
        <f t="shared" si="19"/>
        <v>0</v>
      </c>
      <c r="T38" s="58">
        <f>VLOOKUP(B38,[1]Attendance!$B$16:$BC$200,54,0)</f>
        <v>34</v>
      </c>
      <c r="U38" s="58">
        <f t="shared" si="2"/>
        <v>69.307692307692307</v>
      </c>
      <c r="V38" s="53">
        <f>VLOOKUP(B38,[1]Attendance!$B$16:$AT$200,45,0)</f>
        <v>0</v>
      </c>
      <c r="W38" s="53">
        <f t="shared" si="20"/>
        <v>0</v>
      </c>
      <c r="X38" s="56">
        <f>VLOOKUP(B38,[1]Attendance!$B$16:$AP$200,41,0)</f>
        <v>17</v>
      </c>
      <c r="Y38" s="56">
        <f t="shared" si="3"/>
        <v>8.5</v>
      </c>
      <c r="Z38" s="57">
        <f>VLOOKUP(B38,'[1]Salary Rank'!$B$8:$Q$42,16,0)</f>
        <v>0</v>
      </c>
      <c r="AA38" s="58">
        <f t="shared" si="21"/>
        <v>26</v>
      </c>
      <c r="AB38" s="59">
        <f t="shared" si="4"/>
        <v>0</v>
      </c>
      <c r="AC38" s="58">
        <f t="shared" si="22"/>
        <v>0</v>
      </c>
      <c r="AD38" s="58">
        <f t="shared" si="23"/>
        <v>0</v>
      </c>
      <c r="AE38" s="60">
        <v>26</v>
      </c>
      <c r="AF38" s="60">
        <f t="shared" si="5"/>
        <v>10</v>
      </c>
      <c r="AG38" s="60">
        <f>VLOOKUP(B38,[1]Attendance!$B$16:$AZ$200,51,0)</f>
        <v>26</v>
      </c>
      <c r="AH38" s="53">
        <f t="shared" si="6"/>
        <v>10</v>
      </c>
      <c r="AI38" s="61">
        <f>VLOOKUP(B38,[1]Attendance!$B$16:$BD$200,55,0)</f>
        <v>0</v>
      </c>
      <c r="AJ38" s="61">
        <f>VLOOKUP(B38,'[1]Annual leave'!$B$10:$W$46,22,0)</f>
        <v>0</v>
      </c>
      <c r="AK38" s="62">
        <f t="shared" si="24"/>
        <v>5</v>
      </c>
      <c r="AL38" s="63">
        <f t="shared" si="25"/>
        <v>0</v>
      </c>
      <c r="AM38" s="53">
        <v>0</v>
      </c>
      <c r="AN38" s="58">
        <f>VLOOKUP(B38,[1]Attendance!$B$16:$AR$200,43,0)</f>
        <v>23</v>
      </c>
      <c r="AO38" s="58">
        <f t="shared" si="7"/>
        <v>26.53846153846154</v>
      </c>
      <c r="AP38" s="64">
        <v>0</v>
      </c>
      <c r="AQ38" s="53">
        <v>0</v>
      </c>
      <c r="AR38" s="65">
        <f>VLOOKUP(B38,'[1]13​month salary'!$B$9:$X$45,23,0)</f>
        <v>68.487179487179489</v>
      </c>
      <c r="AS38" s="66">
        <f t="shared" si="26"/>
        <v>426.85</v>
      </c>
      <c r="AT38" s="67">
        <f t="shared" si="8"/>
        <v>1727888.8</v>
      </c>
      <c r="AU38" s="68">
        <v>1</v>
      </c>
      <c r="AV38" s="68">
        <v>3</v>
      </c>
      <c r="AW38" s="69">
        <f t="shared" si="9"/>
        <v>600000</v>
      </c>
      <c r="AX38" s="70">
        <f t="shared" si="10"/>
        <v>1053000.8</v>
      </c>
      <c r="AY38" s="71">
        <f t="shared" si="11"/>
        <v>0</v>
      </c>
      <c r="AZ38" s="53">
        <f t="shared" si="12"/>
        <v>0</v>
      </c>
      <c r="BA38" s="65">
        <f t="shared" si="27"/>
        <v>0</v>
      </c>
      <c r="BB38" s="60">
        <f t="shared" si="13"/>
        <v>5.92</v>
      </c>
      <c r="BC38" s="60">
        <f t="shared" si="14"/>
        <v>5.92</v>
      </c>
      <c r="BD38" s="53">
        <f t="shared" si="15"/>
        <v>420.93</v>
      </c>
      <c r="BE38" s="72">
        <f>VLOOKUP(B38,'[1]PAYROLL 50%'!$B$9:$L$45,11,0)</f>
        <v>106</v>
      </c>
      <c r="BF38" s="73">
        <f t="shared" si="16"/>
        <v>314.93</v>
      </c>
      <c r="BG38" s="56">
        <f>VLOOKUP(B38,[1]Seniority!$B$10:$P$44,15,0)</f>
        <v>0</v>
      </c>
      <c r="BH38" s="74">
        <f>VLOOKUP(B38,[1]Seniority!$B$10:$S$44,18,0)</f>
        <v>0</v>
      </c>
      <c r="BI38" s="75">
        <f t="shared" si="28"/>
        <v>314.93</v>
      </c>
      <c r="BJ38" s="76"/>
      <c r="BK38" s="77"/>
      <c r="BL38" s="78"/>
      <c r="BM38" s="79" t="s">
        <v>222</v>
      </c>
      <c r="BN38" s="78" t="s">
        <v>223</v>
      </c>
      <c r="BO38" s="80">
        <v>277.32</v>
      </c>
    </row>
    <row r="39" spans="1:67" s="81" customFormat="1" ht="24" customHeight="1" x14ac:dyDescent="0.2">
      <c r="A39" s="41">
        <v>28</v>
      </c>
      <c r="B39" s="115" t="s">
        <v>225</v>
      </c>
      <c r="C39" s="116" t="s">
        <v>226</v>
      </c>
      <c r="D39" s="121" t="s">
        <v>227</v>
      </c>
      <c r="E39" s="118" t="s">
        <v>143</v>
      </c>
      <c r="F39" s="86" t="s">
        <v>228</v>
      </c>
      <c r="G39" s="87">
        <v>31903</v>
      </c>
      <c r="H39" s="88">
        <v>44109</v>
      </c>
      <c r="I39" s="49">
        <v>212</v>
      </c>
      <c r="J39" s="50">
        <f>VLOOKUP(B39,[1]Attendance!$B$16:$AQ$200,42,0)</f>
        <v>25.5</v>
      </c>
      <c r="K39" s="51">
        <f t="shared" si="17"/>
        <v>207.92</v>
      </c>
      <c r="L39" s="52">
        <v>0</v>
      </c>
      <c r="M39" s="52">
        <f t="shared" si="18"/>
        <v>0</v>
      </c>
      <c r="N39" s="53">
        <f>VLOOKUP(B39,[1]Attendance!$B$16:$AS$200,44,0)</f>
        <v>0</v>
      </c>
      <c r="O39" s="60">
        <f>I39/26/8*1*N39</f>
        <v>0</v>
      </c>
      <c r="P39" s="58">
        <f>VLOOKUP(B39,[1]Attendance!$B$16:$BA$200,52,0)</f>
        <v>54</v>
      </c>
      <c r="Q39" s="58">
        <f t="shared" si="1"/>
        <v>16.511538461538461</v>
      </c>
      <c r="R39" s="54">
        <f>VLOOKUP(B39,[1]Attendance!$B$16:$BB$200,53,0)</f>
        <v>0</v>
      </c>
      <c r="S39" s="55">
        <f t="shared" si="19"/>
        <v>0</v>
      </c>
      <c r="T39" s="58">
        <f>VLOOKUP(B39,[1]Attendance!$B$16:$BC$200,54,0)</f>
        <v>28</v>
      </c>
      <c r="U39" s="58">
        <f t="shared" si="2"/>
        <v>57.076923076923073</v>
      </c>
      <c r="V39" s="53">
        <f>VLOOKUP(B39,[1]Attendance!$B$16:$AT$200,45,0)</f>
        <v>0</v>
      </c>
      <c r="W39" s="53">
        <f t="shared" si="20"/>
        <v>0</v>
      </c>
      <c r="X39" s="56">
        <f>VLOOKUP(B39,[1]Attendance!$B$16:$AP$200,41,0)</f>
        <v>14</v>
      </c>
      <c r="Y39" s="56">
        <f t="shared" si="3"/>
        <v>7</v>
      </c>
      <c r="Z39" s="57">
        <f>VLOOKUP(B39,'[1]Salary Rank'!$B$8:$Q$42,16,0)</f>
        <v>43</v>
      </c>
      <c r="AA39" s="58">
        <f t="shared" si="21"/>
        <v>25.5</v>
      </c>
      <c r="AB39" s="59">
        <f t="shared" si="4"/>
        <v>42.17307692307692</v>
      </c>
      <c r="AC39" s="58">
        <f t="shared" si="22"/>
        <v>0</v>
      </c>
      <c r="AD39" s="58">
        <f t="shared" si="23"/>
        <v>0</v>
      </c>
      <c r="AE39" s="60">
        <v>26</v>
      </c>
      <c r="AF39" s="60">
        <f t="shared" si="5"/>
        <v>10</v>
      </c>
      <c r="AG39" s="60">
        <f>VLOOKUP(B39,[1]Attendance!$B$16:$AZ$200,51,0)</f>
        <v>25.5</v>
      </c>
      <c r="AH39" s="53">
        <f t="shared" si="6"/>
        <v>9.8076923076923084</v>
      </c>
      <c r="AI39" s="61">
        <f>VLOOKUP(B39,[1]Attendance!$B$16:$BD$200,55,0)</f>
        <v>0</v>
      </c>
      <c r="AJ39" s="61">
        <f>VLOOKUP(B39,'[1]Annual leave'!$B$10:$W$46,22,0)</f>
        <v>0</v>
      </c>
      <c r="AK39" s="62">
        <f t="shared" si="24"/>
        <v>41</v>
      </c>
      <c r="AL39" s="63">
        <f t="shared" si="25"/>
        <v>4</v>
      </c>
      <c r="AM39" s="53">
        <v>0</v>
      </c>
      <c r="AN39" s="58">
        <f>VLOOKUP(B39,[1]Attendance!$B$16:$AR$200,43,0)</f>
        <v>18.5</v>
      </c>
      <c r="AO39" s="58">
        <f t="shared" si="7"/>
        <v>21.346153846153847</v>
      </c>
      <c r="AP39" s="123">
        <v>0</v>
      </c>
      <c r="AQ39" s="53">
        <v>0</v>
      </c>
      <c r="AR39" s="65">
        <f>VLOOKUP(B39,'[1]13​month salary'!$B$9:$X$45,23,0)</f>
        <v>251.26442307692309</v>
      </c>
      <c r="AS39" s="66">
        <f t="shared" si="26"/>
        <v>627.1</v>
      </c>
      <c r="AT39" s="67">
        <f t="shared" si="8"/>
        <v>2538500.8000000003</v>
      </c>
      <c r="AU39" s="68">
        <v>0</v>
      </c>
      <c r="AV39" s="68">
        <v>0</v>
      </c>
      <c r="AW39" s="69">
        <f t="shared" si="9"/>
        <v>0</v>
      </c>
      <c r="AX39" s="70">
        <f t="shared" si="10"/>
        <v>2469684.8000000003</v>
      </c>
      <c r="AY39" s="71">
        <f t="shared" si="11"/>
        <v>10</v>
      </c>
      <c r="AZ39" s="53">
        <f t="shared" si="12"/>
        <v>71968.48000000004</v>
      </c>
      <c r="BA39" s="65">
        <f t="shared" si="27"/>
        <v>17.778774703557321</v>
      </c>
      <c r="BB39" s="60">
        <f t="shared" si="13"/>
        <v>5.92</v>
      </c>
      <c r="BC39" s="60">
        <f t="shared" si="14"/>
        <v>5.92</v>
      </c>
      <c r="BD39" s="53">
        <f t="shared" si="15"/>
        <v>603.4</v>
      </c>
      <c r="BE39" s="72">
        <f>VLOOKUP(B39,'[1]PAYROLL 50%'!$B$9:$L$45,11,0)</f>
        <v>106</v>
      </c>
      <c r="BF39" s="73">
        <f t="shared" si="16"/>
        <v>497.4</v>
      </c>
      <c r="BG39" s="56">
        <f>VLOOKUP(B39,[1]Seniority!$B$10:$P$44,15,0)</f>
        <v>0</v>
      </c>
      <c r="BH39" s="74">
        <f>VLOOKUP(B39,[1]Seniority!$B$10:$S$44,18,0)</f>
        <v>0</v>
      </c>
      <c r="BI39" s="75">
        <f t="shared" si="28"/>
        <v>497.4</v>
      </c>
      <c r="BJ39" s="76"/>
      <c r="BK39" s="77"/>
      <c r="BL39" s="78"/>
      <c r="BM39" s="79" t="s">
        <v>225</v>
      </c>
      <c r="BN39" s="78" t="s">
        <v>226</v>
      </c>
      <c r="BO39" s="80">
        <v>229.09663461538466</v>
      </c>
    </row>
    <row r="40" spans="1:67" s="81" customFormat="1" ht="24" customHeight="1" x14ac:dyDescent="0.2">
      <c r="A40" s="41">
        <v>29</v>
      </c>
      <c r="B40" s="115" t="s">
        <v>229</v>
      </c>
      <c r="C40" s="116" t="s">
        <v>230</v>
      </c>
      <c r="D40" s="121" t="s">
        <v>231</v>
      </c>
      <c r="E40" s="118" t="s">
        <v>143</v>
      </c>
      <c r="F40" s="86" t="s">
        <v>228</v>
      </c>
      <c r="G40" s="87">
        <v>34187</v>
      </c>
      <c r="H40" s="88">
        <v>44768</v>
      </c>
      <c r="I40" s="49">
        <v>212</v>
      </c>
      <c r="J40" s="50">
        <f>VLOOKUP(B40,[1]Attendance!$B$16:$AQ$200,42,0)</f>
        <v>26</v>
      </c>
      <c r="K40" s="51">
        <f t="shared" si="17"/>
        <v>212</v>
      </c>
      <c r="L40" s="52">
        <v>0</v>
      </c>
      <c r="M40" s="52">
        <f t="shared" si="18"/>
        <v>0</v>
      </c>
      <c r="N40" s="53">
        <f>VLOOKUP(B40,[1]Attendance!$B$16:$AS$200,44,0)</f>
        <v>0</v>
      </c>
      <c r="O40" s="53">
        <f t="shared" ref="O40:O48" si="37">I40/26/8*1.5*N40</f>
        <v>0</v>
      </c>
      <c r="P40" s="58">
        <f>VLOOKUP(B40,[1]Attendance!$B$16:$BA$200,52,0)</f>
        <v>22</v>
      </c>
      <c r="Q40" s="58">
        <f t="shared" si="1"/>
        <v>6.7269230769230761</v>
      </c>
      <c r="R40" s="54">
        <f>VLOOKUP(B40,[1]Attendance!$B$16:$BB$200,53,0)</f>
        <v>14</v>
      </c>
      <c r="S40" s="55">
        <f t="shared" si="19"/>
        <v>21.403846153846153</v>
      </c>
      <c r="T40" s="58">
        <f>VLOOKUP(B40,[1]Attendance!$B$16:$BC$200,54,0)</f>
        <v>10</v>
      </c>
      <c r="U40" s="58">
        <f t="shared" si="2"/>
        <v>20.384615384615383</v>
      </c>
      <c r="V40" s="53">
        <f>VLOOKUP(B40,[1]Attendance!$B$16:$AT$200,45,0)</f>
        <v>0</v>
      </c>
      <c r="W40" s="53">
        <f t="shared" si="20"/>
        <v>0</v>
      </c>
      <c r="X40" s="56">
        <f>VLOOKUP(B40,[1]Attendance!$B$16:$AP$200,41,0)</f>
        <v>12</v>
      </c>
      <c r="Y40" s="56">
        <f t="shared" si="3"/>
        <v>6</v>
      </c>
      <c r="Z40" s="57">
        <f>VLOOKUP(B40,'[1]Salary Rank'!$B$8:$Q$42,16,0)</f>
        <v>43</v>
      </c>
      <c r="AA40" s="58">
        <f t="shared" si="21"/>
        <v>26</v>
      </c>
      <c r="AB40" s="59">
        <f t="shared" si="4"/>
        <v>43</v>
      </c>
      <c r="AC40" s="58">
        <f t="shared" si="22"/>
        <v>0</v>
      </c>
      <c r="AD40" s="58">
        <f t="shared" si="23"/>
        <v>0</v>
      </c>
      <c r="AE40" s="60">
        <v>26</v>
      </c>
      <c r="AF40" s="60">
        <f t="shared" si="5"/>
        <v>10</v>
      </c>
      <c r="AG40" s="60">
        <f>VLOOKUP(B40,[1]Attendance!$B$16:$AZ$200,51,0)</f>
        <v>26</v>
      </c>
      <c r="AH40" s="53">
        <f t="shared" si="6"/>
        <v>10</v>
      </c>
      <c r="AI40" s="61">
        <f>VLOOKUP(B40,[1]Attendance!$B$16:$BD$200,55,0)</f>
        <v>0</v>
      </c>
      <c r="AJ40" s="61">
        <f>VLOOKUP(B40,'[1]Annual leave'!$B$10:$W$46,22,0)</f>
        <v>0</v>
      </c>
      <c r="AK40" s="62">
        <f t="shared" si="24"/>
        <v>20</v>
      </c>
      <c r="AL40" s="63">
        <f t="shared" si="25"/>
        <v>2</v>
      </c>
      <c r="AM40" s="53">
        <v>0</v>
      </c>
      <c r="AN40" s="58">
        <f>VLOOKUP(B40,[1]Attendance!$B$16:$AR$200,43,0)</f>
        <v>6</v>
      </c>
      <c r="AO40" s="58">
        <f t="shared" si="7"/>
        <v>6.9230769230769234</v>
      </c>
      <c r="AP40" s="64">
        <v>0</v>
      </c>
      <c r="AQ40" s="53">
        <v>0</v>
      </c>
      <c r="AR40" s="65">
        <f>VLOOKUP(B40,'[1]13​month salary'!$B$9:$X$45,23,0)</f>
        <v>250.04487179487182</v>
      </c>
      <c r="AS40" s="66">
        <f t="shared" si="26"/>
        <v>588.48</v>
      </c>
      <c r="AT40" s="67">
        <f t="shared" si="8"/>
        <v>2382167.04</v>
      </c>
      <c r="AU40" s="68">
        <v>1</v>
      </c>
      <c r="AV40" s="68">
        <v>2</v>
      </c>
      <c r="AW40" s="69">
        <f t="shared" si="9"/>
        <v>450000</v>
      </c>
      <c r="AX40" s="70">
        <f t="shared" si="10"/>
        <v>1867399.04</v>
      </c>
      <c r="AY40" s="71">
        <f t="shared" si="11"/>
        <v>5</v>
      </c>
      <c r="AZ40" s="53">
        <f t="shared" si="12"/>
        <v>18369.95199999999</v>
      </c>
      <c r="BA40" s="65">
        <f t="shared" si="27"/>
        <v>4.5380316205533573</v>
      </c>
      <c r="BB40" s="60">
        <f t="shared" si="13"/>
        <v>5.92</v>
      </c>
      <c r="BC40" s="60">
        <f t="shared" si="14"/>
        <v>5.92</v>
      </c>
      <c r="BD40" s="53">
        <f t="shared" si="15"/>
        <v>578.02</v>
      </c>
      <c r="BE40" s="72">
        <f>VLOOKUP(B40,'[1]PAYROLL 50%'!$B$9:$L$45,11,0)</f>
        <v>106</v>
      </c>
      <c r="BF40" s="73">
        <f t="shared" si="16"/>
        <v>472.02</v>
      </c>
      <c r="BG40" s="56">
        <f>VLOOKUP(B40,[1]Seniority!$B$10:$P$44,15,0)</f>
        <v>0</v>
      </c>
      <c r="BH40" s="74">
        <f>VLOOKUP(B40,[1]Seniority!$B$10:$S$44,18,0)</f>
        <v>0</v>
      </c>
      <c r="BI40" s="75">
        <f t="shared" si="28"/>
        <v>472.02</v>
      </c>
      <c r="BJ40" s="76"/>
      <c r="BK40" s="77"/>
      <c r="BL40" s="78"/>
      <c r="BM40" s="79" t="s">
        <v>229</v>
      </c>
      <c r="BN40" s="78" t="s">
        <v>230</v>
      </c>
      <c r="BO40" s="80">
        <v>251.505</v>
      </c>
    </row>
    <row r="41" spans="1:67" s="81" customFormat="1" ht="24" customHeight="1" x14ac:dyDescent="0.2">
      <c r="A41" s="41">
        <v>30</v>
      </c>
      <c r="B41" s="124" t="s">
        <v>232</v>
      </c>
      <c r="C41" s="125" t="s">
        <v>233</v>
      </c>
      <c r="D41" s="126" t="s">
        <v>234</v>
      </c>
      <c r="E41" s="127" t="s">
        <v>143</v>
      </c>
      <c r="F41" s="46" t="s">
        <v>235</v>
      </c>
      <c r="G41" s="47" t="s">
        <v>236</v>
      </c>
      <c r="H41" s="48" t="s">
        <v>237</v>
      </c>
      <c r="I41" s="49">
        <v>230</v>
      </c>
      <c r="J41" s="50">
        <f>VLOOKUP(B41,[1]Attendance!$B$16:$AQ$200,42,0)</f>
        <v>26</v>
      </c>
      <c r="K41" s="51">
        <f t="shared" si="17"/>
        <v>230</v>
      </c>
      <c r="L41" s="52">
        <v>0</v>
      </c>
      <c r="M41" s="52">
        <f t="shared" si="18"/>
        <v>0</v>
      </c>
      <c r="N41" s="53">
        <f>VLOOKUP(B41,[1]Attendance!$B$16:$AS$200,44,0)</f>
        <v>0</v>
      </c>
      <c r="O41" s="53">
        <f t="shared" si="37"/>
        <v>0</v>
      </c>
      <c r="P41" s="53">
        <f>VLOOKUP(B41,[1]Attendance!$B$16:$BA$200,52,0)</f>
        <v>0</v>
      </c>
      <c r="Q41" s="53">
        <f t="shared" si="1"/>
        <v>0</v>
      </c>
      <c r="R41" s="54">
        <f>VLOOKUP(B41,[1]Attendance!$B$16:$BB$200,53,0)</f>
        <v>24</v>
      </c>
      <c r="S41" s="55">
        <f t="shared" si="19"/>
        <v>39.807692307692307</v>
      </c>
      <c r="T41" s="53">
        <f>VLOOKUP(B41,[1]Attendance!$B$16:$BC$200,54,0)</f>
        <v>0</v>
      </c>
      <c r="U41" s="53">
        <f t="shared" si="2"/>
        <v>0</v>
      </c>
      <c r="V41" s="53">
        <f>VLOOKUP(B41,[1]Attendance!$B$16:$AT$200,45,0)</f>
        <v>0</v>
      </c>
      <c r="W41" s="53">
        <f t="shared" si="20"/>
        <v>0</v>
      </c>
      <c r="X41" s="56">
        <f>VLOOKUP(B41,[1]Attendance!$B$16:$AP$200,41,0)</f>
        <v>12</v>
      </c>
      <c r="Y41" s="56">
        <f t="shared" si="3"/>
        <v>6</v>
      </c>
      <c r="Z41" s="57">
        <f>VLOOKUP(B41,'[1]Salary Rank'!$B$8:$Q$42,16,0)</f>
        <v>131</v>
      </c>
      <c r="AA41" s="58">
        <f t="shared" si="21"/>
        <v>26</v>
      </c>
      <c r="AB41" s="59">
        <f t="shared" si="4"/>
        <v>131</v>
      </c>
      <c r="AC41" s="58">
        <f t="shared" si="22"/>
        <v>0</v>
      </c>
      <c r="AD41" s="58">
        <f t="shared" si="23"/>
        <v>0</v>
      </c>
      <c r="AE41" s="60">
        <v>26</v>
      </c>
      <c r="AF41" s="60">
        <f t="shared" si="5"/>
        <v>10</v>
      </c>
      <c r="AG41" s="60">
        <f>VLOOKUP(B41,[1]Attendance!$B$16:$AZ$200,51,0)</f>
        <v>26</v>
      </c>
      <c r="AH41" s="53">
        <f t="shared" si="6"/>
        <v>10</v>
      </c>
      <c r="AI41" s="61">
        <f>VLOOKUP(B41,[1]Attendance!$B$16:$BD$200,55,0)</f>
        <v>0</v>
      </c>
      <c r="AJ41" s="61">
        <f>VLOOKUP(B41,'[1]Annual leave'!$B$10:$W$46,22,0)</f>
        <v>0</v>
      </c>
      <c r="AK41" s="62">
        <f t="shared" si="24"/>
        <v>49</v>
      </c>
      <c r="AL41" s="63">
        <f t="shared" si="25"/>
        <v>5</v>
      </c>
      <c r="AM41" s="53">
        <v>0</v>
      </c>
      <c r="AN41" s="53">
        <f>VLOOKUP(B41,[1]Attendance!$B$16:$AR$200,43,0)</f>
        <v>0</v>
      </c>
      <c r="AO41" s="53">
        <f t="shared" si="7"/>
        <v>0</v>
      </c>
      <c r="AP41" s="64">
        <v>0</v>
      </c>
      <c r="AQ41" s="53">
        <v>0</v>
      </c>
      <c r="AR41" s="65">
        <f>VLOOKUP(B41,'[1]13​month salary'!$B$9:$X$45,23,0)</f>
        <v>333.73557692307696</v>
      </c>
      <c r="AS41" s="66">
        <f t="shared" si="26"/>
        <v>765.54</v>
      </c>
      <c r="AT41" s="67">
        <f t="shared" si="8"/>
        <v>3098905.92</v>
      </c>
      <c r="AU41" s="68">
        <v>0</v>
      </c>
      <c r="AV41" s="68">
        <v>0</v>
      </c>
      <c r="AW41" s="69">
        <f t="shared" si="9"/>
        <v>0</v>
      </c>
      <c r="AX41" s="70">
        <f t="shared" si="10"/>
        <v>3034137.92</v>
      </c>
      <c r="AY41" s="71">
        <f t="shared" si="11"/>
        <v>10</v>
      </c>
      <c r="AZ41" s="53">
        <f t="shared" si="12"/>
        <v>128413.79200000002</v>
      </c>
      <c r="BA41" s="65">
        <f t="shared" si="27"/>
        <v>31.722774703557317</v>
      </c>
      <c r="BB41" s="60">
        <f t="shared" si="13"/>
        <v>5.92</v>
      </c>
      <c r="BC41" s="60">
        <f t="shared" si="14"/>
        <v>5.92</v>
      </c>
      <c r="BD41" s="53">
        <f t="shared" si="15"/>
        <v>727.9</v>
      </c>
      <c r="BE41" s="72">
        <f>VLOOKUP(B41,'[1]PAYROLL 50%'!$B$9:$L$45,11,0)</f>
        <v>115</v>
      </c>
      <c r="BF41" s="73">
        <f t="shared" si="16"/>
        <v>612.9</v>
      </c>
      <c r="BG41" s="56">
        <f>VLOOKUP(B41,[1]Seniority!$B$10:$P$44,15,0)</f>
        <v>0</v>
      </c>
      <c r="BH41" s="74">
        <f>VLOOKUP(B41,[1]Seniority!$B$10:$S$44,18,0)</f>
        <v>0</v>
      </c>
      <c r="BI41" s="75">
        <f t="shared" si="28"/>
        <v>612.9</v>
      </c>
      <c r="BJ41" s="76"/>
      <c r="BK41" s="77"/>
      <c r="BL41" s="78"/>
      <c r="BM41" s="79" t="s">
        <v>232</v>
      </c>
      <c r="BN41" s="78" t="s">
        <v>233</v>
      </c>
      <c r="BO41" s="80">
        <v>200.1841025641026</v>
      </c>
    </row>
    <row r="42" spans="1:67" s="81" customFormat="1" ht="24" customHeight="1" x14ac:dyDescent="0.2">
      <c r="A42" s="41">
        <v>31</v>
      </c>
      <c r="B42" s="107" t="s">
        <v>238</v>
      </c>
      <c r="C42" s="83" t="s">
        <v>239</v>
      </c>
      <c r="D42" s="108" t="s">
        <v>240</v>
      </c>
      <c r="E42" s="109" t="s">
        <v>143</v>
      </c>
      <c r="F42" s="86" t="s">
        <v>221</v>
      </c>
      <c r="G42" s="128">
        <v>36416</v>
      </c>
      <c r="H42" s="119">
        <v>45240</v>
      </c>
      <c r="I42" s="49">
        <v>212</v>
      </c>
      <c r="J42" s="50">
        <f>VLOOKUP(B42,[1]Attendance!$B$16:$AQ$200,42,0)</f>
        <v>24</v>
      </c>
      <c r="K42" s="51">
        <f t="shared" si="17"/>
        <v>195.69</v>
      </c>
      <c r="L42" s="52">
        <v>0</v>
      </c>
      <c r="M42" s="52">
        <f t="shared" si="18"/>
        <v>0</v>
      </c>
      <c r="N42" s="53">
        <f>VLOOKUP(B42,[1]Attendance!$B$16:$AS$200,44,0)</f>
        <v>0</v>
      </c>
      <c r="O42" s="53">
        <f t="shared" si="37"/>
        <v>0</v>
      </c>
      <c r="P42" s="53">
        <f>VLOOKUP(B42,[1]Attendance!$B$16:$BA$200,52,0)</f>
        <v>0</v>
      </c>
      <c r="Q42" s="53">
        <f t="shared" si="1"/>
        <v>0</v>
      </c>
      <c r="R42" s="54">
        <f>VLOOKUP(B42,[1]Attendance!$B$16:$BB$200,53,0)</f>
        <v>28</v>
      </c>
      <c r="S42" s="55">
        <f t="shared" si="19"/>
        <v>42.807692307692307</v>
      </c>
      <c r="T42" s="53">
        <f>VLOOKUP(B42,[1]Attendance!$B$16:$BC$200,54,0)</f>
        <v>0</v>
      </c>
      <c r="U42" s="53">
        <f t="shared" si="2"/>
        <v>0</v>
      </c>
      <c r="V42" s="53">
        <f>VLOOKUP(B42,[1]Attendance!$B$16:$AT$200,45,0)</f>
        <v>0</v>
      </c>
      <c r="W42" s="53">
        <f t="shared" si="20"/>
        <v>0</v>
      </c>
      <c r="X42" s="56">
        <f>VLOOKUP(B42,[1]Attendance!$B$16:$AP$200,41,0)</f>
        <v>14</v>
      </c>
      <c r="Y42" s="56">
        <f t="shared" si="3"/>
        <v>7</v>
      </c>
      <c r="Z42" s="57">
        <f>VLOOKUP(B42,'[1]Salary Rank'!$B$8:$Q$42,16,0)</f>
        <v>0</v>
      </c>
      <c r="AA42" s="58">
        <f t="shared" si="21"/>
        <v>24</v>
      </c>
      <c r="AB42" s="59">
        <f t="shared" si="4"/>
        <v>0</v>
      </c>
      <c r="AC42" s="58">
        <f t="shared" si="22"/>
        <v>0</v>
      </c>
      <c r="AD42" s="58">
        <f t="shared" si="23"/>
        <v>0</v>
      </c>
      <c r="AE42" s="60">
        <v>26</v>
      </c>
      <c r="AF42" s="60">
        <f t="shared" si="5"/>
        <v>10</v>
      </c>
      <c r="AG42" s="60">
        <f>VLOOKUP(B42,[1]Attendance!$B$16:$AZ$200,51,0)</f>
        <v>25</v>
      </c>
      <c r="AH42" s="53">
        <f t="shared" si="6"/>
        <v>9.6153846153846168</v>
      </c>
      <c r="AI42" s="61">
        <f>VLOOKUP(B42,[1]Attendance!$B$16:$BD$200,55,0)</f>
        <v>1</v>
      </c>
      <c r="AJ42" s="61">
        <f>VLOOKUP(B42,'[1]Annual leave'!$B$10:$W$46,22,0)</f>
        <v>12.538717948717951</v>
      </c>
      <c r="AK42" s="62">
        <f t="shared" si="24"/>
        <v>4</v>
      </c>
      <c r="AL42" s="63">
        <f t="shared" si="25"/>
        <v>0</v>
      </c>
      <c r="AM42" s="53">
        <v>0</v>
      </c>
      <c r="AN42" s="53">
        <f>VLOOKUP(B42,[1]Attendance!$B$16:$AR$200,43,0)</f>
        <v>0</v>
      </c>
      <c r="AO42" s="53">
        <f t="shared" si="7"/>
        <v>0</v>
      </c>
      <c r="AP42" s="64">
        <v>0</v>
      </c>
      <c r="AQ42" s="53">
        <v>0</v>
      </c>
      <c r="AR42" s="65">
        <f>VLOOKUP(B42,'[1]13​month salary'!$B$9:$X$45,23,0)</f>
        <v>49.160256410256409</v>
      </c>
      <c r="AS42" s="66">
        <f t="shared" si="26"/>
        <v>326.81</v>
      </c>
      <c r="AT42" s="67">
        <f t="shared" si="8"/>
        <v>1322926.8800000001</v>
      </c>
      <c r="AU42" s="68">
        <v>1</v>
      </c>
      <c r="AV42" s="68">
        <v>2</v>
      </c>
      <c r="AW42" s="69">
        <f t="shared" si="9"/>
        <v>450000</v>
      </c>
      <c r="AX42" s="70">
        <f t="shared" si="10"/>
        <v>804110.88000000012</v>
      </c>
      <c r="AY42" s="71">
        <f t="shared" si="11"/>
        <v>0</v>
      </c>
      <c r="AZ42" s="53">
        <f t="shared" si="12"/>
        <v>0</v>
      </c>
      <c r="BA42" s="65">
        <f t="shared" si="27"/>
        <v>0</v>
      </c>
      <c r="BB42" s="60">
        <f t="shared" si="13"/>
        <v>5.92</v>
      </c>
      <c r="BC42" s="60">
        <f t="shared" si="14"/>
        <v>5.92</v>
      </c>
      <c r="BD42" s="53">
        <f t="shared" si="15"/>
        <v>320.89</v>
      </c>
      <c r="BE42" s="72">
        <f>VLOOKUP(B42,'[1]PAYROLL 50%'!$B$9:$L$45,11,0)</f>
        <v>106</v>
      </c>
      <c r="BF42" s="73">
        <f t="shared" si="16"/>
        <v>214.89</v>
      </c>
      <c r="BG42" s="56">
        <f>VLOOKUP(B42,[1]Seniority!$B$10:$P$44,15,0)</f>
        <v>0</v>
      </c>
      <c r="BH42" s="74">
        <f>VLOOKUP(B42,[1]Seniority!$B$10:$S$44,18,0)</f>
        <v>0</v>
      </c>
      <c r="BI42" s="75">
        <f t="shared" si="28"/>
        <v>214.89</v>
      </c>
      <c r="BJ42" s="76"/>
      <c r="BK42" s="77"/>
      <c r="BL42" s="78"/>
      <c r="BM42" s="79" t="s">
        <v>238</v>
      </c>
      <c r="BN42" s="78" t="s">
        <v>239</v>
      </c>
      <c r="BO42" s="80">
        <v>229.93</v>
      </c>
    </row>
    <row r="43" spans="1:67" s="81" customFormat="1" ht="24" customHeight="1" x14ac:dyDescent="0.2">
      <c r="A43" s="41">
        <v>32</v>
      </c>
      <c r="B43" s="107" t="s">
        <v>241</v>
      </c>
      <c r="C43" s="83" t="s">
        <v>242</v>
      </c>
      <c r="D43" s="108" t="s">
        <v>243</v>
      </c>
      <c r="E43" s="109" t="s">
        <v>143</v>
      </c>
      <c r="F43" s="86" t="s">
        <v>221</v>
      </c>
      <c r="G43" s="128">
        <v>35323</v>
      </c>
      <c r="H43" s="119">
        <v>45240</v>
      </c>
      <c r="I43" s="49">
        <v>212</v>
      </c>
      <c r="J43" s="50">
        <f>VLOOKUP(B43,[1]Attendance!$B$16:$AQ$200,42,0)</f>
        <v>22</v>
      </c>
      <c r="K43" s="51">
        <f t="shared" si="17"/>
        <v>179.38</v>
      </c>
      <c r="L43" s="52">
        <v>0</v>
      </c>
      <c r="M43" s="52">
        <f t="shared" si="18"/>
        <v>0</v>
      </c>
      <c r="N43" s="53">
        <f>VLOOKUP(B43,[1]Attendance!$B$16:$AS$200,44,0)</f>
        <v>0</v>
      </c>
      <c r="O43" s="53">
        <f t="shared" si="37"/>
        <v>0</v>
      </c>
      <c r="P43" s="58">
        <f>VLOOKUP(B43,[1]Attendance!$B$16:$BA$200,52,0)</f>
        <v>40</v>
      </c>
      <c r="Q43" s="58">
        <f t="shared" si="1"/>
        <v>12.23076923076923</v>
      </c>
      <c r="R43" s="54">
        <f>VLOOKUP(B43,[1]Attendance!$B$16:$BB$200,53,0)</f>
        <v>8</v>
      </c>
      <c r="S43" s="55">
        <f t="shared" si="19"/>
        <v>12.23076923076923</v>
      </c>
      <c r="T43" s="58">
        <f>VLOOKUP(B43,[1]Attendance!$B$16:$BC$200,54,0)</f>
        <v>18</v>
      </c>
      <c r="U43" s="58">
        <f t="shared" si="2"/>
        <v>36.692307692307693</v>
      </c>
      <c r="V43" s="53">
        <f>VLOOKUP(B43,[1]Attendance!$B$16:$AT$200,45,0)</f>
        <v>0</v>
      </c>
      <c r="W43" s="53">
        <f t="shared" si="20"/>
        <v>0</v>
      </c>
      <c r="X43" s="56">
        <f>VLOOKUP(B43,[1]Attendance!$B$16:$AP$200,41,0)</f>
        <v>13</v>
      </c>
      <c r="Y43" s="56">
        <f t="shared" si="3"/>
        <v>6.5</v>
      </c>
      <c r="Z43" s="57">
        <f>VLOOKUP(B43,'[1]Salary Rank'!$B$8:$Q$42,16,0)</f>
        <v>0</v>
      </c>
      <c r="AA43" s="58">
        <f t="shared" si="21"/>
        <v>22</v>
      </c>
      <c r="AB43" s="59">
        <f t="shared" si="4"/>
        <v>0</v>
      </c>
      <c r="AC43" s="58">
        <f t="shared" si="22"/>
        <v>0</v>
      </c>
      <c r="AD43" s="58">
        <f t="shared" si="23"/>
        <v>0</v>
      </c>
      <c r="AE43" s="60">
        <v>26</v>
      </c>
      <c r="AF43" s="60">
        <f t="shared" si="5"/>
        <v>10</v>
      </c>
      <c r="AG43" s="60">
        <f>VLOOKUP(B43,[1]Attendance!$B$16:$AZ$200,51,0)</f>
        <v>22</v>
      </c>
      <c r="AH43" s="53">
        <f t="shared" si="6"/>
        <v>8.4615384615384617</v>
      </c>
      <c r="AI43" s="61">
        <f>VLOOKUP(B43,[1]Attendance!$B$16:$BD$200,55,0)</f>
        <v>0</v>
      </c>
      <c r="AJ43" s="61">
        <f>VLOOKUP(B43,'[1]Annual leave'!$B$10:$W$46,22,0)</f>
        <v>0</v>
      </c>
      <c r="AK43" s="62">
        <f t="shared" si="24"/>
        <v>4</v>
      </c>
      <c r="AL43" s="63">
        <f t="shared" si="25"/>
        <v>0</v>
      </c>
      <c r="AM43" s="53">
        <v>0</v>
      </c>
      <c r="AN43" s="58">
        <f>VLOOKUP(B43,[1]Attendance!$B$16:$AR$200,43,0)</f>
        <v>11</v>
      </c>
      <c r="AO43" s="58">
        <f t="shared" si="7"/>
        <v>12.692307692307692</v>
      </c>
      <c r="AP43" s="64">
        <v>0</v>
      </c>
      <c r="AQ43" s="53">
        <v>0</v>
      </c>
      <c r="AR43" s="65">
        <f>VLOOKUP(B43,'[1]13​month salary'!$B$9:$X$45,23,0)</f>
        <v>49.794871794871796</v>
      </c>
      <c r="AS43" s="66">
        <f t="shared" si="26"/>
        <v>327.98</v>
      </c>
      <c r="AT43" s="67">
        <f t="shared" si="8"/>
        <v>1327663.04</v>
      </c>
      <c r="AU43" s="68">
        <v>0</v>
      </c>
      <c r="AV43" s="68">
        <v>0</v>
      </c>
      <c r="AW43" s="69">
        <f t="shared" si="9"/>
        <v>0</v>
      </c>
      <c r="AX43" s="70">
        <f t="shared" si="10"/>
        <v>1260871.04</v>
      </c>
      <c r="AY43" s="71">
        <f t="shared" si="11"/>
        <v>0</v>
      </c>
      <c r="AZ43" s="53">
        <f t="shared" si="12"/>
        <v>0</v>
      </c>
      <c r="BA43" s="65">
        <f t="shared" si="27"/>
        <v>0</v>
      </c>
      <c r="BB43" s="60">
        <f t="shared" si="13"/>
        <v>5.92</v>
      </c>
      <c r="BC43" s="60">
        <f t="shared" si="14"/>
        <v>5.92</v>
      </c>
      <c r="BD43" s="53">
        <f t="shared" si="15"/>
        <v>322.06</v>
      </c>
      <c r="BE43" s="72">
        <f>VLOOKUP(B43,'[1]PAYROLL 50%'!$B$9:$L$45,11,0)</f>
        <v>106</v>
      </c>
      <c r="BF43" s="73">
        <f t="shared" si="16"/>
        <v>216.06</v>
      </c>
      <c r="BG43" s="56">
        <f>VLOOKUP(B43,[1]Seniority!$B$10:$P$44,15,0)</f>
        <v>0</v>
      </c>
      <c r="BH43" s="74">
        <f>VLOOKUP(B43,[1]Seniority!$B$10:$S$44,18,0)</f>
        <v>0</v>
      </c>
      <c r="BI43" s="75">
        <f t="shared" si="28"/>
        <v>216.06</v>
      </c>
      <c r="BJ43" s="76"/>
      <c r="BK43" s="77"/>
      <c r="BL43" s="78"/>
      <c r="BM43" s="79" t="s">
        <v>241</v>
      </c>
      <c r="BN43" s="78" t="s">
        <v>242</v>
      </c>
      <c r="BO43" s="80">
        <v>276.42</v>
      </c>
    </row>
    <row r="44" spans="1:67" s="81" customFormat="1" ht="24" customHeight="1" x14ac:dyDescent="0.2">
      <c r="A44" s="41">
        <v>33</v>
      </c>
      <c r="B44" s="107" t="s">
        <v>244</v>
      </c>
      <c r="C44" s="83" t="s">
        <v>245</v>
      </c>
      <c r="D44" s="108" t="s">
        <v>246</v>
      </c>
      <c r="E44" s="109" t="s">
        <v>143</v>
      </c>
      <c r="F44" s="86" t="s">
        <v>221</v>
      </c>
      <c r="G44" s="128">
        <v>36316</v>
      </c>
      <c r="H44" s="119">
        <v>45262</v>
      </c>
      <c r="I44" s="49">
        <v>212</v>
      </c>
      <c r="J44" s="50">
        <f>VLOOKUP(B44,[1]Attendance!$B$16:$AQ$200,42,0)</f>
        <v>26</v>
      </c>
      <c r="K44" s="51">
        <f t="shared" si="17"/>
        <v>212</v>
      </c>
      <c r="L44" s="52">
        <v>0</v>
      </c>
      <c r="M44" s="52">
        <f t="shared" si="18"/>
        <v>0</v>
      </c>
      <c r="N44" s="53">
        <f>VLOOKUP(B44,[1]Attendance!$B$16:$AS$200,44,0)</f>
        <v>0</v>
      </c>
      <c r="O44" s="53">
        <f t="shared" si="37"/>
        <v>0</v>
      </c>
      <c r="P44" s="53">
        <f>VLOOKUP(B44,[1]Attendance!$B$16:$BA$200,52,0)</f>
        <v>0</v>
      </c>
      <c r="Q44" s="53">
        <f t="shared" si="1"/>
        <v>0</v>
      </c>
      <c r="R44" s="54">
        <f>VLOOKUP(B44,[1]Attendance!$B$16:$BB$200,53,0)</f>
        <v>36</v>
      </c>
      <c r="S44" s="55">
        <f t="shared" si="19"/>
        <v>55.038461538461533</v>
      </c>
      <c r="T44" s="53">
        <f>VLOOKUP(B44,[1]Attendance!$B$16:$BC$200,54,0)</f>
        <v>0</v>
      </c>
      <c r="U44" s="53">
        <f t="shared" si="2"/>
        <v>0</v>
      </c>
      <c r="V44" s="105">
        <f>VLOOKUP(B44,[1]Attendance!$B$16:$AT$200,45,0)</f>
        <v>8</v>
      </c>
      <c r="W44" s="105">
        <f t="shared" si="20"/>
        <v>16.307692307692307</v>
      </c>
      <c r="X44" s="56">
        <f>VLOOKUP(B44,[1]Attendance!$B$16:$AP$200,41,0)</f>
        <v>18</v>
      </c>
      <c r="Y44" s="56">
        <f t="shared" si="3"/>
        <v>9</v>
      </c>
      <c r="Z44" s="57">
        <v>43</v>
      </c>
      <c r="AA44" s="58">
        <f t="shared" si="21"/>
        <v>26</v>
      </c>
      <c r="AB44" s="59">
        <f t="shared" si="4"/>
        <v>43</v>
      </c>
      <c r="AC44" s="58">
        <f t="shared" si="22"/>
        <v>0</v>
      </c>
      <c r="AD44" s="58">
        <f t="shared" si="23"/>
        <v>0</v>
      </c>
      <c r="AE44" s="60">
        <v>26</v>
      </c>
      <c r="AF44" s="60">
        <f t="shared" si="5"/>
        <v>10</v>
      </c>
      <c r="AG44" s="60">
        <f>VLOOKUP(B44,[1]Attendance!$B$16:$AZ$200,51,0)</f>
        <v>26</v>
      </c>
      <c r="AH44" s="53">
        <f t="shared" si="6"/>
        <v>10</v>
      </c>
      <c r="AI44" s="61">
        <f>VLOOKUP(B44,[1]Attendance!$B$16:$BD$200,55,0)</f>
        <v>0</v>
      </c>
      <c r="AJ44" s="61">
        <f>VLOOKUP(B44,'[1]Annual leave'!$B$10:$W$46,22,0)</f>
        <v>0</v>
      </c>
      <c r="AK44" s="62">
        <f t="shared" si="24"/>
        <v>3</v>
      </c>
      <c r="AL44" s="63">
        <f t="shared" si="25"/>
        <v>0</v>
      </c>
      <c r="AM44" s="53">
        <v>0</v>
      </c>
      <c r="AN44" s="53">
        <f>VLOOKUP(B44,[1]Attendance!$B$16:$AR$200,43,0)</f>
        <v>0</v>
      </c>
      <c r="AO44" s="53">
        <f t="shared" si="7"/>
        <v>0</v>
      </c>
      <c r="AP44" s="64">
        <v>0</v>
      </c>
      <c r="AQ44" s="53">
        <v>0</v>
      </c>
      <c r="AR44" s="65">
        <f>VLOOKUP(B44,'[1]13​month salary'!$B$9:$X$45,23,0)</f>
        <v>63.416666666666657</v>
      </c>
      <c r="AS44" s="66">
        <f t="shared" si="26"/>
        <v>418.76</v>
      </c>
      <c r="AT44" s="67">
        <f t="shared" si="8"/>
        <v>1695140.48</v>
      </c>
      <c r="AU44" s="68">
        <v>0</v>
      </c>
      <c r="AV44" s="68">
        <v>0</v>
      </c>
      <c r="AW44" s="69">
        <f t="shared" si="9"/>
        <v>0</v>
      </c>
      <c r="AX44" s="70">
        <f t="shared" si="10"/>
        <v>1618228.48</v>
      </c>
      <c r="AY44" s="71">
        <f t="shared" si="11"/>
        <v>5</v>
      </c>
      <c r="AZ44" s="53">
        <f t="shared" si="12"/>
        <v>5911.4239999999991</v>
      </c>
      <c r="BA44" s="65">
        <f t="shared" si="27"/>
        <v>1.4603320158102764</v>
      </c>
      <c r="BB44" s="60">
        <f t="shared" si="13"/>
        <v>5.92</v>
      </c>
      <c r="BC44" s="60">
        <f t="shared" si="14"/>
        <v>5.92</v>
      </c>
      <c r="BD44" s="53">
        <f t="shared" si="15"/>
        <v>411.38</v>
      </c>
      <c r="BE44" s="72">
        <f>VLOOKUP(B44,'[1]PAYROLL 50%'!$B$9:$L$45,11,0)</f>
        <v>106</v>
      </c>
      <c r="BF44" s="73">
        <f t="shared" si="16"/>
        <v>305.38</v>
      </c>
      <c r="BG44" s="56">
        <f>VLOOKUP(B44,[1]Seniority!$B$10:$P$44,15,0)</f>
        <v>0</v>
      </c>
      <c r="BH44" s="74">
        <f>VLOOKUP(B44,[1]Seniority!$B$10:$S$44,18,0)</f>
        <v>0</v>
      </c>
      <c r="BI44" s="75">
        <f t="shared" si="28"/>
        <v>305.38</v>
      </c>
      <c r="BJ44" s="76"/>
      <c r="BK44" s="77"/>
      <c r="BL44" s="78"/>
      <c r="BM44" s="79" t="s">
        <v>244</v>
      </c>
      <c r="BN44" s="78" t="s">
        <v>245</v>
      </c>
      <c r="BO44" s="80">
        <v>316.95999999999998</v>
      </c>
    </row>
    <row r="45" spans="1:67" s="81" customFormat="1" ht="24" customHeight="1" x14ac:dyDescent="0.2">
      <c r="A45" s="41">
        <v>34</v>
      </c>
      <c r="B45" s="107" t="s">
        <v>247</v>
      </c>
      <c r="C45" s="83" t="s">
        <v>248</v>
      </c>
      <c r="D45" s="108" t="s">
        <v>249</v>
      </c>
      <c r="E45" s="109" t="s">
        <v>143</v>
      </c>
      <c r="F45" s="86" t="s">
        <v>221</v>
      </c>
      <c r="G45" s="128">
        <v>35556</v>
      </c>
      <c r="H45" s="119">
        <v>45264</v>
      </c>
      <c r="I45" s="49">
        <v>208</v>
      </c>
      <c r="J45" s="50">
        <f>VLOOKUP(B45,[1]Attendance!$B$16:$AQ$200,42,0)</f>
        <v>24</v>
      </c>
      <c r="K45" s="51">
        <f t="shared" si="17"/>
        <v>192</v>
      </c>
      <c r="L45" s="52">
        <v>0</v>
      </c>
      <c r="M45" s="52">
        <f t="shared" si="18"/>
        <v>0</v>
      </c>
      <c r="N45" s="53">
        <f>VLOOKUP(B45,[1]Attendance!$B$16:$AS$200,44,0)</f>
        <v>0</v>
      </c>
      <c r="O45" s="53">
        <f t="shared" si="37"/>
        <v>0</v>
      </c>
      <c r="P45" s="53">
        <f>VLOOKUP(B45,[1]Attendance!$B$16:$BA$200,52,0)</f>
        <v>0</v>
      </c>
      <c r="Q45" s="53">
        <f t="shared" si="1"/>
        <v>0</v>
      </c>
      <c r="R45" s="54">
        <f>VLOOKUP(B45,[1]Attendance!$B$16:$BB$200,53,0)</f>
        <v>26</v>
      </c>
      <c r="S45" s="55">
        <f t="shared" si="19"/>
        <v>39</v>
      </c>
      <c r="T45" s="53">
        <f>VLOOKUP(B45,[1]Attendance!$B$16:$BC$200,54,0)</f>
        <v>0</v>
      </c>
      <c r="U45" s="53">
        <f t="shared" si="2"/>
        <v>0</v>
      </c>
      <c r="V45" s="53">
        <f>VLOOKUP(B45,[1]Attendance!$B$16:$AT$200,45,0)</f>
        <v>0</v>
      </c>
      <c r="W45" s="53">
        <f t="shared" si="20"/>
        <v>0</v>
      </c>
      <c r="X45" s="56">
        <f>VLOOKUP(B45,[1]Attendance!$B$16:$AP$200,41,0)</f>
        <v>13</v>
      </c>
      <c r="Y45" s="56">
        <f t="shared" si="3"/>
        <v>6.5</v>
      </c>
      <c r="Z45" s="57">
        <f>VLOOKUP(B45,'[1]Salary Rank'!$B$8:$Q$42,16,0)</f>
        <v>0</v>
      </c>
      <c r="AA45" s="58">
        <f t="shared" si="21"/>
        <v>24</v>
      </c>
      <c r="AB45" s="59">
        <f t="shared" si="4"/>
        <v>0</v>
      </c>
      <c r="AC45" s="58">
        <f t="shared" si="22"/>
        <v>0</v>
      </c>
      <c r="AD45" s="58">
        <f t="shared" si="23"/>
        <v>0</v>
      </c>
      <c r="AE45" s="60">
        <v>26</v>
      </c>
      <c r="AF45" s="60">
        <f t="shared" si="5"/>
        <v>10</v>
      </c>
      <c r="AG45" s="60">
        <f>VLOOKUP(B45,[1]Attendance!$B$16:$AZ$200,51,0)</f>
        <v>25</v>
      </c>
      <c r="AH45" s="53">
        <f t="shared" si="6"/>
        <v>9.6153846153846168</v>
      </c>
      <c r="AI45" s="61">
        <f>VLOOKUP(B45,[1]Attendance!$B$16:$BD$200,55,0)</f>
        <v>1</v>
      </c>
      <c r="AJ45" s="61">
        <f>VLOOKUP(B45,'[1]Annual leave'!$B$10:$W$46,22,0)</f>
        <v>9.0216666666666683</v>
      </c>
      <c r="AK45" s="62">
        <f t="shared" si="24"/>
        <v>3</v>
      </c>
      <c r="AL45" s="63">
        <f t="shared" si="25"/>
        <v>0</v>
      </c>
      <c r="AM45" s="53">
        <v>0</v>
      </c>
      <c r="AN45" s="53">
        <f>VLOOKUP(B45,[1]Attendance!$B$16:$AR$200,43,0)</f>
        <v>0</v>
      </c>
      <c r="AO45" s="53">
        <f t="shared" si="7"/>
        <v>0</v>
      </c>
      <c r="AP45" s="64">
        <v>0</v>
      </c>
      <c r="AQ45" s="53">
        <v>0</v>
      </c>
      <c r="AR45" s="65">
        <f>VLOOKUP(B45,'[1]13​month salary'!$B$9:$X$45,23,0)</f>
        <v>46.532051282051277</v>
      </c>
      <c r="AS45" s="66">
        <f t="shared" si="26"/>
        <v>312.67</v>
      </c>
      <c r="AT45" s="67">
        <f t="shared" si="8"/>
        <v>1265688.1600000001</v>
      </c>
      <c r="AU45" s="68">
        <v>1</v>
      </c>
      <c r="AV45" s="68">
        <v>0</v>
      </c>
      <c r="AW45" s="69">
        <f t="shared" si="9"/>
        <v>150000</v>
      </c>
      <c r="AX45" s="70">
        <f t="shared" si="10"/>
        <v>1048896.1600000001</v>
      </c>
      <c r="AY45" s="71">
        <f t="shared" si="11"/>
        <v>0</v>
      </c>
      <c r="AZ45" s="53">
        <f t="shared" si="12"/>
        <v>0</v>
      </c>
      <c r="BA45" s="65">
        <f t="shared" si="27"/>
        <v>0</v>
      </c>
      <c r="BB45" s="60">
        <f t="shared" si="13"/>
        <v>5.92</v>
      </c>
      <c r="BC45" s="60">
        <f t="shared" si="14"/>
        <v>5.92</v>
      </c>
      <c r="BD45" s="53">
        <f t="shared" si="15"/>
        <v>306.75</v>
      </c>
      <c r="BE45" s="72">
        <f>VLOOKUP(B45,'[1]PAYROLL 50%'!$B$9:$L$45,11,0)</f>
        <v>104</v>
      </c>
      <c r="BF45" s="73">
        <f t="shared" si="16"/>
        <v>202.75</v>
      </c>
      <c r="BG45" s="56">
        <f>VLOOKUP(B45,[1]Seniority!$B$10:$P$44,15,0)</f>
        <v>0</v>
      </c>
      <c r="BH45" s="74">
        <f>VLOOKUP(B45,[1]Seniority!$B$10:$S$44,18,0)</f>
        <v>0</v>
      </c>
      <c r="BI45" s="75">
        <f t="shared" si="28"/>
        <v>202.75</v>
      </c>
      <c r="BJ45" s="129"/>
      <c r="BK45" s="77"/>
      <c r="BL45" s="78"/>
      <c r="BM45" s="79" t="s">
        <v>247</v>
      </c>
      <c r="BN45" s="78" t="s">
        <v>248</v>
      </c>
      <c r="BO45" s="80">
        <v>216.2</v>
      </c>
    </row>
    <row r="46" spans="1:67" s="81" customFormat="1" ht="24" customHeight="1" x14ac:dyDescent="0.2">
      <c r="A46" s="41">
        <v>35</v>
      </c>
      <c r="B46" s="107" t="s">
        <v>250</v>
      </c>
      <c r="C46" s="83" t="s">
        <v>251</v>
      </c>
      <c r="D46" s="108" t="s">
        <v>252</v>
      </c>
      <c r="E46" s="109" t="s">
        <v>143</v>
      </c>
      <c r="F46" s="86" t="s">
        <v>221</v>
      </c>
      <c r="G46" s="128">
        <v>30838</v>
      </c>
      <c r="H46" s="119">
        <v>45327</v>
      </c>
      <c r="I46" s="49">
        <v>208</v>
      </c>
      <c r="J46" s="50">
        <f>VLOOKUP(B46,[1]Attendance!$B$16:$AQ$200,42,0)</f>
        <v>25</v>
      </c>
      <c r="K46" s="51">
        <f t="shared" si="17"/>
        <v>200</v>
      </c>
      <c r="L46" s="52">
        <v>0</v>
      </c>
      <c r="M46" s="52">
        <f t="shared" si="18"/>
        <v>0</v>
      </c>
      <c r="N46" s="53">
        <f>VLOOKUP(B46,[1]Attendance!$B$16:$AS$200,44,0)</f>
        <v>0</v>
      </c>
      <c r="O46" s="53">
        <f t="shared" si="37"/>
        <v>0</v>
      </c>
      <c r="P46" s="58">
        <f>VLOOKUP(B46,[1]Attendance!$B$16:$BA$200,52,0)</f>
        <v>66</v>
      </c>
      <c r="Q46" s="58">
        <f t="shared" si="1"/>
        <v>19.8</v>
      </c>
      <c r="R46" s="54">
        <f>VLOOKUP(B46,[1]Attendance!$B$16:$BB$200,53,0)</f>
        <v>0</v>
      </c>
      <c r="S46" s="55">
        <f t="shared" si="19"/>
        <v>0</v>
      </c>
      <c r="T46" s="58">
        <f>VLOOKUP(B46,[1]Attendance!$B$16:$BC$200,54,0)</f>
        <v>30</v>
      </c>
      <c r="U46" s="58">
        <f t="shared" si="2"/>
        <v>60</v>
      </c>
      <c r="V46" s="53">
        <f>VLOOKUP(B46,[1]Attendance!$B$16:$AT$200,45,0)</f>
        <v>0</v>
      </c>
      <c r="W46" s="53">
        <f t="shared" si="20"/>
        <v>0</v>
      </c>
      <c r="X46" s="56">
        <f>VLOOKUP(B46,[1]Attendance!$B$16:$AP$200,41,0)</f>
        <v>15</v>
      </c>
      <c r="Y46" s="56">
        <f t="shared" si="3"/>
        <v>7.5</v>
      </c>
      <c r="Z46" s="57">
        <v>43</v>
      </c>
      <c r="AA46" s="58">
        <f t="shared" si="21"/>
        <v>25</v>
      </c>
      <c r="AB46" s="59">
        <f t="shared" si="4"/>
        <v>41.346153846153847</v>
      </c>
      <c r="AC46" s="58">
        <f t="shared" si="22"/>
        <v>0</v>
      </c>
      <c r="AD46" s="58">
        <f t="shared" si="23"/>
        <v>0</v>
      </c>
      <c r="AE46" s="60">
        <v>26</v>
      </c>
      <c r="AF46" s="60">
        <f t="shared" si="5"/>
        <v>10</v>
      </c>
      <c r="AG46" s="60">
        <f>VLOOKUP(B46,[1]Attendance!$B$16:$AZ$200,51,0)</f>
        <v>25</v>
      </c>
      <c r="AH46" s="53">
        <f t="shared" si="6"/>
        <v>9.6153846153846168</v>
      </c>
      <c r="AI46" s="61">
        <f>VLOOKUP(B46,[1]Attendance!$B$16:$BD$200,55,0)</f>
        <v>0</v>
      </c>
      <c r="AJ46" s="61">
        <f>VLOOKUP(B46,'[1]Annual leave'!$B$10:$W$46,22,0)</f>
        <v>0</v>
      </c>
      <c r="AK46" s="62">
        <f t="shared" si="24"/>
        <v>1</v>
      </c>
      <c r="AL46" s="63">
        <f t="shared" si="25"/>
        <v>0</v>
      </c>
      <c r="AM46" s="53">
        <v>0</v>
      </c>
      <c r="AN46" s="58">
        <f>VLOOKUP(B46,[1]Attendance!$B$16:$AR$200,43,0)</f>
        <v>21</v>
      </c>
      <c r="AO46" s="58">
        <f t="shared" si="7"/>
        <v>24.23076923076923</v>
      </c>
      <c r="AP46" s="64">
        <v>0</v>
      </c>
      <c r="AQ46" s="53">
        <v>0</v>
      </c>
      <c r="AR46" s="65">
        <f>VLOOKUP(B46,'[1]13​month salary'!$B$9:$X$45,23,0)</f>
        <v>20.916666666666668</v>
      </c>
      <c r="AS46" s="66">
        <f t="shared" si="26"/>
        <v>393.41</v>
      </c>
      <c r="AT46" s="67">
        <f t="shared" si="8"/>
        <v>1592523.6800000002</v>
      </c>
      <c r="AU46" s="68">
        <v>1</v>
      </c>
      <c r="AV46" s="68">
        <v>2</v>
      </c>
      <c r="AW46" s="69">
        <f t="shared" si="9"/>
        <v>450000</v>
      </c>
      <c r="AX46" s="70">
        <f t="shared" si="10"/>
        <v>1071683.6800000002</v>
      </c>
      <c r="AY46" s="71">
        <f t="shared" si="11"/>
        <v>0</v>
      </c>
      <c r="AZ46" s="53">
        <f t="shared" si="12"/>
        <v>0</v>
      </c>
      <c r="BA46" s="65">
        <f t="shared" si="27"/>
        <v>0</v>
      </c>
      <c r="BB46" s="60">
        <f t="shared" si="13"/>
        <v>5.92</v>
      </c>
      <c r="BC46" s="60">
        <f t="shared" si="14"/>
        <v>5.92</v>
      </c>
      <c r="BD46" s="53">
        <f t="shared" si="15"/>
        <v>387.49</v>
      </c>
      <c r="BE46" s="72">
        <f>VLOOKUP(B46,'[1]PAYROLL 50%'!$B$9:$L$45,11,0)</f>
        <v>104</v>
      </c>
      <c r="BF46" s="73">
        <f t="shared" si="16"/>
        <v>283.49</v>
      </c>
      <c r="BG46" s="56">
        <v>0</v>
      </c>
      <c r="BH46" s="74">
        <v>0</v>
      </c>
      <c r="BI46" s="75">
        <f t="shared" si="28"/>
        <v>283.49</v>
      </c>
      <c r="BJ46" s="76"/>
      <c r="BK46" s="77"/>
      <c r="BL46" s="78"/>
      <c r="BM46" s="79" t="s">
        <v>232</v>
      </c>
      <c r="BN46" s="78" t="s">
        <v>233</v>
      </c>
      <c r="BO46" s="80">
        <v>200.1841025641026</v>
      </c>
    </row>
    <row r="47" spans="1:67" s="81" customFormat="1" ht="24" customHeight="1" x14ac:dyDescent="0.2">
      <c r="A47" s="41">
        <v>36</v>
      </c>
      <c r="B47" s="107" t="s">
        <v>253</v>
      </c>
      <c r="C47" s="83" t="s">
        <v>254</v>
      </c>
      <c r="D47" s="108" t="s">
        <v>255</v>
      </c>
      <c r="E47" s="109" t="s">
        <v>143</v>
      </c>
      <c r="F47" s="86" t="s">
        <v>221</v>
      </c>
      <c r="G47" s="128">
        <v>37929</v>
      </c>
      <c r="H47" s="119">
        <v>45335</v>
      </c>
      <c r="I47" s="49">
        <v>202</v>
      </c>
      <c r="J47" s="50">
        <f>VLOOKUP(B47,[1]Attendance!$B$16:$AQ$200,42,0)</f>
        <v>26</v>
      </c>
      <c r="K47" s="51">
        <f t="shared" si="17"/>
        <v>202</v>
      </c>
      <c r="L47" s="52">
        <v>0</v>
      </c>
      <c r="M47" s="52">
        <f t="shared" si="18"/>
        <v>0</v>
      </c>
      <c r="N47" s="53">
        <f>VLOOKUP(B47,[1]Attendance!$B$16:$AS$200,44,0)</f>
        <v>0</v>
      </c>
      <c r="O47" s="53">
        <f t="shared" si="37"/>
        <v>0</v>
      </c>
      <c r="P47" s="53">
        <f>VLOOKUP(B47,[1]Attendance!$B$16:$BA$200,52,0)</f>
        <v>0</v>
      </c>
      <c r="Q47" s="53">
        <f t="shared" si="1"/>
        <v>0</v>
      </c>
      <c r="R47" s="54">
        <f>VLOOKUP(B47,[1]Attendance!$B$16:$BB$200,53,0)</f>
        <v>26</v>
      </c>
      <c r="S47" s="55">
        <f t="shared" si="19"/>
        <v>37.875</v>
      </c>
      <c r="T47" s="53">
        <f>VLOOKUP(B47,[1]Attendance!$B$16:$BC$200,54,0)</f>
        <v>0</v>
      </c>
      <c r="U47" s="53">
        <f t="shared" si="2"/>
        <v>0</v>
      </c>
      <c r="V47" s="53">
        <f>VLOOKUP(B47,[1]Attendance!$B$16:$AT$200,45,0)</f>
        <v>0</v>
      </c>
      <c r="W47" s="53">
        <f t="shared" si="20"/>
        <v>0</v>
      </c>
      <c r="X47" s="56">
        <f>VLOOKUP(B47,[1]Attendance!$B$16:$AP$200,41,0)</f>
        <v>13</v>
      </c>
      <c r="Y47" s="56">
        <f t="shared" si="3"/>
        <v>6.5</v>
      </c>
      <c r="Z47" s="57">
        <v>0</v>
      </c>
      <c r="AA47" s="58">
        <f t="shared" si="21"/>
        <v>26</v>
      </c>
      <c r="AB47" s="59">
        <f t="shared" si="4"/>
        <v>0</v>
      </c>
      <c r="AC47" s="58">
        <f t="shared" si="22"/>
        <v>0</v>
      </c>
      <c r="AD47" s="58">
        <f t="shared" si="23"/>
        <v>0</v>
      </c>
      <c r="AE47" s="60">
        <v>26</v>
      </c>
      <c r="AF47" s="60">
        <f t="shared" si="5"/>
        <v>10</v>
      </c>
      <c r="AG47" s="60">
        <f>VLOOKUP(B47,[1]Attendance!$B$16:$AZ$200,51,0)</f>
        <v>26</v>
      </c>
      <c r="AH47" s="53">
        <f t="shared" si="6"/>
        <v>10</v>
      </c>
      <c r="AI47" s="61">
        <f>VLOOKUP(B47,[1]Attendance!$B$16:$BD$200,55,0)</f>
        <v>0</v>
      </c>
      <c r="AJ47" s="61">
        <f>VLOOKUP(B47,'[1]Annual leave'!$B$10:$W$46,22,0)</f>
        <v>0</v>
      </c>
      <c r="AK47" s="62">
        <f t="shared" si="24"/>
        <v>1</v>
      </c>
      <c r="AL47" s="63">
        <f t="shared" si="25"/>
        <v>0</v>
      </c>
      <c r="AM47" s="53">
        <v>0</v>
      </c>
      <c r="AN47" s="53">
        <f>VLOOKUP(B47,[1]Attendance!$B$16:$AR$200,43,0)</f>
        <v>0</v>
      </c>
      <c r="AO47" s="53">
        <f t="shared" si="7"/>
        <v>0</v>
      </c>
      <c r="AP47" s="64">
        <v>0</v>
      </c>
      <c r="AQ47" s="53">
        <v>0</v>
      </c>
      <c r="AR47" s="65">
        <f>VLOOKUP(B47,'[1]13​month salary'!$B$9:$X$45,23,0)</f>
        <v>0</v>
      </c>
      <c r="AS47" s="66">
        <f t="shared" si="26"/>
        <v>266.38</v>
      </c>
      <c r="AT47" s="67">
        <f t="shared" si="8"/>
        <v>1078306.24</v>
      </c>
      <c r="AU47" s="68">
        <v>0</v>
      </c>
      <c r="AV47" s="68">
        <v>0</v>
      </c>
      <c r="AW47" s="69">
        <f t="shared" si="9"/>
        <v>0</v>
      </c>
      <c r="AX47" s="70">
        <f t="shared" si="10"/>
        <v>1011514.24</v>
      </c>
      <c r="AY47" s="71">
        <f t="shared" si="11"/>
        <v>0</v>
      </c>
      <c r="AZ47" s="53">
        <f t="shared" si="12"/>
        <v>0</v>
      </c>
      <c r="BA47" s="65">
        <f t="shared" si="27"/>
        <v>0</v>
      </c>
      <c r="BB47" s="60">
        <f t="shared" si="13"/>
        <v>5.33</v>
      </c>
      <c r="BC47" s="60">
        <f t="shared" si="14"/>
        <v>5.33</v>
      </c>
      <c r="BD47" s="53">
        <f t="shared" si="15"/>
        <v>261.05</v>
      </c>
      <c r="BE47" s="72">
        <f>VLOOKUP(B47,'[1]PAYROLL 50%'!$B$9:$L$45,11,0)</f>
        <v>101</v>
      </c>
      <c r="BF47" s="73">
        <f t="shared" si="16"/>
        <v>160.05000000000001</v>
      </c>
      <c r="BG47" s="56">
        <v>0</v>
      </c>
      <c r="BH47" s="74">
        <v>0</v>
      </c>
      <c r="BI47" s="75">
        <f t="shared" si="28"/>
        <v>160.05000000000001</v>
      </c>
      <c r="BJ47" s="76"/>
      <c r="BK47" s="77"/>
      <c r="BL47" s="78"/>
      <c r="BM47" s="79" t="s">
        <v>238</v>
      </c>
      <c r="BN47" s="78" t="s">
        <v>239</v>
      </c>
      <c r="BO47" s="80">
        <v>229.93</v>
      </c>
    </row>
    <row r="48" spans="1:67" s="81" customFormat="1" ht="24" customHeight="1" x14ac:dyDescent="0.2">
      <c r="A48" s="41">
        <v>37</v>
      </c>
      <c r="B48" s="107" t="s">
        <v>256</v>
      </c>
      <c r="C48" s="83" t="s">
        <v>257</v>
      </c>
      <c r="D48" s="108" t="s">
        <v>258</v>
      </c>
      <c r="E48" s="109" t="s">
        <v>143</v>
      </c>
      <c r="F48" s="86" t="s">
        <v>221</v>
      </c>
      <c r="G48" s="128">
        <v>38366</v>
      </c>
      <c r="H48" s="119">
        <v>45335</v>
      </c>
      <c r="I48" s="49">
        <v>202</v>
      </c>
      <c r="J48" s="50">
        <f>VLOOKUP(B48,[1]Attendance!$B$16:$AQ$200,42,0)</f>
        <v>25.5</v>
      </c>
      <c r="K48" s="51">
        <f t="shared" si="17"/>
        <v>198.12</v>
      </c>
      <c r="L48" s="52">
        <v>0</v>
      </c>
      <c r="M48" s="52">
        <f t="shared" si="18"/>
        <v>0</v>
      </c>
      <c r="N48" s="53">
        <f>VLOOKUP(B48,[1]Attendance!$B$16:$AS$200,44,0)</f>
        <v>0</v>
      </c>
      <c r="O48" s="53">
        <f t="shared" si="37"/>
        <v>0</v>
      </c>
      <c r="P48" s="58">
        <f>VLOOKUP(B48,[1]Attendance!$B$16:$BA$200,52,0)</f>
        <v>18</v>
      </c>
      <c r="Q48" s="58">
        <f t="shared" si="1"/>
        <v>5.2442307692307688</v>
      </c>
      <c r="R48" s="54">
        <f>VLOOKUP(B48,[1]Attendance!$B$16:$BB$200,53,0)</f>
        <v>20</v>
      </c>
      <c r="S48" s="55">
        <f t="shared" si="19"/>
        <v>29.134615384615383</v>
      </c>
      <c r="T48" s="58">
        <f>VLOOKUP(B48,[1]Attendance!$B$16:$BC$200,54,0)</f>
        <v>8</v>
      </c>
      <c r="U48" s="58">
        <f t="shared" si="2"/>
        <v>15.538461538461538</v>
      </c>
      <c r="V48" s="53">
        <f>VLOOKUP(B48,[1]Attendance!$B$16:$AT$200,45,0)</f>
        <v>0</v>
      </c>
      <c r="W48" s="53">
        <f t="shared" si="20"/>
        <v>0</v>
      </c>
      <c r="X48" s="56">
        <f>VLOOKUP(B48,[1]Attendance!$B$16:$AP$200,41,0)</f>
        <v>14</v>
      </c>
      <c r="Y48" s="56">
        <f t="shared" si="3"/>
        <v>7</v>
      </c>
      <c r="Z48" s="57">
        <v>0</v>
      </c>
      <c r="AA48" s="58">
        <f t="shared" si="21"/>
        <v>25.5</v>
      </c>
      <c r="AB48" s="59">
        <f t="shared" si="4"/>
        <v>0</v>
      </c>
      <c r="AC48" s="58">
        <f t="shared" si="22"/>
        <v>0</v>
      </c>
      <c r="AD48" s="58">
        <f t="shared" si="23"/>
        <v>0</v>
      </c>
      <c r="AE48" s="60">
        <v>26</v>
      </c>
      <c r="AF48" s="60">
        <f t="shared" si="5"/>
        <v>10</v>
      </c>
      <c r="AG48" s="60">
        <f>VLOOKUP(B48,[1]Attendance!$B$16:$AZ$200,51,0)</f>
        <v>26</v>
      </c>
      <c r="AH48" s="53">
        <f t="shared" si="6"/>
        <v>10</v>
      </c>
      <c r="AI48" s="61">
        <f>VLOOKUP(B48,[1]Attendance!$B$16:$BD$200,55,0)</f>
        <v>0.5</v>
      </c>
      <c r="AJ48" s="61">
        <f>VLOOKUP(B48,'[1]Annual leave'!$B$10:$W$46,22,0)</f>
        <v>8.9526923076923062</v>
      </c>
      <c r="AK48" s="62">
        <f t="shared" si="24"/>
        <v>1</v>
      </c>
      <c r="AL48" s="63">
        <f t="shared" si="25"/>
        <v>0</v>
      </c>
      <c r="AM48" s="53">
        <v>0</v>
      </c>
      <c r="AN48" s="58">
        <f>VLOOKUP(B48,[1]Attendance!$B$16:$AR$200,43,0)</f>
        <v>5.5</v>
      </c>
      <c r="AO48" s="58">
        <f t="shared" si="7"/>
        <v>6.3461538461538458</v>
      </c>
      <c r="AP48" s="64">
        <v>0</v>
      </c>
      <c r="AQ48" s="53">
        <v>0</v>
      </c>
      <c r="AR48" s="65">
        <f>VLOOKUP(B48,'[1]13​month salary'!$B$9:$X$45,23,0)</f>
        <v>0</v>
      </c>
      <c r="AS48" s="66">
        <f t="shared" si="26"/>
        <v>290.33999999999997</v>
      </c>
      <c r="AT48" s="67">
        <f t="shared" si="8"/>
        <v>1175296.3199999998</v>
      </c>
      <c r="AU48" s="68">
        <v>0</v>
      </c>
      <c r="AV48" s="68">
        <v>0</v>
      </c>
      <c r="AW48" s="69">
        <f t="shared" si="9"/>
        <v>0</v>
      </c>
      <c r="AX48" s="70">
        <f t="shared" si="10"/>
        <v>1106480.3199999998</v>
      </c>
      <c r="AY48" s="71">
        <f t="shared" si="11"/>
        <v>0</v>
      </c>
      <c r="AZ48" s="53">
        <f t="shared" si="12"/>
        <v>0</v>
      </c>
      <c r="BA48" s="65">
        <f t="shared" si="27"/>
        <v>0</v>
      </c>
      <c r="BB48" s="60">
        <f t="shared" si="13"/>
        <v>5.81</v>
      </c>
      <c r="BC48" s="60">
        <f t="shared" si="14"/>
        <v>5.81</v>
      </c>
      <c r="BD48" s="53">
        <f t="shared" si="15"/>
        <v>284.52999999999997</v>
      </c>
      <c r="BE48" s="72">
        <f>VLOOKUP(B48,'[1]PAYROLL 50%'!$B$9:$L$45,11,0)</f>
        <v>101</v>
      </c>
      <c r="BF48" s="73">
        <f t="shared" si="16"/>
        <v>183.52999999999997</v>
      </c>
      <c r="BG48" s="56">
        <v>0</v>
      </c>
      <c r="BH48" s="74">
        <v>0</v>
      </c>
      <c r="BI48" s="75">
        <f t="shared" si="28"/>
        <v>183.52999999999997</v>
      </c>
      <c r="BJ48" s="76"/>
      <c r="BK48" s="77"/>
      <c r="BL48" s="78"/>
      <c r="BM48" s="79" t="s">
        <v>241</v>
      </c>
      <c r="BN48" s="78" t="s">
        <v>242</v>
      </c>
      <c r="BO48" s="80">
        <v>276.42</v>
      </c>
    </row>
    <row r="49" spans="1:67" s="81" customFormat="1" ht="24" customHeight="1" x14ac:dyDescent="0.2">
      <c r="A49" s="41">
        <v>38</v>
      </c>
      <c r="B49" s="131" t="s">
        <v>260</v>
      </c>
      <c r="C49" s="132" t="s">
        <v>261</v>
      </c>
      <c r="D49" s="133" t="s">
        <v>262</v>
      </c>
      <c r="E49" s="134" t="s">
        <v>143</v>
      </c>
      <c r="F49" s="135" t="s">
        <v>263</v>
      </c>
      <c r="G49" s="136">
        <v>33426</v>
      </c>
      <c r="H49" s="137">
        <v>43743</v>
      </c>
      <c r="I49" s="49">
        <v>230</v>
      </c>
      <c r="J49" s="50">
        <v>26</v>
      </c>
      <c r="K49" s="51">
        <v>230</v>
      </c>
      <c r="L49" s="52">
        <v>0</v>
      </c>
      <c r="M49" s="52">
        <v>0</v>
      </c>
      <c r="N49" s="58">
        <v>8</v>
      </c>
      <c r="O49" s="58">
        <v>13.26923076923077</v>
      </c>
      <c r="P49" s="53">
        <v>0</v>
      </c>
      <c r="Q49" s="53">
        <v>0</v>
      </c>
      <c r="R49" s="54">
        <v>23</v>
      </c>
      <c r="S49" s="55">
        <v>38.149038461538467</v>
      </c>
      <c r="T49" s="53">
        <v>0</v>
      </c>
      <c r="U49" s="53">
        <v>0</v>
      </c>
      <c r="V49" s="53">
        <v>0</v>
      </c>
      <c r="W49" s="53">
        <v>0</v>
      </c>
      <c r="X49" s="56">
        <v>12</v>
      </c>
      <c r="Y49" s="56">
        <v>6</v>
      </c>
      <c r="Z49" s="138">
        <v>131</v>
      </c>
      <c r="AA49" s="58">
        <v>26</v>
      </c>
      <c r="AB49" s="59">
        <v>131</v>
      </c>
      <c r="AC49" s="58">
        <v>0</v>
      </c>
      <c r="AD49" s="58">
        <v>0</v>
      </c>
      <c r="AE49" s="60">
        <v>26</v>
      </c>
      <c r="AF49" s="60">
        <v>10</v>
      </c>
      <c r="AG49" s="60">
        <v>26</v>
      </c>
      <c r="AH49" s="53">
        <v>10</v>
      </c>
      <c r="AI49" s="61">
        <v>0</v>
      </c>
      <c r="AJ49" s="61">
        <v>0</v>
      </c>
      <c r="AK49" s="62">
        <v>53</v>
      </c>
      <c r="AL49" s="62">
        <v>5</v>
      </c>
      <c r="AM49" s="53">
        <v>0</v>
      </c>
      <c r="AN49" s="53">
        <v>0</v>
      </c>
      <c r="AO49" s="53">
        <v>0</v>
      </c>
      <c r="AP49" s="64">
        <v>0</v>
      </c>
      <c r="AQ49" s="53">
        <v>0</v>
      </c>
      <c r="AR49" s="65">
        <v>336.46794871794873</v>
      </c>
      <c r="AS49" s="66">
        <v>779.89</v>
      </c>
      <c r="AT49" s="67">
        <v>3156994.7199999997</v>
      </c>
      <c r="AU49" s="68">
        <v>1</v>
      </c>
      <c r="AV49" s="68">
        <v>1</v>
      </c>
      <c r="AW49" s="69">
        <v>300000</v>
      </c>
      <c r="AX49" s="70">
        <v>2792226.7199999997</v>
      </c>
      <c r="AY49" s="71">
        <v>10</v>
      </c>
      <c r="AZ49" s="53">
        <v>104222.67199999996</v>
      </c>
      <c r="BA49" s="65">
        <v>25.746707509881414</v>
      </c>
      <c r="BB49" s="60">
        <v>5.92</v>
      </c>
      <c r="BC49" s="60">
        <v>5.92</v>
      </c>
      <c r="BD49" s="53">
        <v>748.22</v>
      </c>
      <c r="BE49" s="72">
        <v>115</v>
      </c>
      <c r="BF49" s="73">
        <v>633.22</v>
      </c>
      <c r="BG49" s="56">
        <v>0</v>
      </c>
      <c r="BH49" s="74">
        <v>0</v>
      </c>
      <c r="BI49" s="75">
        <v>633.22</v>
      </c>
      <c r="BJ49" s="76"/>
      <c r="BK49" s="77"/>
      <c r="BL49" s="130"/>
      <c r="BM49" s="139" t="s">
        <v>260</v>
      </c>
      <c r="BN49" s="130" t="s">
        <v>261</v>
      </c>
      <c r="BO49" s="140">
        <v>328.61788461538458</v>
      </c>
    </row>
    <row r="50" spans="1:67" s="81" customFormat="1" ht="24" customHeight="1" x14ac:dyDescent="0.2">
      <c r="A50" s="41">
        <v>39</v>
      </c>
      <c r="B50" s="141" t="s">
        <v>264</v>
      </c>
      <c r="C50" s="132" t="s">
        <v>265</v>
      </c>
      <c r="D50" s="142" t="s">
        <v>266</v>
      </c>
      <c r="E50" s="143" t="s">
        <v>143</v>
      </c>
      <c r="F50" s="135" t="s">
        <v>263</v>
      </c>
      <c r="G50" s="136">
        <v>33304</v>
      </c>
      <c r="H50" s="137">
        <v>44152</v>
      </c>
      <c r="I50" s="49">
        <v>230</v>
      </c>
      <c r="J50" s="50">
        <v>26</v>
      </c>
      <c r="K50" s="51">
        <v>230</v>
      </c>
      <c r="L50" s="52">
        <v>0</v>
      </c>
      <c r="M50" s="52">
        <v>0</v>
      </c>
      <c r="N50" s="53">
        <v>0</v>
      </c>
      <c r="O50" s="60">
        <v>0</v>
      </c>
      <c r="P50" s="60">
        <v>0</v>
      </c>
      <c r="Q50" s="60">
        <v>0</v>
      </c>
      <c r="R50" s="54">
        <v>25</v>
      </c>
      <c r="S50" s="55">
        <v>41.466346153846153</v>
      </c>
      <c r="T50" s="60">
        <v>0</v>
      </c>
      <c r="U50" s="60">
        <v>0</v>
      </c>
      <c r="V50" s="53">
        <v>0</v>
      </c>
      <c r="W50" s="53">
        <v>0</v>
      </c>
      <c r="X50" s="56">
        <v>13</v>
      </c>
      <c r="Y50" s="56">
        <v>6.5</v>
      </c>
      <c r="Z50" s="138">
        <v>131</v>
      </c>
      <c r="AA50" s="58">
        <v>26</v>
      </c>
      <c r="AB50" s="59">
        <v>131</v>
      </c>
      <c r="AC50" s="58">
        <v>0</v>
      </c>
      <c r="AD50" s="58">
        <v>0</v>
      </c>
      <c r="AE50" s="60">
        <v>26</v>
      </c>
      <c r="AF50" s="60">
        <v>10</v>
      </c>
      <c r="AG50" s="60">
        <v>26</v>
      </c>
      <c r="AH50" s="53">
        <v>10</v>
      </c>
      <c r="AI50" s="61">
        <v>0</v>
      </c>
      <c r="AJ50" s="61">
        <v>0</v>
      </c>
      <c r="AK50" s="62">
        <v>40</v>
      </c>
      <c r="AL50" s="62">
        <v>4</v>
      </c>
      <c r="AM50" s="53">
        <v>0</v>
      </c>
      <c r="AN50" s="144">
        <v>0</v>
      </c>
      <c r="AO50" s="53">
        <v>0</v>
      </c>
      <c r="AP50" s="64">
        <v>0</v>
      </c>
      <c r="AQ50" s="53">
        <v>0</v>
      </c>
      <c r="AR50" s="65">
        <v>335.99358974341663</v>
      </c>
      <c r="AS50" s="66">
        <v>768.96</v>
      </c>
      <c r="AT50" s="67">
        <v>3112750.08</v>
      </c>
      <c r="AU50" s="68">
        <v>1</v>
      </c>
      <c r="AV50" s="68">
        <v>1</v>
      </c>
      <c r="AW50" s="69">
        <v>300000</v>
      </c>
      <c r="AX50" s="70">
        <v>2745958.08</v>
      </c>
      <c r="AY50" s="71">
        <v>10</v>
      </c>
      <c r="AZ50" s="53">
        <v>99595.808000000019</v>
      </c>
      <c r="BA50" s="65">
        <v>24.603707509881428</v>
      </c>
      <c r="BB50" s="60">
        <v>5.92</v>
      </c>
      <c r="BC50" s="60">
        <v>5.92</v>
      </c>
      <c r="BD50" s="53">
        <v>738.44</v>
      </c>
      <c r="BE50" s="72">
        <v>115</v>
      </c>
      <c r="BF50" s="73">
        <v>623.44000000000005</v>
      </c>
      <c r="BG50" s="56">
        <v>0</v>
      </c>
      <c r="BH50" s="74">
        <v>0</v>
      </c>
      <c r="BI50" s="75">
        <v>623.44000000000005</v>
      </c>
      <c r="BJ50" s="76"/>
      <c r="BK50" s="77"/>
      <c r="BL50" s="130"/>
      <c r="BM50" s="139" t="s">
        <v>264</v>
      </c>
      <c r="BN50" s="130" t="s">
        <v>265</v>
      </c>
      <c r="BO50" s="140">
        <v>343.06474358974361</v>
      </c>
    </row>
    <row r="51" spans="1:67" s="81" customFormat="1" ht="24" customHeight="1" x14ac:dyDescent="0.2">
      <c r="A51" s="41">
        <v>40</v>
      </c>
      <c r="B51" s="141" t="s">
        <v>267</v>
      </c>
      <c r="C51" s="132" t="s">
        <v>268</v>
      </c>
      <c r="D51" s="142" t="s">
        <v>269</v>
      </c>
      <c r="E51" s="143" t="s">
        <v>143</v>
      </c>
      <c r="F51" s="135" t="s">
        <v>263</v>
      </c>
      <c r="G51" s="136">
        <v>32569</v>
      </c>
      <c r="H51" s="145">
        <v>43533</v>
      </c>
      <c r="I51" s="49">
        <v>224</v>
      </c>
      <c r="J51" s="50">
        <v>24.5</v>
      </c>
      <c r="K51" s="51">
        <v>211.08</v>
      </c>
      <c r="L51" s="52">
        <v>0</v>
      </c>
      <c r="M51" s="52">
        <v>0</v>
      </c>
      <c r="N51" s="53">
        <v>0</v>
      </c>
      <c r="O51" s="53">
        <v>0</v>
      </c>
      <c r="P51" s="58">
        <v>70</v>
      </c>
      <c r="Q51" s="58">
        <v>22.615384615384613</v>
      </c>
      <c r="R51" s="54">
        <v>0</v>
      </c>
      <c r="S51" s="55">
        <v>0</v>
      </c>
      <c r="T51" s="58">
        <v>32</v>
      </c>
      <c r="U51" s="58">
        <v>68.92307692307692</v>
      </c>
      <c r="V51" s="53">
        <v>0</v>
      </c>
      <c r="W51" s="53">
        <v>0</v>
      </c>
      <c r="X51" s="56">
        <v>16</v>
      </c>
      <c r="Y51" s="56">
        <v>8</v>
      </c>
      <c r="Z51" s="138">
        <v>100</v>
      </c>
      <c r="AA51" s="58">
        <v>24.5</v>
      </c>
      <c r="AB51" s="59">
        <v>94.230769230769226</v>
      </c>
      <c r="AC51" s="58">
        <v>0</v>
      </c>
      <c r="AD51" s="58">
        <v>0</v>
      </c>
      <c r="AE51" s="60">
        <v>26</v>
      </c>
      <c r="AF51" s="60">
        <v>10</v>
      </c>
      <c r="AG51" s="60">
        <v>25.5</v>
      </c>
      <c r="AH51" s="53">
        <v>9.8076923076923084</v>
      </c>
      <c r="AI51" s="61">
        <v>1</v>
      </c>
      <c r="AJ51" s="61">
        <v>15.519839743589744</v>
      </c>
      <c r="AK51" s="146">
        <v>60</v>
      </c>
      <c r="AL51" s="146">
        <v>6</v>
      </c>
      <c r="AM51" s="53">
        <v>0</v>
      </c>
      <c r="AN51" s="147">
        <v>23.5</v>
      </c>
      <c r="AO51" s="58">
        <v>27.115384615384617</v>
      </c>
      <c r="AP51" s="64">
        <v>0</v>
      </c>
      <c r="AQ51" s="53">
        <v>0</v>
      </c>
      <c r="AR51" s="65">
        <v>266.27538461538461</v>
      </c>
      <c r="AS51" s="66">
        <v>739.57</v>
      </c>
      <c r="AT51" s="67">
        <v>2993779.3600000003</v>
      </c>
      <c r="AU51" s="68">
        <v>1</v>
      </c>
      <c r="AV51" s="68">
        <v>0</v>
      </c>
      <c r="AW51" s="69">
        <v>150000</v>
      </c>
      <c r="AX51" s="70">
        <v>2770915.3600000003</v>
      </c>
      <c r="AY51" s="71">
        <v>10</v>
      </c>
      <c r="AZ51" s="53">
        <v>102091.53600000002</v>
      </c>
      <c r="BA51" s="65">
        <v>25.220241106719374</v>
      </c>
      <c r="BB51" s="60">
        <v>5.92</v>
      </c>
      <c r="BC51" s="60">
        <v>5.92</v>
      </c>
      <c r="BD51" s="53">
        <v>708.43</v>
      </c>
      <c r="BE51" s="72">
        <v>112</v>
      </c>
      <c r="BF51" s="73">
        <v>596.42999999999995</v>
      </c>
      <c r="BG51" s="56">
        <v>0</v>
      </c>
      <c r="BH51" s="74">
        <v>0</v>
      </c>
      <c r="BI51" s="75">
        <v>596.42999999999995</v>
      </c>
      <c r="BJ51" s="76"/>
      <c r="BK51" s="77"/>
      <c r="BL51" s="130"/>
      <c r="BM51" s="139" t="s">
        <v>267</v>
      </c>
      <c r="BN51" s="130" t="s">
        <v>268</v>
      </c>
      <c r="BO51" s="140">
        <v>380.18304487179495</v>
      </c>
    </row>
    <row r="52" spans="1:67" s="81" customFormat="1" ht="24" customHeight="1" x14ac:dyDescent="0.2">
      <c r="A52" s="41">
        <v>41</v>
      </c>
      <c r="B52" s="82" t="s">
        <v>270</v>
      </c>
      <c r="C52" s="83" t="s">
        <v>271</v>
      </c>
      <c r="D52" s="97" t="s">
        <v>272</v>
      </c>
      <c r="E52" s="98" t="s">
        <v>143</v>
      </c>
      <c r="F52" s="86" t="s">
        <v>273</v>
      </c>
      <c r="G52" s="99">
        <v>36265</v>
      </c>
      <c r="H52" s="100">
        <v>43536</v>
      </c>
      <c r="I52" s="49">
        <v>212</v>
      </c>
      <c r="J52" s="50">
        <v>26</v>
      </c>
      <c r="K52" s="51">
        <v>212</v>
      </c>
      <c r="L52" s="52">
        <v>0</v>
      </c>
      <c r="M52" s="52">
        <v>0</v>
      </c>
      <c r="N52" s="53">
        <v>0</v>
      </c>
      <c r="O52" s="53">
        <v>0</v>
      </c>
      <c r="P52" s="60">
        <v>0</v>
      </c>
      <c r="Q52" s="60">
        <v>0</v>
      </c>
      <c r="R52" s="54">
        <v>24</v>
      </c>
      <c r="S52" s="55">
        <v>36.692307692307693</v>
      </c>
      <c r="T52" s="60">
        <v>0</v>
      </c>
      <c r="U52" s="60">
        <v>0</v>
      </c>
      <c r="V52" s="53">
        <v>0</v>
      </c>
      <c r="W52" s="53">
        <v>0</v>
      </c>
      <c r="X52" s="56">
        <v>12</v>
      </c>
      <c r="Y52" s="56">
        <v>6</v>
      </c>
      <c r="Z52" s="138">
        <v>43</v>
      </c>
      <c r="AA52" s="58">
        <v>26</v>
      </c>
      <c r="AB52" s="59">
        <v>43</v>
      </c>
      <c r="AC52" s="58">
        <v>0</v>
      </c>
      <c r="AD52" s="58">
        <v>0</v>
      </c>
      <c r="AE52" s="60">
        <v>26</v>
      </c>
      <c r="AF52" s="60">
        <v>10</v>
      </c>
      <c r="AG52" s="60">
        <v>26</v>
      </c>
      <c r="AH52" s="53">
        <v>10</v>
      </c>
      <c r="AI52" s="61">
        <v>0</v>
      </c>
      <c r="AJ52" s="61">
        <v>0</v>
      </c>
      <c r="AK52" s="146">
        <v>60</v>
      </c>
      <c r="AL52" s="146">
        <v>6</v>
      </c>
      <c r="AM52" s="53">
        <v>0</v>
      </c>
      <c r="AN52" s="144">
        <v>0</v>
      </c>
      <c r="AO52" s="53">
        <v>0</v>
      </c>
      <c r="AP52" s="64">
        <v>0</v>
      </c>
      <c r="AQ52" s="53">
        <v>0</v>
      </c>
      <c r="AR52" s="65">
        <v>250.86192307692303</v>
      </c>
      <c r="AS52" s="66">
        <v>574.54999999999995</v>
      </c>
      <c r="AT52" s="67">
        <v>2325778.4</v>
      </c>
      <c r="AU52" s="68">
        <v>1</v>
      </c>
      <c r="AV52" s="68">
        <v>1</v>
      </c>
      <c r="AW52" s="69">
        <v>300000</v>
      </c>
      <c r="AX52" s="70">
        <v>1961010.4</v>
      </c>
      <c r="AY52" s="71">
        <v>5</v>
      </c>
      <c r="AZ52" s="53">
        <v>23050.520000000004</v>
      </c>
      <c r="BA52" s="65">
        <v>5.6942984189723331</v>
      </c>
      <c r="BB52" s="60">
        <v>5.92</v>
      </c>
      <c r="BC52" s="60">
        <v>5.92</v>
      </c>
      <c r="BD52" s="53">
        <v>562.94000000000005</v>
      </c>
      <c r="BE52" s="72">
        <v>106</v>
      </c>
      <c r="BF52" s="73">
        <v>456.94000000000005</v>
      </c>
      <c r="BG52" s="56">
        <v>0</v>
      </c>
      <c r="BH52" s="74">
        <v>0</v>
      </c>
      <c r="BI52" s="75">
        <v>456.94000000000005</v>
      </c>
      <c r="BJ52" s="76"/>
      <c r="BK52" s="77"/>
      <c r="BL52" s="130"/>
      <c r="BM52" s="139" t="s">
        <v>270</v>
      </c>
      <c r="BN52" s="130" t="s">
        <v>271</v>
      </c>
      <c r="BO52" s="140">
        <v>257.39304487179481</v>
      </c>
    </row>
    <row r="53" spans="1:67" s="81" customFormat="1" ht="24" customHeight="1" x14ac:dyDescent="0.2">
      <c r="A53" s="41">
        <v>42</v>
      </c>
      <c r="B53" s="82" t="s">
        <v>274</v>
      </c>
      <c r="C53" s="83" t="s">
        <v>275</v>
      </c>
      <c r="D53" s="97" t="s">
        <v>276</v>
      </c>
      <c r="E53" s="98" t="s">
        <v>143</v>
      </c>
      <c r="F53" s="86" t="s">
        <v>273</v>
      </c>
      <c r="G53" s="99">
        <v>33613</v>
      </c>
      <c r="H53" s="100">
        <v>44096</v>
      </c>
      <c r="I53" s="49">
        <v>212</v>
      </c>
      <c r="J53" s="50">
        <v>26</v>
      </c>
      <c r="K53" s="51">
        <v>212</v>
      </c>
      <c r="L53" s="52">
        <v>0</v>
      </c>
      <c r="M53" s="52">
        <v>0</v>
      </c>
      <c r="N53" s="53">
        <v>0</v>
      </c>
      <c r="O53" s="60">
        <v>0</v>
      </c>
      <c r="P53" s="60">
        <v>0</v>
      </c>
      <c r="Q53" s="60">
        <v>0</v>
      </c>
      <c r="R53" s="54">
        <v>26</v>
      </c>
      <c r="S53" s="55">
        <v>39.75</v>
      </c>
      <c r="T53" s="60">
        <v>0</v>
      </c>
      <c r="U53" s="60">
        <v>0</v>
      </c>
      <c r="V53" s="53">
        <v>0</v>
      </c>
      <c r="W53" s="53">
        <v>0</v>
      </c>
      <c r="X53" s="56">
        <v>13</v>
      </c>
      <c r="Y53" s="56">
        <v>6.5</v>
      </c>
      <c r="Z53" s="138">
        <v>43</v>
      </c>
      <c r="AA53" s="58">
        <v>26</v>
      </c>
      <c r="AB53" s="59">
        <v>43</v>
      </c>
      <c r="AC53" s="58">
        <v>0</v>
      </c>
      <c r="AD53" s="58">
        <v>0</v>
      </c>
      <c r="AE53" s="60">
        <v>26</v>
      </c>
      <c r="AF53" s="60">
        <v>10</v>
      </c>
      <c r="AG53" s="60">
        <v>26</v>
      </c>
      <c r="AH53" s="53">
        <v>10</v>
      </c>
      <c r="AI53" s="61">
        <v>0</v>
      </c>
      <c r="AJ53" s="61">
        <v>0</v>
      </c>
      <c r="AK53" s="62">
        <v>42</v>
      </c>
      <c r="AL53" s="62">
        <v>4</v>
      </c>
      <c r="AM53" s="53">
        <v>0</v>
      </c>
      <c r="AN53" s="144">
        <v>0</v>
      </c>
      <c r="AO53" s="53">
        <v>0</v>
      </c>
      <c r="AP53" s="64">
        <v>0</v>
      </c>
      <c r="AQ53" s="53">
        <v>0</v>
      </c>
      <c r="AR53" s="65">
        <v>251.26442307692309</v>
      </c>
      <c r="AS53" s="66">
        <v>576.51</v>
      </c>
      <c r="AT53" s="67">
        <v>2333712.48</v>
      </c>
      <c r="AU53" s="68">
        <v>1</v>
      </c>
      <c r="AV53" s="68">
        <v>2</v>
      </c>
      <c r="AW53" s="69">
        <v>450000</v>
      </c>
      <c r="AX53" s="70">
        <v>1816920.48</v>
      </c>
      <c r="AY53" s="71">
        <v>5</v>
      </c>
      <c r="AZ53" s="53">
        <v>15846.024000000005</v>
      </c>
      <c r="BA53" s="65">
        <v>3.9145316205533609</v>
      </c>
      <c r="BB53" s="60">
        <v>5.92</v>
      </c>
      <c r="BC53" s="60">
        <v>5.92</v>
      </c>
      <c r="BD53" s="53">
        <v>566.67999999999995</v>
      </c>
      <c r="BE53" s="72">
        <v>106</v>
      </c>
      <c r="BF53" s="73">
        <v>460.67999999999995</v>
      </c>
      <c r="BG53" s="56">
        <v>0</v>
      </c>
      <c r="BH53" s="74">
        <v>0</v>
      </c>
      <c r="BI53" s="75">
        <v>460.67999999999995</v>
      </c>
      <c r="BJ53" s="76"/>
      <c r="BK53" s="77"/>
      <c r="BL53" s="130"/>
      <c r="BM53" s="139" t="s">
        <v>274</v>
      </c>
      <c r="BN53" s="130" t="s">
        <v>275</v>
      </c>
      <c r="BO53" s="140">
        <v>270.0085576923077</v>
      </c>
    </row>
    <row r="54" spans="1:67" s="81" customFormat="1" ht="24" customHeight="1" x14ac:dyDescent="0.2">
      <c r="A54" s="41">
        <v>43</v>
      </c>
      <c r="B54" s="82" t="s">
        <v>277</v>
      </c>
      <c r="C54" s="83" t="s">
        <v>278</v>
      </c>
      <c r="D54" s="97" t="s">
        <v>279</v>
      </c>
      <c r="E54" s="98" t="s">
        <v>143</v>
      </c>
      <c r="F54" s="86" t="s">
        <v>273</v>
      </c>
      <c r="G54" s="99">
        <v>33581</v>
      </c>
      <c r="H54" s="100">
        <v>44096</v>
      </c>
      <c r="I54" s="49">
        <v>212</v>
      </c>
      <c r="J54" s="50">
        <v>26</v>
      </c>
      <c r="K54" s="51">
        <v>212</v>
      </c>
      <c r="L54" s="52">
        <v>0</v>
      </c>
      <c r="M54" s="52">
        <v>0</v>
      </c>
      <c r="N54" s="53">
        <v>0</v>
      </c>
      <c r="O54" s="60">
        <v>0</v>
      </c>
      <c r="P54" s="60">
        <v>0</v>
      </c>
      <c r="Q54" s="60">
        <v>0</v>
      </c>
      <c r="R54" s="54">
        <v>24</v>
      </c>
      <c r="S54" s="55">
        <v>36.692307692307693</v>
      </c>
      <c r="T54" s="60">
        <v>0</v>
      </c>
      <c r="U54" s="60">
        <v>0</v>
      </c>
      <c r="V54" s="53">
        <v>0</v>
      </c>
      <c r="W54" s="53">
        <v>0</v>
      </c>
      <c r="X54" s="56">
        <v>12</v>
      </c>
      <c r="Y54" s="56">
        <v>6</v>
      </c>
      <c r="Z54" s="138">
        <v>43</v>
      </c>
      <c r="AA54" s="58">
        <v>26</v>
      </c>
      <c r="AB54" s="59">
        <v>43</v>
      </c>
      <c r="AC54" s="58">
        <v>0</v>
      </c>
      <c r="AD54" s="58">
        <v>0</v>
      </c>
      <c r="AE54" s="60">
        <v>26</v>
      </c>
      <c r="AF54" s="60">
        <v>10</v>
      </c>
      <c r="AG54" s="60">
        <v>26</v>
      </c>
      <c r="AH54" s="53">
        <v>10</v>
      </c>
      <c r="AI54" s="61">
        <v>0</v>
      </c>
      <c r="AJ54" s="61">
        <v>0</v>
      </c>
      <c r="AK54" s="62">
        <v>42</v>
      </c>
      <c r="AL54" s="62">
        <v>4</v>
      </c>
      <c r="AM54" s="53">
        <v>0</v>
      </c>
      <c r="AN54" s="147">
        <v>0</v>
      </c>
      <c r="AO54" s="58">
        <v>5</v>
      </c>
      <c r="AP54" s="64">
        <v>0</v>
      </c>
      <c r="AQ54" s="53">
        <v>0</v>
      </c>
      <c r="AR54" s="65">
        <v>251.66666666666666</v>
      </c>
      <c r="AS54" s="66">
        <v>578.36</v>
      </c>
      <c r="AT54" s="67">
        <v>2341201.2800000003</v>
      </c>
      <c r="AU54" s="68">
        <v>1</v>
      </c>
      <c r="AV54" s="68">
        <v>2</v>
      </c>
      <c r="AW54" s="69">
        <v>450000</v>
      </c>
      <c r="AX54" s="70">
        <v>1826433.2800000003</v>
      </c>
      <c r="AY54" s="71">
        <v>5</v>
      </c>
      <c r="AZ54" s="53">
        <v>16321.664000000019</v>
      </c>
      <c r="BA54" s="65">
        <v>4.0320316205533642</v>
      </c>
      <c r="BB54" s="60">
        <v>5.92</v>
      </c>
      <c r="BC54" s="60">
        <v>5.92</v>
      </c>
      <c r="BD54" s="53">
        <v>568.41</v>
      </c>
      <c r="BE54" s="72">
        <v>106</v>
      </c>
      <c r="BF54" s="73">
        <v>462.40999999999997</v>
      </c>
      <c r="BG54" s="56">
        <v>0</v>
      </c>
      <c r="BH54" s="74">
        <v>0</v>
      </c>
      <c r="BI54" s="75">
        <v>462.40999999999997</v>
      </c>
      <c r="BJ54" s="76"/>
      <c r="BK54" s="77"/>
      <c r="BL54" s="130"/>
      <c r="BM54" s="139" t="s">
        <v>277</v>
      </c>
      <c r="BN54" s="130" t="s">
        <v>278</v>
      </c>
      <c r="BO54" s="140">
        <v>275.45057692307688</v>
      </c>
    </row>
    <row r="55" spans="1:67" s="81" customFormat="1" ht="24" customHeight="1" x14ac:dyDescent="0.2">
      <c r="A55" s="41">
        <v>44</v>
      </c>
      <c r="B55" s="82" t="s">
        <v>280</v>
      </c>
      <c r="C55" s="83" t="s">
        <v>281</v>
      </c>
      <c r="D55" s="97" t="s">
        <v>282</v>
      </c>
      <c r="E55" s="98" t="s">
        <v>143</v>
      </c>
      <c r="F55" s="86" t="s">
        <v>273</v>
      </c>
      <c r="G55" s="99">
        <v>37110</v>
      </c>
      <c r="H55" s="100">
        <v>44120</v>
      </c>
      <c r="I55" s="49">
        <v>212</v>
      </c>
      <c r="J55" s="50">
        <v>26</v>
      </c>
      <c r="K55" s="51">
        <v>212</v>
      </c>
      <c r="L55" s="52">
        <v>0</v>
      </c>
      <c r="M55" s="52">
        <v>0</v>
      </c>
      <c r="N55" s="53">
        <v>0</v>
      </c>
      <c r="O55" s="53">
        <v>0</v>
      </c>
      <c r="P55" s="60">
        <v>0</v>
      </c>
      <c r="Q55" s="60">
        <v>0</v>
      </c>
      <c r="R55" s="54">
        <v>26</v>
      </c>
      <c r="S55" s="55">
        <v>39.75</v>
      </c>
      <c r="T55" s="60">
        <v>0</v>
      </c>
      <c r="U55" s="60">
        <v>0</v>
      </c>
      <c r="V55" s="53">
        <v>0</v>
      </c>
      <c r="W55" s="53">
        <v>0</v>
      </c>
      <c r="X55" s="56">
        <v>13</v>
      </c>
      <c r="Y55" s="56">
        <v>6.5</v>
      </c>
      <c r="Z55" s="138">
        <v>43</v>
      </c>
      <c r="AA55" s="58">
        <v>26</v>
      </c>
      <c r="AB55" s="59">
        <v>43</v>
      </c>
      <c r="AC55" s="58">
        <v>0</v>
      </c>
      <c r="AD55" s="58">
        <v>0</v>
      </c>
      <c r="AE55" s="60">
        <v>26</v>
      </c>
      <c r="AF55" s="60">
        <v>10</v>
      </c>
      <c r="AG55" s="60">
        <v>26</v>
      </c>
      <c r="AH55" s="53">
        <v>10</v>
      </c>
      <c r="AI55" s="61">
        <v>0</v>
      </c>
      <c r="AJ55" s="61">
        <v>0</v>
      </c>
      <c r="AK55" s="62">
        <v>41</v>
      </c>
      <c r="AL55" s="62">
        <v>4</v>
      </c>
      <c r="AM55" s="53">
        <v>0</v>
      </c>
      <c r="AN55" s="144">
        <v>0</v>
      </c>
      <c r="AO55" s="53">
        <v>0</v>
      </c>
      <c r="AP55" s="64">
        <v>0</v>
      </c>
      <c r="AQ55" s="53">
        <v>0</v>
      </c>
      <c r="AR55" s="65">
        <v>251.66666666666666</v>
      </c>
      <c r="AS55" s="66">
        <v>576.91999999999996</v>
      </c>
      <c r="AT55" s="67">
        <v>2335372.1599999997</v>
      </c>
      <c r="AU55" s="68">
        <v>0</v>
      </c>
      <c r="AV55" s="68">
        <v>0</v>
      </c>
      <c r="AW55" s="69">
        <v>0</v>
      </c>
      <c r="AX55" s="70">
        <v>2268580.1599999997</v>
      </c>
      <c r="AY55" s="71">
        <v>10</v>
      </c>
      <c r="AZ55" s="53">
        <v>51858.015999999974</v>
      </c>
      <c r="BA55" s="65">
        <v>12.810774703557305</v>
      </c>
      <c r="BB55" s="60">
        <v>5.92</v>
      </c>
      <c r="BC55" s="60">
        <v>5.92</v>
      </c>
      <c r="BD55" s="53">
        <v>558.19000000000005</v>
      </c>
      <c r="BE55" s="72">
        <v>106</v>
      </c>
      <c r="BF55" s="73">
        <v>452.19000000000005</v>
      </c>
      <c r="BG55" s="56">
        <v>0</v>
      </c>
      <c r="BH55" s="74">
        <v>0</v>
      </c>
      <c r="BI55" s="75">
        <v>452.19000000000005</v>
      </c>
      <c r="BJ55" s="76"/>
      <c r="BK55" s="77"/>
      <c r="BL55" s="130"/>
      <c r="BM55" s="139" t="s">
        <v>280</v>
      </c>
      <c r="BN55" s="130" t="s">
        <v>281</v>
      </c>
      <c r="BO55" s="140">
        <v>258.82807692307694</v>
      </c>
    </row>
    <row r="56" spans="1:67" s="81" customFormat="1" ht="24" customHeight="1" x14ac:dyDescent="0.2">
      <c r="A56" s="41">
        <v>45</v>
      </c>
      <c r="B56" s="101" t="s">
        <v>283</v>
      </c>
      <c r="C56" s="83" t="s">
        <v>284</v>
      </c>
      <c r="D56" s="102" t="s">
        <v>285</v>
      </c>
      <c r="E56" s="103" t="s">
        <v>143</v>
      </c>
      <c r="F56" s="86" t="s">
        <v>273</v>
      </c>
      <c r="G56" s="87">
        <v>30166</v>
      </c>
      <c r="H56" s="104">
        <v>44124</v>
      </c>
      <c r="I56" s="49">
        <v>212</v>
      </c>
      <c r="J56" s="50">
        <v>26</v>
      </c>
      <c r="K56" s="51">
        <v>212</v>
      </c>
      <c r="L56" s="52">
        <v>0</v>
      </c>
      <c r="M56" s="52">
        <v>0</v>
      </c>
      <c r="N56" s="53">
        <v>0</v>
      </c>
      <c r="O56" s="53">
        <v>0</v>
      </c>
      <c r="P56" s="60">
        <v>0</v>
      </c>
      <c r="Q56" s="60">
        <v>0</v>
      </c>
      <c r="R56" s="54">
        <v>26</v>
      </c>
      <c r="S56" s="55">
        <v>39.75</v>
      </c>
      <c r="T56" s="60">
        <v>0</v>
      </c>
      <c r="U56" s="60">
        <v>0</v>
      </c>
      <c r="V56" s="53">
        <v>0</v>
      </c>
      <c r="W56" s="53">
        <v>0</v>
      </c>
      <c r="X56" s="56">
        <v>13</v>
      </c>
      <c r="Y56" s="56">
        <v>6.5</v>
      </c>
      <c r="Z56" s="138">
        <v>43</v>
      </c>
      <c r="AA56" s="58">
        <v>26</v>
      </c>
      <c r="AB56" s="59">
        <v>43</v>
      </c>
      <c r="AC56" s="58">
        <v>0</v>
      </c>
      <c r="AD56" s="58">
        <v>0</v>
      </c>
      <c r="AE56" s="60">
        <v>26</v>
      </c>
      <c r="AF56" s="60">
        <v>10</v>
      </c>
      <c r="AG56" s="60">
        <v>26</v>
      </c>
      <c r="AH56" s="53">
        <v>10</v>
      </c>
      <c r="AI56" s="61">
        <v>0</v>
      </c>
      <c r="AJ56" s="61">
        <v>0</v>
      </c>
      <c r="AK56" s="62">
        <v>41</v>
      </c>
      <c r="AL56" s="62">
        <v>4</v>
      </c>
      <c r="AM56" s="53">
        <v>0</v>
      </c>
      <c r="AN56" s="144">
        <v>0</v>
      </c>
      <c r="AO56" s="53">
        <v>0</v>
      </c>
      <c r="AP56" s="64">
        <v>0</v>
      </c>
      <c r="AQ56" s="53">
        <v>0</v>
      </c>
      <c r="AR56" s="65">
        <v>250.44711538461542</v>
      </c>
      <c r="AS56" s="66">
        <v>575.70000000000005</v>
      </c>
      <c r="AT56" s="67">
        <v>2330433.6</v>
      </c>
      <c r="AU56" s="68">
        <v>1</v>
      </c>
      <c r="AV56" s="68">
        <v>1</v>
      </c>
      <c r="AW56" s="69">
        <v>300000</v>
      </c>
      <c r="AX56" s="70">
        <v>1963641.6</v>
      </c>
      <c r="AY56" s="71">
        <v>5</v>
      </c>
      <c r="AZ56" s="53">
        <v>23182.080000000002</v>
      </c>
      <c r="BA56" s="65">
        <v>5.7267984189723329</v>
      </c>
      <c r="BB56" s="60">
        <v>5.92</v>
      </c>
      <c r="BC56" s="60">
        <v>5.92</v>
      </c>
      <c r="BD56" s="53">
        <v>564.04999999999995</v>
      </c>
      <c r="BE56" s="72">
        <v>106</v>
      </c>
      <c r="BF56" s="73">
        <v>458.04999999999995</v>
      </c>
      <c r="BG56" s="56">
        <v>0</v>
      </c>
      <c r="BH56" s="74">
        <v>0</v>
      </c>
      <c r="BI56" s="75">
        <v>458.04999999999995</v>
      </c>
      <c r="BJ56" s="76"/>
      <c r="BK56" s="77"/>
      <c r="BL56" s="130"/>
      <c r="BM56" s="139" t="s">
        <v>283</v>
      </c>
      <c r="BN56" s="130" t="s">
        <v>284</v>
      </c>
      <c r="BO56" s="140">
        <v>253.09064102564105</v>
      </c>
    </row>
    <row r="57" spans="1:67" s="81" customFormat="1" ht="24" customHeight="1" x14ac:dyDescent="0.2">
      <c r="A57" s="41">
        <v>46</v>
      </c>
      <c r="B57" s="82" t="s">
        <v>286</v>
      </c>
      <c r="C57" s="83" t="s">
        <v>287</v>
      </c>
      <c r="D57" s="84" t="s">
        <v>288</v>
      </c>
      <c r="E57" s="85" t="s">
        <v>143</v>
      </c>
      <c r="F57" s="86" t="s">
        <v>273</v>
      </c>
      <c r="G57" s="87">
        <v>35776</v>
      </c>
      <c r="H57" s="106">
        <v>44132</v>
      </c>
      <c r="I57" s="49">
        <v>212</v>
      </c>
      <c r="J57" s="50">
        <v>25.5</v>
      </c>
      <c r="K57" s="51">
        <v>207.92</v>
      </c>
      <c r="L57" s="52">
        <v>0</v>
      </c>
      <c r="M57" s="52">
        <v>0</v>
      </c>
      <c r="N57" s="53">
        <v>0</v>
      </c>
      <c r="O57" s="60">
        <v>0</v>
      </c>
      <c r="P57" s="60">
        <v>0</v>
      </c>
      <c r="Q57" s="60">
        <v>0</v>
      </c>
      <c r="R57" s="54">
        <v>24</v>
      </c>
      <c r="S57" s="55">
        <v>36.692307692307693</v>
      </c>
      <c r="T57" s="60">
        <v>0</v>
      </c>
      <c r="U57" s="60">
        <v>0</v>
      </c>
      <c r="V57" s="53">
        <v>0</v>
      </c>
      <c r="W57" s="53">
        <v>0</v>
      </c>
      <c r="X57" s="56">
        <v>12</v>
      </c>
      <c r="Y57" s="56">
        <v>6</v>
      </c>
      <c r="Z57" s="138">
        <v>43</v>
      </c>
      <c r="AA57" s="58">
        <v>25.5</v>
      </c>
      <c r="AB57" s="59">
        <v>42.17307692307692</v>
      </c>
      <c r="AC57" s="58">
        <v>0</v>
      </c>
      <c r="AD57" s="58">
        <v>0</v>
      </c>
      <c r="AE57" s="60">
        <v>26</v>
      </c>
      <c r="AF57" s="60">
        <v>10</v>
      </c>
      <c r="AG57" s="60">
        <v>26</v>
      </c>
      <c r="AH57" s="53">
        <v>10</v>
      </c>
      <c r="AI57" s="61">
        <v>0.5</v>
      </c>
      <c r="AJ57" s="61">
        <v>6.5193589743589744</v>
      </c>
      <c r="AK57" s="62">
        <v>41</v>
      </c>
      <c r="AL57" s="62">
        <v>4</v>
      </c>
      <c r="AM57" s="53">
        <v>0</v>
      </c>
      <c r="AN57" s="147">
        <v>0</v>
      </c>
      <c r="AO57" s="58">
        <v>5</v>
      </c>
      <c r="AP57" s="64">
        <v>0</v>
      </c>
      <c r="AQ57" s="53">
        <v>0</v>
      </c>
      <c r="AR57" s="65">
        <v>250.86217948717947</v>
      </c>
      <c r="AS57" s="66">
        <v>579.16999999999996</v>
      </c>
      <c r="AT57" s="67">
        <v>2344480.1599999997</v>
      </c>
      <c r="AU57" s="68">
        <v>1</v>
      </c>
      <c r="AV57" s="68">
        <v>1</v>
      </c>
      <c r="AW57" s="69">
        <v>300000</v>
      </c>
      <c r="AX57" s="70">
        <v>1979712.1599999997</v>
      </c>
      <c r="AY57" s="71">
        <v>5</v>
      </c>
      <c r="AZ57" s="53">
        <v>23985.607999999993</v>
      </c>
      <c r="BA57" s="65">
        <v>5.9252984189723303</v>
      </c>
      <c r="BB57" s="60">
        <v>5.92</v>
      </c>
      <c r="BC57" s="60">
        <v>5.92</v>
      </c>
      <c r="BD57" s="53">
        <v>567.32000000000005</v>
      </c>
      <c r="BE57" s="72">
        <v>106</v>
      </c>
      <c r="BF57" s="73">
        <v>461.32000000000005</v>
      </c>
      <c r="BG57" s="56">
        <v>0</v>
      </c>
      <c r="BH57" s="74">
        <v>0</v>
      </c>
      <c r="BI57" s="75">
        <v>461.32000000000005</v>
      </c>
      <c r="BJ57" s="76"/>
      <c r="BK57" s="77"/>
      <c r="BL57" s="130"/>
      <c r="BM57" s="139" t="s">
        <v>286</v>
      </c>
      <c r="BN57" s="130" t="s">
        <v>287</v>
      </c>
      <c r="BO57" s="140">
        <v>253.92416666666662</v>
      </c>
    </row>
    <row r="58" spans="1:67" s="81" customFormat="1" ht="24" customHeight="1" x14ac:dyDescent="0.2">
      <c r="A58" s="41">
        <v>47</v>
      </c>
      <c r="B58" s="107" t="s">
        <v>289</v>
      </c>
      <c r="C58" s="83" t="s">
        <v>290</v>
      </c>
      <c r="D58" s="108" t="s">
        <v>291</v>
      </c>
      <c r="E58" s="109" t="s">
        <v>143</v>
      </c>
      <c r="F58" s="86" t="s">
        <v>273</v>
      </c>
      <c r="G58" s="87">
        <v>28526</v>
      </c>
      <c r="H58" s="110">
        <v>44156</v>
      </c>
      <c r="I58" s="49">
        <v>212</v>
      </c>
      <c r="J58" s="50">
        <v>26</v>
      </c>
      <c r="K58" s="51">
        <v>212</v>
      </c>
      <c r="L58" s="52">
        <v>0</v>
      </c>
      <c r="M58" s="52">
        <v>0</v>
      </c>
      <c r="N58" s="53">
        <v>0</v>
      </c>
      <c r="O58" s="60">
        <v>0</v>
      </c>
      <c r="P58" s="60">
        <v>0</v>
      </c>
      <c r="Q58" s="60">
        <v>0</v>
      </c>
      <c r="R58" s="54">
        <v>26</v>
      </c>
      <c r="S58" s="55">
        <v>39.75</v>
      </c>
      <c r="T58" s="60">
        <v>0</v>
      </c>
      <c r="U58" s="60">
        <v>0</v>
      </c>
      <c r="V58" s="53">
        <v>0</v>
      </c>
      <c r="W58" s="53">
        <v>0</v>
      </c>
      <c r="X58" s="56">
        <v>13</v>
      </c>
      <c r="Y58" s="56">
        <v>6.5</v>
      </c>
      <c r="Z58" s="138">
        <v>43</v>
      </c>
      <c r="AA58" s="58">
        <v>26</v>
      </c>
      <c r="AB58" s="59">
        <v>43</v>
      </c>
      <c r="AC58" s="58">
        <v>0</v>
      </c>
      <c r="AD58" s="58">
        <v>0</v>
      </c>
      <c r="AE58" s="60">
        <v>26</v>
      </c>
      <c r="AF58" s="60">
        <v>10</v>
      </c>
      <c r="AG58" s="60">
        <v>26</v>
      </c>
      <c r="AH58" s="53">
        <v>10</v>
      </c>
      <c r="AI58" s="61">
        <v>0</v>
      </c>
      <c r="AJ58" s="61">
        <v>0</v>
      </c>
      <c r="AK58" s="62">
        <v>40</v>
      </c>
      <c r="AL58" s="62">
        <v>4</v>
      </c>
      <c r="AM58" s="53">
        <v>0</v>
      </c>
      <c r="AN58" s="144">
        <v>0</v>
      </c>
      <c r="AO58" s="53">
        <v>0</v>
      </c>
      <c r="AP58" s="64">
        <v>0</v>
      </c>
      <c r="AQ58" s="53">
        <v>0</v>
      </c>
      <c r="AR58" s="65">
        <v>251.66666666666666</v>
      </c>
      <c r="AS58" s="66">
        <v>576.91999999999996</v>
      </c>
      <c r="AT58" s="67">
        <v>2335372.1599999997</v>
      </c>
      <c r="AU58" s="68">
        <v>1</v>
      </c>
      <c r="AV58" s="68">
        <v>4</v>
      </c>
      <c r="AW58" s="69">
        <v>750000</v>
      </c>
      <c r="AX58" s="70">
        <v>1518580.1599999997</v>
      </c>
      <c r="AY58" s="71">
        <v>5</v>
      </c>
      <c r="AZ58" s="53">
        <v>929.00799999998708</v>
      </c>
      <c r="BA58" s="65">
        <v>0.22949802371541184</v>
      </c>
      <c r="BB58" s="60">
        <v>5.92</v>
      </c>
      <c r="BC58" s="60">
        <v>5.92</v>
      </c>
      <c r="BD58" s="53">
        <v>570.77</v>
      </c>
      <c r="BE58" s="72">
        <v>106</v>
      </c>
      <c r="BF58" s="73">
        <v>464.77</v>
      </c>
      <c r="BG58" s="56">
        <v>0</v>
      </c>
      <c r="BH58" s="74">
        <v>0</v>
      </c>
      <c r="BI58" s="75">
        <v>464.77</v>
      </c>
      <c r="BJ58" s="76"/>
      <c r="BK58" s="77"/>
      <c r="BL58" s="130"/>
      <c r="BM58" s="139" t="s">
        <v>289</v>
      </c>
      <c r="BN58" s="130" t="s">
        <v>290</v>
      </c>
      <c r="BO58" s="140">
        <v>256.73804487179484</v>
      </c>
    </row>
    <row r="59" spans="1:67" s="81" customFormat="1" ht="24" customHeight="1" x14ac:dyDescent="0.2">
      <c r="A59" s="41">
        <v>48</v>
      </c>
      <c r="B59" s="107" t="s">
        <v>292</v>
      </c>
      <c r="C59" s="83" t="s">
        <v>293</v>
      </c>
      <c r="D59" s="108" t="s">
        <v>294</v>
      </c>
      <c r="E59" s="109" t="s">
        <v>143</v>
      </c>
      <c r="F59" s="86" t="s">
        <v>273</v>
      </c>
      <c r="G59" s="87">
        <v>33976</v>
      </c>
      <c r="H59" s="110">
        <v>44156</v>
      </c>
      <c r="I59" s="49">
        <v>212</v>
      </c>
      <c r="J59" s="50">
        <v>25.5</v>
      </c>
      <c r="K59" s="51">
        <v>207.92</v>
      </c>
      <c r="L59" s="52">
        <v>0</v>
      </c>
      <c r="M59" s="52">
        <v>0</v>
      </c>
      <c r="N59" s="58">
        <v>8</v>
      </c>
      <c r="O59" s="58">
        <v>12.23076923076923</v>
      </c>
      <c r="P59" s="60">
        <v>0</v>
      </c>
      <c r="Q59" s="60">
        <v>0</v>
      </c>
      <c r="R59" s="54">
        <v>24</v>
      </c>
      <c r="S59" s="55">
        <v>36.692307692307693</v>
      </c>
      <c r="T59" s="60">
        <v>0</v>
      </c>
      <c r="U59" s="60">
        <v>0</v>
      </c>
      <c r="V59" s="53">
        <v>0</v>
      </c>
      <c r="W59" s="53">
        <v>0</v>
      </c>
      <c r="X59" s="56">
        <v>12</v>
      </c>
      <c r="Y59" s="56">
        <v>6</v>
      </c>
      <c r="Z59" s="138">
        <v>43</v>
      </c>
      <c r="AA59" s="58">
        <v>25.5</v>
      </c>
      <c r="AB59" s="59">
        <v>42.17307692307692</v>
      </c>
      <c r="AC59" s="58">
        <v>0</v>
      </c>
      <c r="AD59" s="58">
        <v>0</v>
      </c>
      <c r="AE59" s="60">
        <v>26</v>
      </c>
      <c r="AF59" s="60">
        <v>10</v>
      </c>
      <c r="AG59" s="60">
        <v>26</v>
      </c>
      <c r="AH59" s="53">
        <v>10</v>
      </c>
      <c r="AI59" s="61">
        <v>0.5</v>
      </c>
      <c r="AJ59" s="61">
        <v>6.6265865384615381</v>
      </c>
      <c r="AK59" s="62">
        <v>40</v>
      </c>
      <c r="AL59" s="62">
        <v>4</v>
      </c>
      <c r="AM59" s="53">
        <v>0</v>
      </c>
      <c r="AN59" s="144">
        <v>0</v>
      </c>
      <c r="AO59" s="53">
        <v>0</v>
      </c>
      <c r="AP59" s="64">
        <v>0</v>
      </c>
      <c r="AQ59" s="53">
        <v>0</v>
      </c>
      <c r="AR59" s="65">
        <v>247.60551282051281</v>
      </c>
      <c r="AS59" s="66">
        <v>583.25</v>
      </c>
      <c r="AT59" s="67">
        <v>2360996</v>
      </c>
      <c r="AU59" s="68">
        <v>0</v>
      </c>
      <c r="AV59" s="68">
        <v>0</v>
      </c>
      <c r="AW59" s="69">
        <v>0</v>
      </c>
      <c r="AX59" s="70">
        <v>2296228</v>
      </c>
      <c r="AY59" s="71">
        <v>10</v>
      </c>
      <c r="AZ59" s="53">
        <v>54622.799999999988</v>
      </c>
      <c r="BA59" s="65">
        <v>13.493774703557309</v>
      </c>
      <c r="BB59" s="60">
        <v>5.92</v>
      </c>
      <c r="BC59" s="60">
        <v>5.92</v>
      </c>
      <c r="BD59" s="53">
        <v>563.84</v>
      </c>
      <c r="BE59" s="72">
        <v>106</v>
      </c>
      <c r="BF59" s="73">
        <v>457.84000000000003</v>
      </c>
      <c r="BG59" s="56">
        <v>0</v>
      </c>
      <c r="BH59" s="74">
        <v>0</v>
      </c>
      <c r="BI59" s="75">
        <v>457.84000000000003</v>
      </c>
      <c r="BJ59" s="76"/>
      <c r="BK59" s="77"/>
      <c r="BL59" s="130"/>
      <c r="BM59" s="139" t="s">
        <v>292</v>
      </c>
      <c r="BN59" s="130" t="s">
        <v>293</v>
      </c>
      <c r="BO59" s="140">
        <v>245.66451923076926</v>
      </c>
    </row>
    <row r="60" spans="1:67" s="81" customFormat="1" ht="24" customHeight="1" x14ac:dyDescent="0.2">
      <c r="A60" s="41">
        <v>49</v>
      </c>
      <c r="B60" s="82" t="s">
        <v>295</v>
      </c>
      <c r="C60" s="83" t="s">
        <v>296</v>
      </c>
      <c r="D60" s="84" t="s">
        <v>297</v>
      </c>
      <c r="E60" s="85" t="s">
        <v>143</v>
      </c>
      <c r="F60" s="86" t="s">
        <v>273</v>
      </c>
      <c r="G60" s="87">
        <v>37663</v>
      </c>
      <c r="H60" s="106">
        <v>44244</v>
      </c>
      <c r="I60" s="49">
        <v>212</v>
      </c>
      <c r="J60" s="50">
        <v>26</v>
      </c>
      <c r="K60" s="51">
        <v>212</v>
      </c>
      <c r="L60" s="52">
        <v>0</v>
      </c>
      <c r="M60" s="52">
        <v>0</v>
      </c>
      <c r="N60" s="53">
        <v>0</v>
      </c>
      <c r="O60" s="53">
        <v>0</v>
      </c>
      <c r="P60" s="58">
        <v>76</v>
      </c>
      <c r="Q60" s="58">
        <v>23.238461538461536</v>
      </c>
      <c r="R60" s="54">
        <v>0</v>
      </c>
      <c r="S60" s="55">
        <v>0</v>
      </c>
      <c r="T60" s="58">
        <v>30</v>
      </c>
      <c r="U60" s="58">
        <v>61.153846153846146</v>
      </c>
      <c r="V60" s="53">
        <v>0</v>
      </c>
      <c r="W60" s="53">
        <v>0</v>
      </c>
      <c r="X60" s="56">
        <v>15</v>
      </c>
      <c r="Y60" s="56">
        <v>7.5</v>
      </c>
      <c r="Z60" s="138">
        <v>43</v>
      </c>
      <c r="AA60" s="58">
        <v>26</v>
      </c>
      <c r="AB60" s="59">
        <v>43</v>
      </c>
      <c r="AC60" s="58">
        <v>0</v>
      </c>
      <c r="AD60" s="58">
        <v>0</v>
      </c>
      <c r="AE60" s="60">
        <v>26</v>
      </c>
      <c r="AF60" s="60">
        <v>10</v>
      </c>
      <c r="AG60" s="60">
        <v>26</v>
      </c>
      <c r="AH60" s="53">
        <v>10</v>
      </c>
      <c r="AI60" s="61">
        <v>0</v>
      </c>
      <c r="AJ60" s="61">
        <v>0</v>
      </c>
      <c r="AK60" s="62">
        <v>37</v>
      </c>
      <c r="AL60" s="62">
        <v>4</v>
      </c>
      <c r="AM60" s="53">
        <v>0</v>
      </c>
      <c r="AN60" s="147">
        <v>25</v>
      </c>
      <c r="AO60" s="58">
        <v>33.846153846153847</v>
      </c>
      <c r="AP60" s="64">
        <v>0</v>
      </c>
      <c r="AQ60" s="53">
        <v>0</v>
      </c>
      <c r="AR60" s="65">
        <v>251.66666666666666</v>
      </c>
      <c r="AS60" s="66">
        <v>656.41</v>
      </c>
      <c r="AT60" s="67">
        <v>2657147.6799999997</v>
      </c>
      <c r="AU60" s="68">
        <v>0</v>
      </c>
      <c r="AV60" s="68">
        <v>0</v>
      </c>
      <c r="AW60" s="69">
        <v>0</v>
      </c>
      <c r="AX60" s="70">
        <v>2586307.6799999997</v>
      </c>
      <c r="AY60" s="71">
        <v>10</v>
      </c>
      <c r="AZ60" s="53">
        <v>83630.767999999982</v>
      </c>
      <c r="BA60" s="65">
        <v>20.659774703557307</v>
      </c>
      <c r="BB60" s="60">
        <v>5.92</v>
      </c>
      <c r="BC60" s="60">
        <v>5.92</v>
      </c>
      <c r="BD60" s="53">
        <v>629.83000000000004</v>
      </c>
      <c r="BE60" s="72">
        <v>106</v>
      </c>
      <c r="BF60" s="73">
        <v>523.83000000000004</v>
      </c>
      <c r="BG60" s="56">
        <v>0</v>
      </c>
      <c r="BH60" s="74">
        <v>0</v>
      </c>
      <c r="BI60" s="75">
        <v>523.83000000000004</v>
      </c>
      <c r="BJ60" s="76"/>
      <c r="BK60" s="77"/>
      <c r="BL60" s="130"/>
      <c r="BM60" s="139" t="s">
        <v>295</v>
      </c>
      <c r="BN60" s="130" t="s">
        <v>296</v>
      </c>
      <c r="BO60" s="140">
        <v>332.7998076923077</v>
      </c>
    </row>
    <row r="61" spans="1:67" s="81" customFormat="1" ht="24" customHeight="1" x14ac:dyDescent="0.2">
      <c r="A61" s="41">
        <v>50</v>
      </c>
      <c r="B61" s="82" t="s">
        <v>298</v>
      </c>
      <c r="C61" s="83" t="s">
        <v>299</v>
      </c>
      <c r="D61" s="84" t="s">
        <v>300</v>
      </c>
      <c r="E61" s="85" t="s">
        <v>143</v>
      </c>
      <c r="F61" s="86" t="s">
        <v>273</v>
      </c>
      <c r="G61" s="87">
        <v>32480</v>
      </c>
      <c r="H61" s="106">
        <v>44247</v>
      </c>
      <c r="I61" s="49">
        <v>212</v>
      </c>
      <c r="J61" s="50">
        <v>25.5</v>
      </c>
      <c r="K61" s="51">
        <v>207.92</v>
      </c>
      <c r="L61" s="52">
        <v>0</v>
      </c>
      <c r="M61" s="52">
        <v>0</v>
      </c>
      <c r="N61" s="53">
        <v>0</v>
      </c>
      <c r="O61" s="60">
        <v>0</v>
      </c>
      <c r="P61" s="60">
        <v>0</v>
      </c>
      <c r="Q61" s="60">
        <v>0</v>
      </c>
      <c r="R61" s="54">
        <v>26</v>
      </c>
      <c r="S61" s="55">
        <v>39.75</v>
      </c>
      <c r="T61" s="60">
        <v>0</v>
      </c>
      <c r="U61" s="60">
        <v>0</v>
      </c>
      <c r="V61" s="53">
        <v>0</v>
      </c>
      <c r="W61" s="53">
        <v>0</v>
      </c>
      <c r="X61" s="56">
        <v>13</v>
      </c>
      <c r="Y61" s="56">
        <v>6.5</v>
      </c>
      <c r="Z61" s="138">
        <v>43</v>
      </c>
      <c r="AA61" s="58">
        <v>25.5</v>
      </c>
      <c r="AB61" s="59">
        <v>42.17307692307692</v>
      </c>
      <c r="AC61" s="58">
        <v>0</v>
      </c>
      <c r="AD61" s="58">
        <v>0</v>
      </c>
      <c r="AE61" s="60">
        <v>26</v>
      </c>
      <c r="AF61" s="60">
        <v>10</v>
      </c>
      <c r="AG61" s="60">
        <v>26</v>
      </c>
      <c r="AH61" s="53">
        <v>10</v>
      </c>
      <c r="AI61" s="61">
        <v>0.5</v>
      </c>
      <c r="AJ61" s="61">
        <v>6.7213461538461541</v>
      </c>
      <c r="AK61" s="62">
        <v>37</v>
      </c>
      <c r="AL61" s="62">
        <v>4</v>
      </c>
      <c r="AM61" s="53">
        <v>0</v>
      </c>
      <c r="AN61" s="144">
        <v>0</v>
      </c>
      <c r="AO61" s="53">
        <v>0</v>
      </c>
      <c r="AP61" s="64">
        <v>0</v>
      </c>
      <c r="AQ61" s="53">
        <v>0</v>
      </c>
      <c r="AR61" s="65">
        <v>250.05769230769229</v>
      </c>
      <c r="AS61" s="66">
        <v>577.12</v>
      </c>
      <c r="AT61" s="67">
        <v>2336181.7600000002</v>
      </c>
      <c r="AU61" s="68">
        <v>1</v>
      </c>
      <c r="AV61" s="68">
        <v>1</v>
      </c>
      <c r="AW61" s="69">
        <v>300000</v>
      </c>
      <c r="AX61" s="70">
        <v>1969389.7600000002</v>
      </c>
      <c r="AY61" s="71">
        <v>5</v>
      </c>
      <c r="AZ61" s="53">
        <v>23469.488000000012</v>
      </c>
      <c r="BA61" s="65">
        <v>5.7977984189723353</v>
      </c>
      <c r="BB61" s="60">
        <v>5.92</v>
      </c>
      <c r="BC61" s="60">
        <v>5.92</v>
      </c>
      <c r="BD61" s="53">
        <v>565.4</v>
      </c>
      <c r="BE61" s="72">
        <v>106</v>
      </c>
      <c r="BF61" s="73">
        <v>459.4</v>
      </c>
      <c r="BG61" s="56">
        <v>0</v>
      </c>
      <c r="BH61" s="74">
        <v>0</v>
      </c>
      <c r="BI61" s="75">
        <v>459.4</v>
      </c>
      <c r="BJ61" s="76"/>
      <c r="BK61" s="77"/>
      <c r="BL61" s="130"/>
      <c r="BM61" s="139" t="s">
        <v>298</v>
      </c>
      <c r="BN61" s="130" t="s">
        <v>299</v>
      </c>
      <c r="BO61" s="140">
        <v>243.65923076923073</v>
      </c>
    </row>
    <row r="62" spans="1:67" s="81" customFormat="1" ht="24" customHeight="1" x14ac:dyDescent="0.2">
      <c r="A62" s="41">
        <v>51</v>
      </c>
      <c r="B62" s="82" t="s">
        <v>301</v>
      </c>
      <c r="C62" s="83" t="s">
        <v>302</v>
      </c>
      <c r="D62" s="84" t="s">
        <v>303</v>
      </c>
      <c r="E62" s="85" t="s">
        <v>143</v>
      </c>
      <c r="F62" s="86" t="s">
        <v>273</v>
      </c>
      <c r="G62" s="87">
        <v>34168</v>
      </c>
      <c r="H62" s="106">
        <v>44264</v>
      </c>
      <c r="I62" s="49">
        <v>212</v>
      </c>
      <c r="J62" s="50">
        <v>26</v>
      </c>
      <c r="K62" s="51">
        <v>212</v>
      </c>
      <c r="L62" s="52">
        <v>0</v>
      </c>
      <c r="M62" s="52">
        <v>0</v>
      </c>
      <c r="N62" s="53">
        <v>0</v>
      </c>
      <c r="O62" s="60">
        <v>0</v>
      </c>
      <c r="P62" s="60">
        <v>0</v>
      </c>
      <c r="Q62" s="60">
        <v>0</v>
      </c>
      <c r="R62" s="54">
        <v>26</v>
      </c>
      <c r="S62" s="55">
        <v>39.75</v>
      </c>
      <c r="T62" s="60">
        <v>0</v>
      </c>
      <c r="U62" s="60">
        <v>0</v>
      </c>
      <c r="V62" s="53">
        <v>0</v>
      </c>
      <c r="W62" s="53">
        <v>0</v>
      </c>
      <c r="X62" s="56">
        <v>13</v>
      </c>
      <c r="Y62" s="56">
        <v>6.5</v>
      </c>
      <c r="Z62" s="138">
        <v>43</v>
      </c>
      <c r="AA62" s="58">
        <v>26</v>
      </c>
      <c r="AB62" s="59">
        <v>43</v>
      </c>
      <c r="AC62" s="58">
        <v>0</v>
      </c>
      <c r="AD62" s="58">
        <v>0</v>
      </c>
      <c r="AE62" s="60">
        <v>26</v>
      </c>
      <c r="AF62" s="60">
        <v>10</v>
      </c>
      <c r="AG62" s="60">
        <v>26</v>
      </c>
      <c r="AH62" s="53">
        <v>10</v>
      </c>
      <c r="AI62" s="61">
        <v>0</v>
      </c>
      <c r="AJ62" s="61">
        <v>0</v>
      </c>
      <c r="AK62" s="62">
        <v>36</v>
      </c>
      <c r="AL62" s="62">
        <v>4</v>
      </c>
      <c r="AM62" s="53">
        <v>0</v>
      </c>
      <c r="AN62" s="144">
        <v>0</v>
      </c>
      <c r="AO62" s="53">
        <v>0</v>
      </c>
      <c r="AP62" s="64">
        <v>0</v>
      </c>
      <c r="AQ62" s="53">
        <v>0</v>
      </c>
      <c r="AR62" s="65">
        <v>250.04487179487182</v>
      </c>
      <c r="AS62" s="66">
        <v>575.29</v>
      </c>
      <c r="AT62" s="67">
        <v>2328773.92</v>
      </c>
      <c r="AU62" s="68">
        <v>1</v>
      </c>
      <c r="AV62" s="68">
        <v>3</v>
      </c>
      <c r="AW62" s="69">
        <v>600000</v>
      </c>
      <c r="AX62" s="70">
        <v>1661981.92</v>
      </c>
      <c r="AY62" s="71">
        <v>5</v>
      </c>
      <c r="AZ62" s="53">
        <v>8099.0959999999905</v>
      </c>
      <c r="BA62" s="65">
        <v>2.0007648221343848</v>
      </c>
      <c r="BB62" s="60">
        <v>5.92</v>
      </c>
      <c r="BC62" s="60">
        <v>5.92</v>
      </c>
      <c r="BD62" s="53">
        <v>567.37</v>
      </c>
      <c r="BE62" s="72">
        <v>106</v>
      </c>
      <c r="BF62" s="73">
        <v>461.37</v>
      </c>
      <c r="BG62" s="56">
        <v>0</v>
      </c>
      <c r="BH62" s="74">
        <v>0</v>
      </c>
      <c r="BI62" s="75">
        <v>461.37</v>
      </c>
      <c r="BJ62" s="76"/>
      <c r="BK62" s="77"/>
      <c r="BL62" s="130"/>
      <c r="BM62" s="139" t="s">
        <v>301</v>
      </c>
      <c r="BN62" s="130" t="s">
        <v>302</v>
      </c>
      <c r="BO62" s="140">
        <v>219.02096153846145</v>
      </c>
    </row>
    <row r="63" spans="1:67" s="81" customFormat="1" ht="24" customHeight="1" x14ac:dyDescent="0.2">
      <c r="A63" s="41">
        <v>52</v>
      </c>
      <c r="B63" s="82" t="s">
        <v>304</v>
      </c>
      <c r="C63" s="83" t="s">
        <v>305</v>
      </c>
      <c r="D63" s="84" t="s">
        <v>306</v>
      </c>
      <c r="E63" s="85" t="s">
        <v>143</v>
      </c>
      <c r="F63" s="86" t="s">
        <v>273</v>
      </c>
      <c r="G63" s="87">
        <v>35450</v>
      </c>
      <c r="H63" s="106">
        <v>44485</v>
      </c>
      <c r="I63" s="49">
        <v>212</v>
      </c>
      <c r="J63" s="50">
        <v>26</v>
      </c>
      <c r="K63" s="51">
        <v>212</v>
      </c>
      <c r="L63" s="52">
        <v>0</v>
      </c>
      <c r="M63" s="52">
        <v>0</v>
      </c>
      <c r="N63" s="58">
        <v>8</v>
      </c>
      <c r="O63" s="58">
        <v>12.23076923076923</v>
      </c>
      <c r="P63" s="60">
        <v>0</v>
      </c>
      <c r="Q63" s="60">
        <v>0</v>
      </c>
      <c r="R63" s="54">
        <v>26</v>
      </c>
      <c r="S63" s="55">
        <v>39.75</v>
      </c>
      <c r="T63" s="60">
        <v>0</v>
      </c>
      <c r="U63" s="60">
        <v>0</v>
      </c>
      <c r="V63" s="53">
        <v>0</v>
      </c>
      <c r="W63" s="53">
        <v>0</v>
      </c>
      <c r="X63" s="56">
        <v>13</v>
      </c>
      <c r="Y63" s="56">
        <v>6.5</v>
      </c>
      <c r="Z63" s="138">
        <v>43</v>
      </c>
      <c r="AA63" s="58">
        <v>26</v>
      </c>
      <c r="AB63" s="59">
        <v>43</v>
      </c>
      <c r="AC63" s="58">
        <v>0</v>
      </c>
      <c r="AD63" s="58">
        <v>0</v>
      </c>
      <c r="AE63" s="60">
        <v>26</v>
      </c>
      <c r="AF63" s="60">
        <v>10</v>
      </c>
      <c r="AG63" s="60">
        <v>26</v>
      </c>
      <c r="AH63" s="53">
        <v>10</v>
      </c>
      <c r="AI63" s="61">
        <v>0</v>
      </c>
      <c r="AJ63" s="61">
        <v>0</v>
      </c>
      <c r="AK63" s="62">
        <v>29</v>
      </c>
      <c r="AL63" s="62">
        <v>3</v>
      </c>
      <c r="AM63" s="53">
        <v>0</v>
      </c>
      <c r="AN63" s="147">
        <v>0</v>
      </c>
      <c r="AO63" s="58">
        <v>5</v>
      </c>
      <c r="AP63" s="64">
        <v>0</v>
      </c>
      <c r="AQ63" s="53">
        <v>0</v>
      </c>
      <c r="AR63" s="65">
        <v>251.26442307692309</v>
      </c>
      <c r="AS63" s="66">
        <v>592.75</v>
      </c>
      <c r="AT63" s="67">
        <v>2399452</v>
      </c>
      <c r="AU63" s="68">
        <v>1</v>
      </c>
      <c r="AV63" s="68">
        <v>1</v>
      </c>
      <c r="AW63" s="69">
        <v>300000</v>
      </c>
      <c r="AX63" s="70">
        <v>2032660</v>
      </c>
      <c r="AY63" s="71">
        <v>10</v>
      </c>
      <c r="AZ63" s="53">
        <v>28266</v>
      </c>
      <c r="BA63" s="65">
        <v>6.9827075098814229</v>
      </c>
      <c r="BB63" s="60">
        <v>5.92</v>
      </c>
      <c r="BC63" s="60">
        <v>5.92</v>
      </c>
      <c r="BD63" s="53">
        <v>579.85</v>
      </c>
      <c r="BE63" s="72">
        <v>106</v>
      </c>
      <c r="BF63" s="73">
        <v>473.85</v>
      </c>
      <c r="BG63" s="56">
        <v>0</v>
      </c>
      <c r="BH63" s="74">
        <v>0</v>
      </c>
      <c r="BI63" s="75">
        <v>473.85</v>
      </c>
      <c r="BJ63" s="76"/>
      <c r="BK63" s="77"/>
      <c r="BL63" s="130"/>
      <c r="BM63" s="139" t="s">
        <v>304</v>
      </c>
      <c r="BN63" s="130" t="s">
        <v>305</v>
      </c>
      <c r="BO63" s="140">
        <v>261.23076923076923</v>
      </c>
    </row>
    <row r="64" spans="1:67" s="81" customFormat="1" ht="24" customHeight="1" x14ac:dyDescent="0.2">
      <c r="A64" s="41">
        <v>53</v>
      </c>
      <c r="B64" s="82" t="s">
        <v>307</v>
      </c>
      <c r="C64" s="83" t="s">
        <v>308</v>
      </c>
      <c r="D64" s="84" t="s">
        <v>309</v>
      </c>
      <c r="E64" s="85" t="s">
        <v>143</v>
      </c>
      <c r="F64" s="86" t="s">
        <v>273</v>
      </c>
      <c r="G64" s="87">
        <v>36411</v>
      </c>
      <c r="H64" s="106">
        <v>44487</v>
      </c>
      <c r="I64" s="49">
        <v>212</v>
      </c>
      <c r="J64" s="50">
        <v>25.5</v>
      </c>
      <c r="K64" s="51">
        <v>207.92</v>
      </c>
      <c r="L64" s="52">
        <v>0</v>
      </c>
      <c r="M64" s="52">
        <v>0</v>
      </c>
      <c r="N64" s="58">
        <v>8</v>
      </c>
      <c r="O64" s="58">
        <v>12.23076923076923</v>
      </c>
      <c r="P64" s="60">
        <v>0</v>
      </c>
      <c r="Q64" s="60">
        <v>0</v>
      </c>
      <c r="R64" s="54">
        <v>26</v>
      </c>
      <c r="S64" s="55">
        <v>39.75</v>
      </c>
      <c r="T64" s="60">
        <v>0</v>
      </c>
      <c r="U64" s="60">
        <v>0</v>
      </c>
      <c r="V64" s="53">
        <v>0</v>
      </c>
      <c r="W64" s="53">
        <v>0</v>
      </c>
      <c r="X64" s="56">
        <v>13</v>
      </c>
      <c r="Y64" s="56">
        <v>6.5</v>
      </c>
      <c r="Z64" s="138">
        <v>43</v>
      </c>
      <c r="AA64" s="58">
        <v>25.5</v>
      </c>
      <c r="AB64" s="59">
        <v>42.17307692307692</v>
      </c>
      <c r="AC64" s="58">
        <v>0</v>
      </c>
      <c r="AD64" s="58">
        <v>0</v>
      </c>
      <c r="AE64" s="60">
        <v>26</v>
      </c>
      <c r="AF64" s="60">
        <v>10</v>
      </c>
      <c r="AG64" s="60">
        <v>26</v>
      </c>
      <c r="AH64" s="53">
        <v>10</v>
      </c>
      <c r="AI64" s="61">
        <v>0.5</v>
      </c>
      <c r="AJ64" s="61">
        <v>6.8628685897435897</v>
      </c>
      <c r="AK64" s="62">
        <v>29</v>
      </c>
      <c r="AL64" s="62">
        <v>3</v>
      </c>
      <c r="AM64" s="53">
        <v>0</v>
      </c>
      <c r="AN64" s="144">
        <v>0</v>
      </c>
      <c r="AO64" s="53">
        <v>0</v>
      </c>
      <c r="AP64" s="64">
        <v>0</v>
      </c>
      <c r="AQ64" s="53">
        <v>0</v>
      </c>
      <c r="AR64" s="65">
        <v>251.25801282051282</v>
      </c>
      <c r="AS64" s="66">
        <v>589.69000000000005</v>
      </c>
      <c r="AT64" s="67">
        <v>2387065.12</v>
      </c>
      <c r="AU64" s="68">
        <v>1</v>
      </c>
      <c r="AV64" s="68">
        <v>1</v>
      </c>
      <c r="AW64" s="69">
        <v>300000</v>
      </c>
      <c r="AX64" s="70">
        <v>2020273.12</v>
      </c>
      <c r="AY64" s="71">
        <v>10</v>
      </c>
      <c r="AZ64" s="53">
        <v>27027.312000000034</v>
      </c>
      <c r="BA64" s="65">
        <v>6.6767075098814317</v>
      </c>
      <c r="BB64" s="60">
        <v>5.92</v>
      </c>
      <c r="BC64" s="60">
        <v>5.92</v>
      </c>
      <c r="BD64" s="53">
        <v>577.09</v>
      </c>
      <c r="BE64" s="72">
        <v>106</v>
      </c>
      <c r="BF64" s="73">
        <v>471.09000000000003</v>
      </c>
      <c r="BG64" s="56">
        <v>0</v>
      </c>
      <c r="BH64" s="74">
        <v>0</v>
      </c>
      <c r="BI64" s="75">
        <v>471.09000000000003</v>
      </c>
      <c r="BJ64" s="76"/>
      <c r="BK64" s="77"/>
      <c r="BL64" s="130"/>
      <c r="BM64" s="139" t="s">
        <v>307</v>
      </c>
      <c r="BN64" s="130" t="s">
        <v>308</v>
      </c>
      <c r="BO64" s="140">
        <v>253.69826923076931</v>
      </c>
    </row>
    <row r="65" spans="1:67" s="81" customFormat="1" ht="24" customHeight="1" x14ac:dyDescent="0.2">
      <c r="A65" s="41">
        <v>54</v>
      </c>
      <c r="B65" s="82" t="s">
        <v>310</v>
      </c>
      <c r="C65" s="83" t="s">
        <v>311</v>
      </c>
      <c r="D65" s="84" t="s">
        <v>312</v>
      </c>
      <c r="E65" s="85" t="s">
        <v>143</v>
      </c>
      <c r="F65" s="86" t="s">
        <v>273</v>
      </c>
      <c r="G65" s="87">
        <v>32968</v>
      </c>
      <c r="H65" s="106">
        <v>44488</v>
      </c>
      <c r="I65" s="49">
        <v>212</v>
      </c>
      <c r="J65" s="50">
        <v>24.5</v>
      </c>
      <c r="K65" s="51">
        <v>199.77</v>
      </c>
      <c r="L65" s="52">
        <v>0</v>
      </c>
      <c r="M65" s="52">
        <v>0</v>
      </c>
      <c r="N65" s="53">
        <v>0</v>
      </c>
      <c r="O65" s="60">
        <v>0</v>
      </c>
      <c r="P65" s="60">
        <v>0</v>
      </c>
      <c r="Q65" s="60">
        <v>0</v>
      </c>
      <c r="R65" s="54">
        <v>22</v>
      </c>
      <c r="S65" s="55">
        <v>33.63461538461538</v>
      </c>
      <c r="T65" s="60">
        <v>0</v>
      </c>
      <c r="U65" s="60">
        <v>0</v>
      </c>
      <c r="V65" s="53">
        <v>0</v>
      </c>
      <c r="W65" s="53">
        <v>0</v>
      </c>
      <c r="X65" s="56">
        <v>11</v>
      </c>
      <c r="Y65" s="56">
        <v>5.5</v>
      </c>
      <c r="Z65" s="138">
        <v>43</v>
      </c>
      <c r="AA65" s="58">
        <v>24.5</v>
      </c>
      <c r="AB65" s="59">
        <v>40.519230769230766</v>
      </c>
      <c r="AC65" s="58">
        <v>0</v>
      </c>
      <c r="AD65" s="58">
        <v>0</v>
      </c>
      <c r="AE65" s="60">
        <v>26</v>
      </c>
      <c r="AF65" s="60">
        <v>10</v>
      </c>
      <c r="AG65" s="60">
        <v>26</v>
      </c>
      <c r="AH65" s="53">
        <v>10</v>
      </c>
      <c r="AI65" s="61">
        <v>1.5</v>
      </c>
      <c r="AJ65" s="61">
        <v>19.728653846153847</v>
      </c>
      <c r="AK65" s="62">
        <v>29</v>
      </c>
      <c r="AL65" s="62">
        <v>3</v>
      </c>
      <c r="AM65" s="53">
        <v>0</v>
      </c>
      <c r="AN65" s="144">
        <v>0</v>
      </c>
      <c r="AO65" s="53">
        <v>0</v>
      </c>
      <c r="AP65" s="64">
        <v>0</v>
      </c>
      <c r="AQ65" s="53">
        <v>0</v>
      </c>
      <c r="AR65" s="65">
        <v>249.65519230769232</v>
      </c>
      <c r="AS65" s="66">
        <v>571.80999999999995</v>
      </c>
      <c r="AT65" s="67">
        <v>2314686.88</v>
      </c>
      <c r="AU65" s="68">
        <v>1</v>
      </c>
      <c r="AV65" s="68">
        <v>1</v>
      </c>
      <c r="AW65" s="69">
        <v>300000</v>
      </c>
      <c r="AX65" s="70">
        <v>1951942.88</v>
      </c>
      <c r="AY65" s="71">
        <v>5</v>
      </c>
      <c r="AZ65" s="53">
        <v>22597.143999999986</v>
      </c>
      <c r="BA65" s="65">
        <v>5.5822984189723286</v>
      </c>
      <c r="BB65" s="60">
        <v>5.92</v>
      </c>
      <c r="BC65" s="60">
        <v>5.92</v>
      </c>
      <c r="BD65" s="53">
        <v>560.30999999999995</v>
      </c>
      <c r="BE65" s="72">
        <v>106</v>
      </c>
      <c r="BF65" s="73">
        <v>454.30999999999995</v>
      </c>
      <c r="BG65" s="56">
        <v>0</v>
      </c>
      <c r="BH65" s="74">
        <v>0</v>
      </c>
      <c r="BI65" s="75">
        <v>454.30999999999995</v>
      </c>
      <c r="BJ65" s="76"/>
      <c r="BK65" s="77"/>
      <c r="BL65" s="130"/>
      <c r="BM65" s="139" t="s">
        <v>310</v>
      </c>
      <c r="BN65" s="130" t="s">
        <v>311</v>
      </c>
      <c r="BO65" s="140">
        <v>254.08634615384616</v>
      </c>
    </row>
    <row r="66" spans="1:67" s="81" customFormat="1" ht="24" customHeight="1" x14ac:dyDescent="0.2">
      <c r="A66" s="41">
        <v>55</v>
      </c>
      <c r="B66" s="82" t="s">
        <v>313</v>
      </c>
      <c r="C66" s="83" t="s">
        <v>314</v>
      </c>
      <c r="D66" s="84" t="s">
        <v>315</v>
      </c>
      <c r="E66" s="85" t="s">
        <v>143</v>
      </c>
      <c r="F66" s="86" t="s">
        <v>273</v>
      </c>
      <c r="G66" s="87">
        <v>36687</v>
      </c>
      <c r="H66" s="106">
        <v>44531</v>
      </c>
      <c r="I66" s="49">
        <v>212</v>
      </c>
      <c r="J66" s="50">
        <v>24</v>
      </c>
      <c r="K66" s="51">
        <v>195.69</v>
      </c>
      <c r="L66" s="52">
        <v>0</v>
      </c>
      <c r="M66" s="52">
        <v>0</v>
      </c>
      <c r="N66" s="53">
        <v>0</v>
      </c>
      <c r="O66" s="53">
        <v>0</v>
      </c>
      <c r="P66" s="58">
        <v>70</v>
      </c>
      <c r="Q66" s="58">
        <v>21.403846153846153</v>
      </c>
      <c r="R66" s="54">
        <v>0</v>
      </c>
      <c r="S66" s="55">
        <v>0</v>
      </c>
      <c r="T66" s="58">
        <v>28</v>
      </c>
      <c r="U66" s="58">
        <v>57.076923076923073</v>
      </c>
      <c r="V66" s="53">
        <v>0</v>
      </c>
      <c r="W66" s="53">
        <v>0</v>
      </c>
      <c r="X66" s="56">
        <v>14</v>
      </c>
      <c r="Y66" s="56">
        <v>7</v>
      </c>
      <c r="Z66" s="138">
        <v>43</v>
      </c>
      <c r="AA66" s="58">
        <v>24</v>
      </c>
      <c r="AB66" s="59">
        <v>39.692307692307693</v>
      </c>
      <c r="AC66" s="58">
        <v>0</v>
      </c>
      <c r="AD66" s="58">
        <v>0</v>
      </c>
      <c r="AE66" s="60">
        <v>26</v>
      </c>
      <c r="AF66" s="60">
        <v>10</v>
      </c>
      <c r="AG66" s="60">
        <v>26</v>
      </c>
      <c r="AH66" s="53">
        <v>10</v>
      </c>
      <c r="AI66" s="61">
        <v>2</v>
      </c>
      <c r="AJ66" s="61">
        <v>31.107564102564101</v>
      </c>
      <c r="AK66" s="62">
        <v>27</v>
      </c>
      <c r="AL66" s="62">
        <v>3</v>
      </c>
      <c r="AM66" s="53">
        <v>0</v>
      </c>
      <c r="AN66" s="147">
        <v>23</v>
      </c>
      <c r="AO66" s="58">
        <v>31.53846153846154</v>
      </c>
      <c r="AP66" s="64">
        <v>0</v>
      </c>
      <c r="AQ66" s="53">
        <v>0</v>
      </c>
      <c r="AR66" s="65">
        <v>246.82666666666668</v>
      </c>
      <c r="AS66" s="66">
        <v>653.34</v>
      </c>
      <c r="AT66" s="67">
        <v>2644720.3200000003</v>
      </c>
      <c r="AU66" s="68">
        <v>1</v>
      </c>
      <c r="AV66" s="68">
        <v>1</v>
      </c>
      <c r="AW66" s="69">
        <v>300000</v>
      </c>
      <c r="AX66" s="70">
        <v>2275904.3200000003</v>
      </c>
      <c r="AY66" s="71">
        <v>10</v>
      </c>
      <c r="AZ66" s="53">
        <v>52590.43200000003</v>
      </c>
      <c r="BA66" s="65">
        <v>12.991707509881429</v>
      </c>
      <c r="BB66" s="60">
        <v>5.92</v>
      </c>
      <c r="BC66" s="60">
        <v>5.92</v>
      </c>
      <c r="BD66" s="53">
        <v>634.42999999999995</v>
      </c>
      <c r="BE66" s="72">
        <v>106</v>
      </c>
      <c r="BF66" s="73">
        <v>528.42999999999995</v>
      </c>
      <c r="BG66" s="56">
        <v>0</v>
      </c>
      <c r="BH66" s="74">
        <v>0</v>
      </c>
      <c r="BI66" s="75">
        <v>528.42999999999995</v>
      </c>
      <c r="BJ66" s="76"/>
      <c r="BK66" s="77"/>
      <c r="BL66" s="130"/>
      <c r="BM66" s="139" t="s">
        <v>313</v>
      </c>
      <c r="BN66" s="130" t="s">
        <v>314</v>
      </c>
      <c r="BO66" s="140">
        <v>320.44230769230762</v>
      </c>
    </row>
    <row r="67" spans="1:67" s="81" customFormat="1" ht="24" customHeight="1" x14ac:dyDescent="0.2">
      <c r="A67" s="41">
        <v>56</v>
      </c>
      <c r="B67" s="111" t="s">
        <v>316</v>
      </c>
      <c r="C67" s="83" t="s">
        <v>317</v>
      </c>
      <c r="D67" s="112" t="s">
        <v>318</v>
      </c>
      <c r="E67" s="113" t="s">
        <v>143</v>
      </c>
      <c r="F67" s="86" t="s">
        <v>273</v>
      </c>
      <c r="G67" s="87">
        <v>31579</v>
      </c>
      <c r="H67" s="114">
        <v>44534</v>
      </c>
      <c r="I67" s="49">
        <v>212</v>
      </c>
      <c r="J67" s="50">
        <v>26</v>
      </c>
      <c r="K67" s="51">
        <v>212</v>
      </c>
      <c r="L67" s="52">
        <v>0</v>
      </c>
      <c r="M67" s="52">
        <v>0</v>
      </c>
      <c r="N67" s="53">
        <v>0</v>
      </c>
      <c r="O67" s="53">
        <v>0</v>
      </c>
      <c r="P67" s="60">
        <v>0</v>
      </c>
      <c r="Q67" s="60">
        <v>0</v>
      </c>
      <c r="R67" s="54">
        <v>26</v>
      </c>
      <c r="S67" s="55">
        <v>39.75</v>
      </c>
      <c r="T67" s="60">
        <v>0</v>
      </c>
      <c r="U67" s="60">
        <v>0</v>
      </c>
      <c r="V67" s="53">
        <v>0</v>
      </c>
      <c r="W67" s="53">
        <v>0</v>
      </c>
      <c r="X67" s="56">
        <v>13</v>
      </c>
      <c r="Y67" s="56">
        <v>6.5</v>
      </c>
      <c r="Z67" s="138">
        <v>43</v>
      </c>
      <c r="AA67" s="58">
        <v>26</v>
      </c>
      <c r="AB67" s="59">
        <v>43</v>
      </c>
      <c r="AC67" s="58">
        <v>0</v>
      </c>
      <c r="AD67" s="58">
        <v>0</v>
      </c>
      <c r="AE67" s="60">
        <v>26</v>
      </c>
      <c r="AF67" s="60">
        <v>10</v>
      </c>
      <c r="AG67" s="60">
        <v>26</v>
      </c>
      <c r="AH67" s="53">
        <v>10</v>
      </c>
      <c r="AI67" s="61">
        <v>0</v>
      </c>
      <c r="AJ67" s="61">
        <v>0</v>
      </c>
      <c r="AK67" s="62">
        <v>27</v>
      </c>
      <c r="AL67" s="62">
        <v>3</v>
      </c>
      <c r="AM67" s="53">
        <v>0</v>
      </c>
      <c r="AN67" s="144">
        <v>0</v>
      </c>
      <c r="AO67" s="53">
        <v>0</v>
      </c>
      <c r="AP67" s="64">
        <v>0</v>
      </c>
      <c r="AQ67" s="53">
        <v>0</v>
      </c>
      <c r="AR67" s="65">
        <v>250.86217948717947</v>
      </c>
      <c r="AS67" s="66">
        <v>575.11</v>
      </c>
      <c r="AT67" s="67">
        <v>2328045.2800000003</v>
      </c>
      <c r="AU67" s="68">
        <v>1</v>
      </c>
      <c r="AV67" s="68">
        <v>1</v>
      </c>
      <c r="AW67" s="69">
        <v>300000</v>
      </c>
      <c r="AX67" s="70">
        <v>1961253.2800000003</v>
      </c>
      <c r="AY67" s="71">
        <v>5</v>
      </c>
      <c r="AZ67" s="53">
        <v>23062.664000000019</v>
      </c>
      <c r="BA67" s="65">
        <v>5.6972984189723368</v>
      </c>
      <c r="BB67" s="60">
        <v>5.92</v>
      </c>
      <c r="BC67" s="60">
        <v>5.92</v>
      </c>
      <c r="BD67" s="53">
        <v>563.49</v>
      </c>
      <c r="BE67" s="72">
        <v>106</v>
      </c>
      <c r="BF67" s="73">
        <v>457.49</v>
      </c>
      <c r="BG67" s="56">
        <v>0</v>
      </c>
      <c r="BH67" s="74">
        <v>0</v>
      </c>
      <c r="BI67" s="75">
        <v>457.49</v>
      </c>
      <c r="BJ67" s="76"/>
      <c r="BK67" s="77"/>
      <c r="BL67" s="130"/>
      <c r="BM67" s="139" t="s">
        <v>316</v>
      </c>
      <c r="BN67" s="130" t="s">
        <v>317</v>
      </c>
      <c r="BO67" s="140">
        <v>253.75538461538463</v>
      </c>
    </row>
    <row r="68" spans="1:67" s="81" customFormat="1" ht="24" customHeight="1" x14ac:dyDescent="0.2">
      <c r="A68" s="41">
        <v>57</v>
      </c>
      <c r="B68" s="82" t="s">
        <v>319</v>
      </c>
      <c r="C68" s="83" t="s">
        <v>320</v>
      </c>
      <c r="D68" s="84" t="s">
        <v>321</v>
      </c>
      <c r="E68" s="85" t="s">
        <v>143</v>
      </c>
      <c r="F68" s="86" t="s">
        <v>273</v>
      </c>
      <c r="G68" s="87">
        <v>36605</v>
      </c>
      <c r="H68" s="106">
        <v>44534</v>
      </c>
      <c r="I68" s="49">
        <v>212</v>
      </c>
      <c r="J68" s="50">
        <v>26</v>
      </c>
      <c r="K68" s="51">
        <v>212</v>
      </c>
      <c r="L68" s="52">
        <v>0</v>
      </c>
      <c r="M68" s="52">
        <v>0</v>
      </c>
      <c r="N68" s="53">
        <v>0</v>
      </c>
      <c r="O68" s="53">
        <v>0</v>
      </c>
      <c r="P68" s="58">
        <v>76</v>
      </c>
      <c r="Q68" s="58">
        <v>23.238461538461536</v>
      </c>
      <c r="R68" s="54">
        <v>0</v>
      </c>
      <c r="S68" s="55">
        <v>0</v>
      </c>
      <c r="T68" s="58">
        <v>30</v>
      </c>
      <c r="U68" s="58">
        <v>61.153846153846146</v>
      </c>
      <c r="V68" s="53">
        <v>0</v>
      </c>
      <c r="W68" s="53">
        <v>0</v>
      </c>
      <c r="X68" s="56">
        <v>15</v>
      </c>
      <c r="Y68" s="56">
        <v>7.5</v>
      </c>
      <c r="Z68" s="138">
        <v>43</v>
      </c>
      <c r="AA68" s="58">
        <v>26</v>
      </c>
      <c r="AB68" s="59">
        <v>43</v>
      </c>
      <c r="AC68" s="58">
        <v>0</v>
      </c>
      <c r="AD68" s="58">
        <v>0</v>
      </c>
      <c r="AE68" s="60">
        <v>26</v>
      </c>
      <c r="AF68" s="60">
        <v>10</v>
      </c>
      <c r="AG68" s="60">
        <v>26</v>
      </c>
      <c r="AH68" s="53">
        <v>10</v>
      </c>
      <c r="AI68" s="61">
        <v>0</v>
      </c>
      <c r="AJ68" s="61">
        <v>0</v>
      </c>
      <c r="AK68" s="62">
        <v>27</v>
      </c>
      <c r="AL68" s="62">
        <v>3</v>
      </c>
      <c r="AM68" s="53">
        <v>0</v>
      </c>
      <c r="AN68" s="147">
        <v>25</v>
      </c>
      <c r="AO68" s="58">
        <v>33.846153846153847</v>
      </c>
      <c r="AP68" s="64">
        <v>0</v>
      </c>
      <c r="AQ68" s="53">
        <v>0</v>
      </c>
      <c r="AR68" s="65">
        <v>249.64262820512818</v>
      </c>
      <c r="AS68" s="66">
        <v>653.38</v>
      </c>
      <c r="AT68" s="67">
        <v>2644882.2399999998</v>
      </c>
      <c r="AU68" s="68">
        <v>1</v>
      </c>
      <c r="AV68" s="68">
        <v>3</v>
      </c>
      <c r="AW68" s="69">
        <v>600000</v>
      </c>
      <c r="AX68" s="70">
        <v>1974042.2399999998</v>
      </c>
      <c r="AY68" s="71">
        <v>5</v>
      </c>
      <c r="AZ68" s="53">
        <v>23702.111999999994</v>
      </c>
      <c r="BA68" s="65">
        <v>5.8552648221343855</v>
      </c>
      <c r="BB68" s="60">
        <v>5.92</v>
      </c>
      <c r="BC68" s="60">
        <v>5.92</v>
      </c>
      <c r="BD68" s="53">
        <v>641.6</v>
      </c>
      <c r="BE68" s="72">
        <v>106</v>
      </c>
      <c r="BF68" s="73">
        <v>535.6</v>
      </c>
      <c r="BG68" s="56">
        <v>0</v>
      </c>
      <c r="BH68" s="74">
        <v>0</v>
      </c>
      <c r="BI68" s="75">
        <v>535.6</v>
      </c>
      <c r="BJ68" s="76"/>
      <c r="BK68" s="77"/>
      <c r="BL68" s="130"/>
      <c r="BM68" s="139" t="s">
        <v>319</v>
      </c>
      <c r="BN68" s="130" t="s">
        <v>320</v>
      </c>
      <c r="BO68" s="140">
        <v>325.49461538461532</v>
      </c>
    </row>
    <row r="69" spans="1:67" s="81" customFormat="1" ht="24" customHeight="1" x14ac:dyDescent="0.2">
      <c r="A69" s="41">
        <v>58</v>
      </c>
      <c r="B69" s="82" t="s">
        <v>322</v>
      </c>
      <c r="C69" s="83" t="s">
        <v>323</v>
      </c>
      <c r="D69" s="84" t="s">
        <v>324</v>
      </c>
      <c r="E69" s="85" t="s">
        <v>143</v>
      </c>
      <c r="F69" s="86" t="s">
        <v>273</v>
      </c>
      <c r="G69" s="87">
        <v>33299</v>
      </c>
      <c r="H69" s="106">
        <v>44578</v>
      </c>
      <c r="I69" s="49">
        <v>212</v>
      </c>
      <c r="J69" s="50">
        <v>26</v>
      </c>
      <c r="K69" s="51">
        <v>212</v>
      </c>
      <c r="L69" s="52">
        <v>0</v>
      </c>
      <c r="M69" s="52">
        <v>0</v>
      </c>
      <c r="N69" s="53">
        <v>0</v>
      </c>
      <c r="O69" s="53">
        <v>0</v>
      </c>
      <c r="P69" s="60">
        <v>0</v>
      </c>
      <c r="Q69" s="60">
        <v>0</v>
      </c>
      <c r="R69" s="54">
        <v>24</v>
      </c>
      <c r="S69" s="55">
        <v>36.692307692307693</v>
      </c>
      <c r="T69" s="60">
        <v>0</v>
      </c>
      <c r="U69" s="60">
        <v>0</v>
      </c>
      <c r="V69" s="53">
        <v>0</v>
      </c>
      <c r="W69" s="53">
        <v>0</v>
      </c>
      <c r="X69" s="56">
        <v>12</v>
      </c>
      <c r="Y69" s="56">
        <v>6</v>
      </c>
      <c r="Z69" s="138">
        <v>43</v>
      </c>
      <c r="AA69" s="58">
        <v>26</v>
      </c>
      <c r="AB69" s="59">
        <v>43</v>
      </c>
      <c r="AC69" s="58">
        <v>0</v>
      </c>
      <c r="AD69" s="58">
        <v>0</v>
      </c>
      <c r="AE69" s="60">
        <v>26</v>
      </c>
      <c r="AF69" s="60">
        <v>10</v>
      </c>
      <c r="AG69" s="60">
        <v>26</v>
      </c>
      <c r="AH69" s="53">
        <v>10</v>
      </c>
      <c r="AI69" s="61">
        <v>0</v>
      </c>
      <c r="AJ69" s="61">
        <v>0</v>
      </c>
      <c r="AK69" s="62">
        <v>26</v>
      </c>
      <c r="AL69" s="62">
        <v>3</v>
      </c>
      <c r="AM69" s="53">
        <v>0</v>
      </c>
      <c r="AN69" s="144">
        <v>0</v>
      </c>
      <c r="AO69" s="53">
        <v>0</v>
      </c>
      <c r="AP69" s="64">
        <v>0</v>
      </c>
      <c r="AQ69" s="53">
        <v>0</v>
      </c>
      <c r="AR69" s="65">
        <v>250.04487179487182</v>
      </c>
      <c r="AS69" s="66">
        <v>570.74</v>
      </c>
      <c r="AT69" s="67">
        <v>2310355.52</v>
      </c>
      <c r="AU69" s="68">
        <v>1</v>
      </c>
      <c r="AV69" s="68">
        <v>2</v>
      </c>
      <c r="AW69" s="69">
        <v>450000</v>
      </c>
      <c r="AX69" s="70">
        <v>1795587.52</v>
      </c>
      <c r="AY69" s="71">
        <v>5</v>
      </c>
      <c r="AZ69" s="53">
        <v>14779.375999999989</v>
      </c>
      <c r="BA69" s="65">
        <v>3.6510316205533568</v>
      </c>
      <c r="BB69" s="60">
        <v>5.92</v>
      </c>
      <c r="BC69" s="60">
        <v>5.92</v>
      </c>
      <c r="BD69" s="53">
        <v>561.16999999999996</v>
      </c>
      <c r="BE69" s="72">
        <v>106</v>
      </c>
      <c r="BF69" s="73">
        <v>455.16999999999996</v>
      </c>
      <c r="BG69" s="56">
        <v>0</v>
      </c>
      <c r="BH69" s="74">
        <v>0</v>
      </c>
      <c r="BI69" s="75">
        <v>455.16999999999996</v>
      </c>
      <c r="BJ69" s="76"/>
      <c r="BK69" s="77"/>
      <c r="BL69" s="130"/>
      <c r="BM69" s="139" t="s">
        <v>322</v>
      </c>
      <c r="BN69" s="130" t="s">
        <v>323</v>
      </c>
      <c r="BO69" s="140">
        <v>249.91057692307697</v>
      </c>
    </row>
    <row r="70" spans="1:67" s="81" customFormat="1" ht="24" customHeight="1" x14ac:dyDescent="0.2">
      <c r="A70" s="41">
        <v>59</v>
      </c>
      <c r="B70" s="115" t="s">
        <v>325</v>
      </c>
      <c r="C70" s="116" t="s">
        <v>326</v>
      </c>
      <c r="D70" s="117" t="s">
        <v>327</v>
      </c>
      <c r="E70" s="118" t="s">
        <v>143</v>
      </c>
      <c r="F70" s="86" t="s">
        <v>273</v>
      </c>
      <c r="G70" s="87">
        <v>36439</v>
      </c>
      <c r="H70" s="106">
        <v>44576</v>
      </c>
      <c r="I70" s="49">
        <v>212</v>
      </c>
      <c r="J70" s="50">
        <v>26</v>
      </c>
      <c r="K70" s="51">
        <v>212</v>
      </c>
      <c r="L70" s="52">
        <v>0</v>
      </c>
      <c r="M70" s="52">
        <v>0</v>
      </c>
      <c r="N70" s="58">
        <v>8</v>
      </c>
      <c r="O70" s="58">
        <v>12.23076923076923</v>
      </c>
      <c r="P70" s="60">
        <v>0</v>
      </c>
      <c r="Q70" s="60">
        <v>0</v>
      </c>
      <c r="R70" s="54">
        <v>26</v>
      </c>
      <c r="S70" s="55">
        <v>39.75</v>
      </c>
      <c r="T70" s="60">
        <v>0</v>
      </c>
      <c r="U70" s="60">
        <v>0</v>
      </c>
      <c r="V70" s="53">
        <v>0</v>
      </c>
      <c r="W70" s="53">
        <v>0</v>
      </c>
      <c r="X70" s="56">
        <v>13</v>
      </c>
      <c r="Y70" s="56">
        <v>6.5</v>
      </c>
      <c r="Z70" s="138">
        <v>43</v>
      </c>
      <c r="AA70" s="58">
        <v>26</v>
      </c>
      <c r="AB70" s="59">
        <v>43</v>
      </c>
      <c r="AC70" s="58">
        <v>0</v>
      </c>
      <c r="AD70" s="58">
        <v>0</v>
      </c>
      <c r="AE70" s="60">
        <v>26</v>
      </c>
      <c r="AF70" s="60">
        <v>10</v>
      </c>
      <c r="AG70" s="60">
        <v>26</v>
      </c>
      <c r="AH70" s="53">
        <v>10</v>
      </c>
      <c r="AI70" s="61">
        <v>0</v>
      </c>
      <c r="AJ70" s="61">
        <v>0</v>
      </c>
      <c r="AK70" s="62">
        <v>26</v>
      </c>
      <c r="AL70" s="62">
        <v>3</v>
      </c>
      <c r="AM70" s="53">
        <v>0</v>
      </c>
      <c r="AN70" s="144">
        <v>0</v>
      </c>
      <c r="AO70" s="53">
        <v>0</v>
      </c>
      <c r="AP70" s="64">
        <v>0</v>
      </c>
      <c r="AQ70" s="53">
        <v>0</v>
      </c>
      <c r="AR70" s="65">
        <v>251.66666666666666</v>
      </c>
      <c r="AS70" s="66">
        <v>588.15</v>
      </c>
      <c r="AT70" s="67">
        <v>2380831.1999999997</v>
      </c>
      <c r="AU70" s="68">
        <v>1</v>
      </c>
      <c r="AV70" s="68">
        <v>0</v>
      </c>
      <c r="AW70" s="69">
        <v>150000</v>
      </c>
      <c r="AX70" s="70">
        <v>2164039.1999999997</v>
      </c>
      <c r="AY70" s="71">
        <v>10</v>
      </c>
      <c r="AZ70" s="53">
        <v>41403.919999999955</v>
      </c>
      <c r="BA70" s="65">
        <v>10.228241106719356</v>
      </c>
      <c r="BB70" s="60">
        <v>5.92</v>
      </c>
      <c r="BC70" s="60">
        <v>5.92</v>
      </c>
      <c r="BD70" s="53">
        <v>572</v>
      </c>
      <c r="BE70" s="72">
        <v>106</v>
      </c>
      <c r="BF70" s="73">
        <v>466</v>
      </c>
      <c r="BG70" s="56">
        <v>0</v>
      </c>
      <c r="BH70" s="74">
        <v>0</v>
      </c>
      <c r="BI70" s="75">
        <v>466</v>
      </c>
      <c r="BJ70" s="76"/>
      <c r="BK70" s="77"/>
      <c r="BL70" s="130"/>
      <c r="BM70" s="139" t="s">
        <v>325</v>
      </c>
      <c r="BN70" s="130" t="s">
        <v>326</v>
      </c>
      <c r="BO70" s="140">
        <v>319.84269230769223</v>
      </c>
    </row>
    <row r="71" spans="1:67" s="81" customFormat="1" ht="24" customHeight="1" x14ac:dyDescent="0.2">
      <c r="A71" s="41">
        <v>60</v>
      </c>
      <c r="B71" s="115" t="s">
        <v>328</v>
      </c>
      <c r="C71" s="116" t="s">
        <v>329</v>
      </c>
      <c r="D71" s="117" t="s">
        <v>330</v>
      </c>
      <c r="E71" s="118" t="s">
        <v>143</v>
      </c>
      <c r="F71" s="86" t="s">
        <v>273</v>
      </c>
      <c r="G71" s="87">
        <v>37144</v>
      </c>
      <c r="H71" s="106">
        <v>44608</v>
      </c>
      <c r="I71" s="49">
        <v>212</v>
      </c>
      <c r="J71" s="50">
        <v>26</v>
      </c>
      <c r="K71" s="51">
        <v>212</v>
      </c>
      <c r="L71" s="52">
        <v>0</v>
      </c>
      <c r="M71" s="52">
        <v>0</v>
      </c>
      <c r="N71" s="58">
        <v>8</v>
      </c>
      <c r="O71" s="58">
        <v>12.23076923076923</v>
      </c>
      <c r="P71" s="60">
        <v>0</v>
      </c>
      <c r="Q71" s="60">
        <v>0</v>
      </c>
      <c r="R71" s="54">
        <v>22</v>
      </c>
      <c r="S71" s="55">
        <v>33.63461538461538</v>
      </c>
      <c r="T71" s="60">
        <v>0</v>
      </c>
      <c r="U71" s="60">
        <v>0</v>
      </c>
      <c r="V71" s="53">
        <v>0</v>
      </c>
      <c r="W71" s="53">
        <v>0</v>
      </c>
      <c r="X71" s="56">
        <v>11</v>
      </c>
      <c r="Y71" s="56">
        <v>5.5</v>
      </c>
      <c r="Z71" s="138">
        <v>43</v>
      </c>
      <c r="AA71" s="58">
        <v>26</v>
      </c>
      <c r="AB71" s="59">
        <v>43</v>
      </c>
      <c r="AC71" s="58">
        <v>0</v>
      </c>
      <c r="AD71" s="58">
        <v>0</v>
      </c>
      <c r="AE71" s="60">
        <v>26</v>
      </c>
      <c r="AF71" s="60">
        <v>10</v>
      </c>
      <c r="AG71" s="60">
        <v>26</v>
      </c>
      <c r="AH71" s="53">
        <v>10</v>
      </c>
      <c r="AI71" s="61">
        <v>0</v>
      </c>
      <c r="AJ71" s="61">
        <v>0</v>
      </c>
      <c r="AK71" s="62">
        <v>25</v>
      </c>
      <c r="AL71" s="62">
        <v>3</v>
      </c>
      <c r="AM71" s="53">
        <v>0</v>
      </c>
      <c r="AN71" s="147">
        <v>0</v>
      </c>
      <c r="AO71" s="58">
        <v>5</v>
      </c>
      <c r="AP71" s="64">
        <v>0</v>
      </c>
      <c r="AQ71" s="53">
        <v>0</v>
      </c>
      <c r="AR71" s="65">
        <v>251.66666666666666</v>
      </c>
      <c r="AS71" s="66">
        <v>586.03</v>
      </c>
      <c r="AT71" s="67">
        <v>2372249.44</v>
      </c>
      <c r="AU71" s="68">
        <v>0</v>
      </c>
      <c r="AV71" s="68">
        <v>0</v>
      </c>
      <c r="AW71" s="69">
        <v>0</v>
      </c>
      <c r="AX71" s="70">
        <v>2309505.44</v>
      </c>
      <c r="AY71" s="71">
        <v>10</v>
      </c>
      <c r="AZ71" s="53">
        <v>55950.543999999994</v>
      </c>
      <c r="BA71" s="65">
        <v>13.821774703557312</v>
      </c>
      <c r="BB71" s="60">
        <v>5.92</v>
      </c>
      <c r="BC71" s="60">
        <v>5.92</v>
      </c>
      <c r="BD71" s="53">
        <v>566.29</v>
      </c>
      <c r="BE71" s="72">
        <v>106</v>
      </c>
      <c r="BF71" s="73">
        <v>460.28999999999996</v>
      </c>
      <c r="BG71" s="56">
        <v>0</v>
      </c>
      <c r="BH71" s="74">
        <v>0</v>
      </c>
      <c r="BI71" s="75">
        <v>460.28999999999996</v>
      </c>
      <c r="BJ71" s="76"/>
      <c r="BK71" s="77"/>
      <c r="BL71" s="130"/>
      <c r="BM71" s="139" t="s">
        <v>328</v>
      </c>
      <c r="BN71" s="130" t="s">
        <v>329</v>
      </c>
      <c r="BO71" s="140">
        <v>255.42346153846154</v>
      </c>
    </row>
    <row r="72" spans="1:67" s="81" customFormat="1" ht="24" customHeight="1" x14ac:dyDescent="0.2">
      <c r="A72" s="41">
        <v>61</v>
      </c>
      <c r="B72" s="115" t="s">
        <v>331</v>
      </c>
      <c r="C72" s="116" t="s">
        <v>332</v>
      </c>
      <c r="D72" s="117" t="s">
        <v>333</v>
      </c>
      <c r="E72" s="118" t="s">
        <v>143</v>
      </c>
      <c r="F72" s="86" t="s">
        <v>273</v>
      </c>
      <c r="G72" s="87">
        <v>37654</v>
      </c>
      <c r="H72" s="119">
        <v>44611</v>
      </c>
      <c r="I72" s="49">
        <v>212</v>
      </c>
      <c r="J72" s="50">
        <v>26</v>
      </c>
      <c r="K72" s="51">
        <v>212</v>
      </c>
      <c r="L72" s="52">
        <v>0</v>
      </c>
      <c r="M72" s="52">
        <v>0</v>
      </c>
      <c r="N72" s="53">
        <v>0</v>
      </c>
      <c r="O72" s="60">
        <v>0</v>
      </c>
      <c r="P72" s="58">
        <v>76</v>
      </c>
      <c r="Q72" s="58">
        <v>23.238461538461536</v>
      </c>
      <c r="R72" s="54">
        <v>0</v>
      </c>
      <c r="S72" s="55">
        <v>0</v>
      </c>
      <c r="T72" s="58">
        <v>34</v>
      </c>
      <c r="U72" s="58">
        <v>69.307692307692307</v>
      </c>
      <c r="V72" s="53">
        <v>0</v>
      </c>
      <c r="W72" s="53">
        <v>0</v>
      </c>
      <c r="X72" s="56">
        <v>17</v>
      </c>
      <c r="Y72" s="56">
        <v>8.5</v>
      </c>
      <c r="Z72" s="138">
        <v>43</v>
      </c>
      <c r="AA72" s="58">
        <v>26</v>
      </c>
      <c r="AB72" s="59">
        <v>43</v>
      </c>
      <c r="AC72" s="58">
        <v>0</v>
      </c>
      <c r="AD72" s="58">
        <v>0</v>
      </c>
      <c r="AE72" s="60">
        <v>26</v>
      </c>
      <c r="AF72" s="60">
        <v>10</v>
      </c>
      <c r="AG72" s="60">
        <v>26</v>
      </c>
      <c r="AH72" s="53">
        <v>10</v>
      </c>
      <c r="AI72" s="61">
        <v>0</v>
      </c>
      <c r="AJ72" s="61">
        <v>0</v>
      </c>
      <c r="AK72" s="62">
        <v>25</v>
      </c>
      <c r="AL72" s="62">
        <v>3</v>
      </c>
      <c r="AM72" s="53">
        <v>0</v>
      </c>
      <c r="AN72" s="147">
        <v>25</v>
      </c>
      <c r="AO72" s="58">
        <v>28.846153846153847</v>
      </c>
      <c r="AP72" s="64">
        <v>0</v>
      </c>
      <c r="AQ72" s="53">
        <v>0</v>
      </c>
      <c r="AR72" s="65">
        <v>250.86217948717947</v>
      </c>
      <c r="AS72" s="66">
        <v>658.75</v>
      </c>
      <c r="AT72" s="67">
        <v>2666620</v>
      </c>
      <c r="AU72" s="68">
        <v>0</v>
      </c>
      <c r="AV72" s="68">
        <v>0</v>
      </c>
      <c r="AW72" s="69">
        <v>0</v>
      </c>
      <c r="AX72" s="70">
        <v>2591732</v>
      </c>
      <c r="AY72" s="71">
        <v>10</v>
      </c>
      <c r="AZ72" s="53">
        <v>84173.200000000012</v>
      </c>
      <c r="BA72" s="65">
        <v>20.793774703557315</v>
      </c>
      <c r="BB72" s="60">
        <v>5.92</v>
      </c>
      <c r="BC72" s="60">
        <v>5.92</v>
      </c>
      <c r="BD72" s="53">
        <v>632.04</v>
      </c>
      <c r="BE72" s="72">
        <v>106</v>
      </c>
      <c r="BF72" s="73">
        <v>526.04</v>
      </c>
      <c r="BG72" s="56">
        <v>0</v>
      </c>
      <c r="BH72" s="74">
        <v>0</v>
      </c>
      <c r="BI72" s="75">
        <v>526.04</v>
      </c>
      <c r="BJ72" s="76"/>
      <c r="BK72" s="77"/>
      <c r="BL72" s="130"/>
      <c r="BM72" s="139" t="s">
        <v>331</v>
      </c>
      <c r="BN72" s="130" t="s">
        <v>332</v>
      </c>
      <c r="BO72" s="140">
        <v>328.2463461538461</v>
      </c>
    </row>
    <row r="73" spans="1:67" s="81" customFormat="1" ht="24" customHeight="1" x14ac:dyDescent="0.2">
      <c r="A73" s="41">
        <v>62</v>
      </c>
      <c r="B73" s="115" t="s">
        <v>334</v>
      </c>
      <c r="C73" s="116" t="s">
        <v>335</v>
      </c>
      <c r="D73" s="117" t="s">
        <v>336</v>
      </c>
      <c r="E73" s="118" t="s">
        <v>143</v>
      </c>
      <c r="F73" s="86" t="s">
        <v>273</v>
      </c>
      <c r="G73" s="87">
        <v>35875</v>
      </c>
      <c r="H73" s="119">
        <v>44623</v>
      </c>
      <c r="I73" s="49">
        <v>212</v>
      </c>
      <c r="J73" s="50">
        <v>26</v>
      </c>
      <c r="K73" s="51">
        <v>212</v>
      </c>
      <c r="L73" s="52">
        <v>0</v>
      </c>
      <c r="M73" s="52">
        <v>0</v>
      </c>
      <c r="N73" s="53">
        <v>0</v>
      </c>
      <c r="O73" s="53">
        <v>0</v>
      </c>
      <c r="P73" s="60">
        <v>0</v>
      </c>
      <c r="Q73" s="60">
        <v>0</v>
      </c>
      <c r="R73" s="54">
        <v>26</v>
      </c>
      <c r="S73" s="55">
        <v>39.75</v>
      </c>
      <c r="T73" s="60">
        <v>0</v>
      </c>
      <c r="U73" s="60">
        <v>0</v>
      </c>
      <c r="V73" s="53">
        <v>0</v>
      </c>
      <c r="W73" s="53">
        <v>0</v>
      </c>
      <c r="X73" s="56">
        <v>13</v>
      </c>
      <c r="Y73" s="56">
        <v>6.5</v>
      </c>
      <c r="Z73" s="138">
        <v>43</v>
      </c>
      <c r="AA73" s="58">
        <v>26</v>
      </c>
      <c r="AB73" s="59">
        <v>43</v>
      </c>
      <c r="AC73" s="58">
        <v>0</v>
      </c>
      <c r="AD73" s="58">
        <v>0</v>
      </c>
      <c r="AE73" s="60">
        <v>26</v>
      </c>
      <c r="AF73" s="60">
        <v>10</v>
      </c>
      <c r="AG73" s="60">
        <v>26</v>
      </c>
      <c r="AH73" s="53">
        <v>10</v>
      </c>
      <c r="AI73" s="61">
        <v>0</v>
      </c>
      <c r="AJ73" s="61">
        <v>0</v>
      </c>
      <c r="AK73" s="62">
        <v>24</v>
      </c>
      <c r="AL73" s="62">
        <v>3</v>
      </c>
      <c r="AM73" s="53">
        <v>0</v>
      </c>
      <c r="AN73" s="144">
        <v>0</v>
      </c>
      <c r="AO73" s="53">
        <v>0</v>
      </c>
      <c r="AP73" s="64">
        <v>0</v>
      </c>
      <c r="AQ73" s="53">
        <v>0</v>
      </c>
      <c r="AR73" s="65">
        <v>248.04653846153846</v>
      </c>
      <c r="AS73" s="66">
        <v>572.29999999999995</v>
      </c>
      <c r="AT73" s="67">
        <v>2316670.4</v>
      </c>
      <c r="AU73" s="68">
        <v>1</v>
      </c>
      <c r="AV73" s="68">
        <v>0</v>
      </c>
      <c r="AW73" s="69">
        <v>150000</v>
      </c>
      <c r="AX73" s="70">
        <v>2099878.4</v>
      </c>
      <c r="AY73" s="71">
        <v>10</v>
      </c>
      <c r="AZ73" s="53">
        <v>34987.839999999997</v>
      </c>
      <c r="BA73" s="65">
        <v>8.6432411067193673</v>
      </c>
      <c r="BB73" s="60">
        <v>5.92</v>
      </c>
      <c r="BC73" s="60">
        <v>5.92</v>
      </c>
      <c r="BD73" s="53">
        <v>557.74</v>
      </c>
      <c r="BE73" s="72">
        <v>106</v>
      </c>
      <c r="BF73" s="73">
        <v>451.74</v>
      </c>
      <c r="BG73" s="56">
        <v>0</v>
      </c>
      <c r="BH73" s="74">
        <v>0</v>
      </c>
      <c r="BI73" s="75">
        <v>451.74</v>
      </c>
      <c r="BJ73" s="76"/>
      <c r="BK73" s="77"/>
      <c r="BL73" s="130"/>
      <c r="BM73" s="139" t="s">
        <v>334</v>
      </c>
      <c r="BN73" s="130" t="s">
        <v>335</v>
      </c>
      <c r="BO73" s="140">
        <v>264.94288461538457</v>
      </c>
    </row>
    <row r="74" spans="1:67" s="81" customFormat="1" ht="24" customHeight="1" x14ac:dyDescent="0.2">
      <c r="A74" s="41">
        <v>63</v>
      </c>
      <c r="B74" s="120" t="s">
        <v>337</v>
      </c>
      <c r="C74" s="116" t="s">
        <v>338</v>
      </c>
      <c r="D74" s="121" t="s">
        <v>339</v>
      </c>
      <c r="E74" s="118" t="s">
        <v>143</v>
      </c>
      <c r="F74" s="86" t="s">
        <v>273</v>
      </c>
      <c r="G74" s="87">
        <v>37477</v>
      </c>
      <c r="H74" s="88">
        <v>44627</v>
      </c>
      <c r="I74" s="49">
        <v>212</v>
      </c>
      <c r="J74" s="50">
        <v>26</v>
      </c>
      <c r="K74" s="51">
        <v>212</v>
      </c>
      <c r="L74" s="52">
        <v>0</v>
      </c>
      <c r="M74" s="52">
        <v>0</v>
      </c>
      <c r="N74" s="53">
        <v>0</v>
      </c>
      <c r="O74" s="60">
        <v>0</v>
      </c>
      <c r="P74" s="60">
        <v>0</v>
      </c>
      <c r="Q74" s="60">
        <v>0</v>
      </c>
      <c r="R74" s="54">
        <v>24</v>
      </c>
      <c r="S74" s="55">
        <v>36.692307692307693</v>
      </c>
      <c r="T74" s="60">
        <v>0</v>
      </c>
      <c r="U74" s="60">
        <v>0</v>
      </c>
      <c r="V74" s="53">
        <v>0</v>
      </c>
      <c r="W74" s="53">
        <v>0</v>
      </c>
      <c r="X74" s="56">
        <v>12</v>
      </c>
      <c r="Y74" s="56">
        <v>6</v>
      </c>
      <c r="Z74" s="138">
        <v>43</v>
      </c>
      <c r="AA74" s="58">
        <v>26</v>
      </c>
      <c r="AB74" s="59">
        <v>43</v>
      </c>
      <c r="AC74" s="58">
        <v>0</v>
      </c>
      <c r="AD74" s="58">
        <v>0</v>
      </c>
      <c r="AE74" s="60">
        <v>26</v>
      </c>
      <c r="AF74" s="60">
        <v>10</v>
      </c>
      <c r="AG74" s="60">
        <v>26</v>
      </c>
      <c r="AH74" s="53">
        <v>10</v>
      </c>
      <c r="AI74" s="61">
        <v>0</v>
      </c>
      <c r="AJ74" s="61">
        <v>0</v>
      </c>
      <c r="AK74" s="62">
        <v>24</v>
      </c>
      <c r="AL74" s="62">
        <v>3</v>
      </c>
      <c r="AM74" s="53">
        <v>0</v>
      </c>
      <c r="AN74" s="144">
        <v>0</v>
      </c>
      <c r="AO74" s="53">
        <v>0</v>
      </c>
      <c r="AP74" s="64">
        <v>0</v>
      </c>
      <c r="AQ74" s="53">
        <v>0</v>
      </c>
      <c r="AR74" s="65">
        <v>250.05769230769229</v>
      </c>
      <c r="AS74" s="66">
        <v>570.75</v>
      </c>
      <c r="AT74" s="67">
        <v>2310396</v>
      </c>
      <c r="AU74" s="68">
        <v>0</v>
      </c>
      <c r="AV74" s="68">
        <v>0</v>
      </c>
      <c r="AW74" s="69">
        <v>0</v>
      </c>
      <c r="AX74" s="70">
        <v>2245628</v>
      </c>
      <c r="AY74" s="71">
        <v>10</v>
      </c>
      <c r="AZ74" s="53">
        <v>49562.799999999988</v>
      </c>
      <c r="BA74" s="65">
        <v>12.243774703557309</v>
      </c>
      <c r="BB74" s="60">
        <v>5.92</v>
      </c>
      <c r="BC74" s="60">
        <v>5.92</v>
      </c>
      <c r="BD74" s="53">
        <v>552.59</v>
      </c>
      <c r="BE74" s="72">
        <v>106</v>
      </c>
      <c r="BF74" s="73">
        <v>446.59000000000003</v>
      </c>
      <c r="BG74" s="56">
        <v>0</v>
      </c>
      <c r="BH74" s="74">
        <v>0</v>
      </c>
      <c r="BI74" s="75">
        <v>446.59000000000003</v>
      </c>
      <c r="BJ74" s="76"/>
      <c r="BK74" s="77"/>
      <c r="BL74" s="130"/>
      <c r="BM74" s="139" t="s">
        <v>337</v>
      </c>
      <c r="BN74" s="130" t="s">
        <v>338</v>
      </c>
      <c r="BO74" s="140">
        <v>253.45307692307688</v>
      </c>
    </row>
    <row r="75" spans="1:67" s="81" customFormat="1" ht="24" customHeight="1" x14ac:dyDescent="0.2">
      <c r="A75" s="41">
        <v>64</v>
      </c>
      <c r="B75" s="120" t="s">
        <v>340</v>
      </c>
      <c r="C75" s="116" t="s">
        <v>341</v>
      </c>
      <c r="D75" s="121" t="s">
        <v>342</v>
      </c>
      <c r="E75" s="118" t="s">
        <v>143</v>
      </c>
      <c r="F75" s="86" t="s">
        <v>273</v>
      </c>
      <c r="G75" s="87">
        <v>36027</v>
      </c>
      <c r="H75" s="88">
        <v>44753</v>
      </c>
      <c r="I75" s="49">
        <v>212</v>
      </c>
      <c r="J75" s="50">
        <v>25</v>
      </c>
      <c r="K75" s="51">
        <v>203.85</v>
      </c>
      <c r="L75" s="52">
        <v>0</v>
      </c>
      <c r="M75" s="52">
        <v>0</v>
      </c>
      <c r="N75" s="53">
        <v>0</v>
      </c>
      <c r="O75" s="60">
        <v>0</v>
      </c>
      <c r="P75" s="58">
        <v>72</v>
      </c>
      <c r="Q75" s="58">
        <v>22.015384615384612</v>
      </c>
      <c r="R75" s="54">
        <v>0</v>
      </c>
      <c r="S75" s="55">
        <v>0</v>
      </c>
      <c r="T75" s="58">
        <v>28</v>
      </c>
      <c r="U75" s="58">
        <v>57.076923076923073</v>
      </c>
      <c r="V75" s="53">
        <v>0</v>
      </c>
      <c r="W75" s="53">
        <v>0</v>
      </c>
      <c r="X75" s="56">
        <v>14</v>
      </c>
      <c r="Y75" s="56">
        <v>7</v>
      </c>
      <c r="Z75" s="138">
        <v>43</v>
      </c>
      <c r="AA75" s="58">
        <v>25</v>
      </c>
      <c r="AB75" s="59">
        <v>41.346153846153847</v>
      </c>
      <c r="AC75" s="58">
        <v>0</v>
      </c>
      <c r="AD75" s="58">
        <v>0</v>
      </c>
      <c r="AE75" s="60">
        <v>26</v>
      </c>
      <c r="AF75" s="60">
        <v>10</v>
      </c>
      <c r="AG75" s="60">
        <v>26</v>
      </c>
      <c r="AH75" s="53">
        <v>10</v>
      </c>
      <c r="AI75" s="61">
        <v>1</v>
      </c>
      <c r="AJ75" s="61">
        <v>15.542724358974356</v>
      </c>
      <c r="AK75" s="62">
        <v>20</v>
      </c>
      <c r="AL75" s="62">
        <v>2</v>
      </c>
      <c r="AM75" s="53">
        <v>0</v>
      </c>
      <c r="AN75" s="147">
        <v>24</v>
      </c>
      <c r="AO75" s="58">
        <v>32.692307692307693</v>
      </c>
      <c r="AP75" s="64">
        <v>0</v>
      </c>
      <c r="AQ75" s="53">
        <v>0</v>
      </c>
      <c r="AR75" s="65">
        <v>249.24038461538458</v>
      </c>
      <c r="AS75" s="66">
        <v>650.76</v>
      </c>
      <c r="AT75" s="67">
        <v>2634276.48</v>
      </c>
      <c r="AU75" s="68">
        <v>0</v>
      </c>
      <c r="AV75" s="68">
        <v>0</v>
      </c>
      <c r="AW75" s="69">
        <v>0</v>
      </c>
      <c r="AX75" s="70">
        <v>2565460.48</v>
      </c>
      <c r="AY75" s="71">
        <v>10</v>
      </c>
      <c r="AZ75" s="53">
        <v>81546.04800000001</v>
      </c>
      <c r="BA75" s="65">
        <v>20.144774703557314</v>
      </c>
      <c r="BB75" s="60">
        <v>5.92</v>
      </c>
      <c r="BC75" s="60">
        <v>5.92</v>
      </c>
      <c r="BD75" s="53">
        <v>624.70000000000005</v>
      </c>
      <c r="BE75" s="72">
        <v>106</v>
      </c>
      <c r="BF75" s="73">
        <v>518.70000000000005</v>
      </c>
      <c r="BG75" s="56">
        <v>0</v>
      </c>
      <c r="BH75" s="74">
        <v>0</v>
      </c>
      <c r="BI75" s="75">
        <v>518.70000000000005</v>
      </c>
      <c r="BJ75" s="76"/>
      <c r="BK75" s="77"/>
      <c r="BL75" s="130"/>
      <c r="BM75" s="139" t="s">
        <v>340</v>
      </c>
      <c r="BN75" s="130" t="s">
        <v>341</v>
      </c>
      <c r="BO75" s="140">
        <v>248.17192307692306</v>
      </c>
    </row>
    <row r="76" spans="1:67" s="81" customFormat="1" ht="24" customHeight="1" x14ac:dyDescent="0.2">
      <c r="A76" s="41">
        <v>65</v>
      </c>
      <c r="B76" s="120" t="s">
        <v>343</v>
      </c>
      <c r="C76" s="116" t="s">
        <v>344</v>
      </c>
      <c r="D76" s="121" t="s">
        <v>345</v>
      </c>
      <c r="E76" s="148" t="s">
        <v>143</v>
      </c>
      <c r="F76" s="86" t="s">
        <v>273</v>
      </c>
      <c r="G76" s="87">
        <v>34924</v>
      </c>
      <c r="H76" s="88">
        <v>44774</v>
      </c>
      <c r="I76" s="49">
        <v>212</v>
      </c>
      <c r="J76" s="50">
        <v>25</v>
      </c>
      <c r="K76" s="51">
        <v>203.85</v>
      </c>
      <c r="L76" s="52">
        <v>0</v>
      </c>
      <c r="M76" s="52">
        <v>0</v>
      </c>
      <c r="N76" s="53">
        <v>0</v>
      </c>
      <c r="O76" s="60">
        <v>0</v>
      </c>
      <c r="P76" s="58">
        <v>74</v>
      </c>
      <c r="Q76" s="58">
        <v>22.626923076923074</v>
      </c>
      <c r="R76" s="54">
        <v>0</v>
      </c>
      <c r="S76" s="55">
        <v>0</v>
      </c>
      <c r="T76" s="58">
        <v>30</v>
      </c>
      <c r="U76" s="58">
        <v>61.153846153846146</v>
      </c>
      <c r="V76" s="53">
        <v>0</v>
      </c>
      <c r="W76" s="53">
        <v>0</v>
      </c>
      <c r="X76" s="56">
        <v>15</v>
      </c>
      <c r="Y76" s="56">
        <v>7.5</v>
      </c>
      <c r="Z76" s="138">
        <v>43</v>
      </c>
      <c r="AA76" s="58">
        <v>25</v>
      </c>
      <c r="AB76" s="59">
        <v>41.346153846153847</v>
      </c>
      <c r="AC76" s="58">
        <v>0</v>
      </c>
      <c r="AD76" s="58">
        <v>0</v>
      </c>
      <c r="AE76" s="60">
        <v>26</v>
      </c>
      <c r="AF76" s="60">
        <v>10</v>
      </c>
      <c r="AG76" s="60">
        <v>25</v>
      </c>
      <c r="AH76" s="53">
        <v>9.6153846153846168</v>
      </c>
      <c r="AI76" s="61">
        <v>0</v>
      </c>
      <c r="AJ76" s="61">
        <v>0</v>
      </c>
      <c r="AK76" s="62">
        <v>19</v>
      </c>
      <c r="AL76" s="62">
        <v>2</v>
      </c>
      <c r="AM76" s="53">
        <v>0</v>
      </c>
      <c r="AN76" s="147">
        <v>24</v>
      </c>
      <c r="AO76" s="58">
        <v>27.692307692307693</v>
      </c>
      <c r="AP76" s="64">
        <v>0</v>
      </c>
      <c r="AQ76" s="53">
        <v>0</v>
      </c>
      <c r="AR76" s="65">
        <v>243.21955128205127</v>
      </c>
      <c r="AS76" s="66">
        <v>629</v>
      </c>
      <c r="AT76" s="67">
        <v>2546192</v>
      </c>
      <c r="AU76" s="68">
        <v>1</v>
      </c>
      <c r="AV76" s="68">
        <v>1</v>
      </c>
      <c r="AW76" s="69">
        <v>300000</v>
      </c>
      <c r="AX76" s="70">
        <v>2175352</v>
      </c>
      <c r="AY76" s="71">
        <v>10</v>
      </c>
      <c r="AZ76" s="53">
        <v>42535.200000000012</v>
      </c>
      <c r="BA76" s="65">
        <v>10.507707509881426</v>
      </c>
      <c r="BB76" s="60">
        <v>5.92</v>
      </c>
      <c r="BC76" s="60">
        <v>5.92</v>
      </c>
      <c r="BD76" s="53">
        <v>612.57000000000005</v>
      </c>
      <c r="BE76" s="72">
        <v>106</v>
      </c>
      <c r="BF76" s="73">
        <v>506.57000000000005</v>
      </c>
      <c r="BG76" s="56">
        <v>0</v>
      </c>
      <c r="BH76" s="74">
        <v>0</v>
      </c>
      <c r="BI76" s="75">
        <v>506.57000000000005</v>
      </c>
      <c r="BJ76" s="76"/>
      <c r="BK76" s="77"/>
      <c r="BL76" s="130"/>
      <c r="BM76" s="139" t="s">
        <v>343</v>
      </c>
      <c r="BN76" s="130" t="s">
        <v>344</v>
      </c>
      <c r="BO76" s="140">
        <v>252.85750000000002</v>
      </c>
    </row>
    <row r="77" spans="1:67" s="81" customFormat="1" ht="24" customHeight="1" x14ac:dyDescent="0.2">
      <c r="A77" s="41">
        <v>66</v>
      </c>
      <c r="B77" s="120" t="s">
        <v>346</v>
      </c>
      <c r="C77" s="116" t="s">
        <v>347</v>
      </c>
      <c r="D77" s="121" t="s">
        <v>348</v>
      </c>
      <c r="E77" s="118" t="s">
        <v>143</v>
      </c>
      <c r="F77" s="86" t="s">
        <v>273</v>
      </c>
      <c r="G77" s="87">
        <v>35985</v>
      </c>
      <c r="H77" s="88">
        <v>44862</v>
      </c>
      <c r="I77" s="49">
        <v>212</v>
      </c>
      <c r="J77" s="50">
        <v>24</v>
      </c>
      <c r="K77" s="51">
        <v>195.69</v>
      </c>
      <c r="L77" s="52">
        <v>0</v>
      </c>
      <c r="M77" s="52">
        <v>0</v>
      </c>
      <c r="N77" s="53">
        <v>0</v>
      </c>
      <c r="O77" s="53">
        <v>0</v>
      </c>
      <c r="P77" s="60">
        <v>0</v>
      </c>
      <c r="Q77" s="60">
        <v>0</v>
      </c>
      <c r="R77" s="54">
        <v>26</v>
      </c>
      <c r="S77" s="55">
        <v>39.75</v>
      </c>
      <c r="T77" s="60">
        <v>0</v>
      </c>
      <c r="U77" s="60">
        <v>0</v>
      </c>
      <c r="V77" s="53">
        <v>0</v>
      </c>
      <c r="W77" s="53">
        <v>0</v>
      </c>
      <c r="X77" s="56">
        <v>13</v>
      </c>
      <c r="Y77" s="56">
        <v>6.5</v>
      </c>
      <c r="Z77" s="138">
        <v>43</v>
      </c>
      <c r="AA77" s="58">
        <v>24</v>
      </c>
      <c r="AB77" s="59">
        <v>39.692307692307693</v>
      </c>
      <c r="AC77" s="58">
        <v>0</v>
      </c>
      <c r="AD77" s="58">
        <v>0</v>
      </c>
      <c r="AE77" s="60">
        <v>26</v>
      </c>
      <c r="AF77" s="60">
        <v>10</v>
      </c>
      <c r="AG77" s="60">
        <v>26</v>
      </c>
      <c r="AH77" s="53">
        <v>10</v>
      </c>
      <c r="AI77" s="61">
        <v>2</v>
      </c>
      <c r="AJ77" s="61">
        <v>24.441666666666666</v>
      </c>
      <c r="AK77" s="62">
        <v>17</v>
      </c>
      <c r="AL77" s="62">
        <v>2</v>
      </c>
      <c r="AM77" s="53">
        <v>0</v>
      </c>
      <c r="AN77" s="144">
        <v>0</v>
      </c>
      <c r="AO77" s="53">
        <v>0</v>
      </c>
      <c r="AP77" s="64">
        <v>0</v>
      </c>
      <c r="AQ77" s="53">
        <v>0</v>
      </c>
      <c r="AR77" s="65">
        <v>238.99839743589746</v>
      </c>
      <c r="AS77" s="66">
        <v>567.07000000000005</v>
      </c>
      <c r="AT77" s="67">
        <v>2295499.3600000003</v>
      </c>
      <c r="AU77" s="68">
        <v>1</v>
      </c>
      <c r="AV77" s="68">
        <v>2</v>
      </c>
      <c r="AW77" s="69">
        <v>450000</v>
      </c>
      <c r="AX77" s="70">
        <v>1778707.3600000003</v>
      </c>
      <c r="AY77" s="71">
        <v>5</v>
      </c>
      <c r="AZ77" s="53">
        <v>13935.368000000002</v>
      </c>
      <c r="BA77" s="65">
        <v>3.44253162055336</v>
      </c>
      <c r="BB77" s="60">
        <v>5.92</v>
      </c>
      <c r="BC77" s="60">
        <v>5.92</v>
      </c>
      <c r="BD77" s="53">
        <v>557.71</v>
      </c>
      <c r="BE77" s="72">
        <v>106</v>
      </c>
      <c r="BF77" s="73">
        <v>451.71000000000004</v>
      </c>
      <c r="BG77" s="56">
        <v>0</v>
      </c>
      <c r="BH77" s="74">
        <v>0</v>
      </c>
      <c r="BI77" s="75">
        <v>451.71000000000004</v>
      </c>
      <c r="BJ77" s="76"/>
      <c r="BK77" s="77"/>
      <c r="BL77" s="130"/>
      <c r="BM77" s="139" t="s">
        <v>346</v>
      </c>
      <c r="BN77" s="130" t="s">
        <v>347</v>
      </c>
      <c r="BO77" s="140">
        <v>241.53153846153845</v>
      </c>
    </row>
    <row r="78" spans="1:67" s="81" customFormat="1" ht="24" customHeight="1" x14ac:dyDescent="0.2">
      <c r="A78" s="41">
        <v>67</v>
      </c>
      <c r="B78" s="115" t="s">
        <v>349</v>
      </c>
      <c r="C78" s="116" t="s">
        <v>350</v>
      </c>
      <c r="D78" s="121" t="s">
        <v>351</v>
      </c>
      <c r="E78" s="118" t="s">
        <v>143</v>
      </c>
      <c r="F78" s="86" t="s">
        <v>273</v>
      </c>
      <c r="G78" s="87">
        <v>35400</v>
      </c>
      <c r="H78" s="88">
        <v>44862</v>
      </c>
      <c r="I78" s="49">
        <v>212</v>
      </c>
      <c r="J78" s="50">
        <v>24.5</v>
      </c>
      <c r="K78" s="51">
        <v>199.77</v>
      </c>
      <c r="L78" s="52">
        <v>0</v>
      </c>
      <c r="M78" s="52">
        <v>0</v>
      </c>
      <c r="N78" s="53">
        <v>0</v>
      </c>
      <c r="O78" s="60">
        <v>0</v>
      </c>
      <c r="P78" s="60">
        <v>0</v>
      </c>
      <c r="Q78" s="60">
        <v>0</v>
      </c>
      <c r="R78" s="54">
        <v>26</v>
      </c>
      <c r="S78" s="55">
        <v>39.75</v>
      </c>
      <c r="T78" s="60">
        <v>0</v>
      </c>
      <c r="U78" s="60">
        <v>0</v>
      </c>
      <c r="V78" s="53">
        <v>0</v>
      </c>
      <c r="W78" s="53">
        <v>0</v>
      </c>
      <c r="X78" s="56">
        <v>13</v>
      </c>
      <c r="Y78" s="56">
        <v>6.5</v>
      </c>
      <c r="Z78" s="138">
        <v>43</v>
      </c>
      <c r="AA78" s="58">
        <v>24.5</v>
      </c>
      <c r="AB78" s="59">
        <v>40.519230769230766</v>
      </c>
      <c r="AC78" s="58">
        <v>0</v>
      </c>
      <c r="AD78" s="58">
        <v>0</v>
      </c>
      <c r="AE78" s="60">
        <v>26</v>
      </c>
      <c r="AF78" s="60">
        <v>10</v>
      </c>
      <c r="AG78" s="60">
        <v>26</v>
      </c>
      <c r="AH78" s="53">
        <v>10</v>
      </c>
      <c r="AI78" s="61">
        <v>1.5</v>
      </c>
      <c r="AJ78" s="61">
        <v>19.415144230769229</v>
      </c>
      <c r="AK78" s="62">
        <v>17</v>
      </c>
      <c r="AL78" s="62">
        <v>2</v>
      </c>
      <c r="AM78" s="53">
        <v>0</v>
      </c>
      <c r="AN78" s="144">
        <v>0</v>
      </c>
      <c r="AO78" s="53">
        <v>0</v>
      </c>
      <c r="AP78" s="64">
        <v>0</v>
      </c>
      <c r="AQ78" s="53">
        <v>0</v>
      </c>
      <c r="AR78" s="65">
        <v>246.66666666666666</v>
      </c>
      <c r="AS78" s="66">
        <v>574.62</v>
      </c>
      <c r="AT78" s="67">
        <v>2326061.7600000002</v>
      </c>
      <c r="AU78" s="68">
        <v>1</v>
      </c>
      <c r="AV78" s="68">
        <v>3</v>
      </c>
      <c r="AW78" s="69">
        <v>600000</v>
      </c>
      <c r="AX78" s="70">
        <v>1659269.7600000002</v>
      </c>
      <c r="AY78" s="71">
        <v>5</v>
      </c>
      <c r="AZ78" s="53">
        <v>7963.4880000000121</v>
      </c>
      <c r="BA78" s="65">
        <v>1.9672648221343902</v>
      </c>
      <c r="BB78" s="60">
        <v>5.92</v>
      </c>
      <c r="BC78" s="60">
        <v>5.92</v>
      </c>
      <c r="BD78" s="53">
        <v>566.73</v>
      </c>
      <c r="BE78" s="72">
        <v>106</v>
      </c>
      <c r="BF78" s="73">
        <v>460.73</v>
      </c>
      <c r="BG78" s="56">
        <v>0</v>
      </c>
      <c r="BH78" s="74">
        <v>0</v>
      </c>
      <c r="BI78" s="75">
        <v>460.73</v>
      </c>
      <c r="BJ78" s="76"/>
      <c r="BK78" s="77"/>
      <c r="BL78" s="130"/>
      <c r="BM78" s="139" t="s">
        <v>349</v>
      </c>
      <c r="BN78" s="130" t="s">
        <v>350</v>
      </c>
      <c r="BO78" s="140">
        <v>194.32865384615388</v>
      </c>
    </row>
    <row r="79" spans="1:67" s="81" customFormat="1" ht="24" customHeight="1" x14ac:dyDescent="0.2">
      <c r="A79" s="41">
        <v>68</v>
      </c>
      <c r="B79" s="115" t="s">
        <v>352</v>
      </c>
      <c r="C79" s="116" t="s">
        <v>353</v>
      </c>
      <c r="D79" s="121" t="s">
        <v>354</v>
      </c>
      <c r="E79" s="118" t="s">
        <v>143</v>
      </c>
      <c r="F79" s="86" t="s">
        <v>273</v>
      </c>
      <c r="G79" s="87">
        <v>37135</v>
      </c>
      <c r="H79" s="88">
        <v>44862</v>
      </c>
      <c r="I79" s="49">
        <v>212</v>
      </c>
      <c r="J79" s="50">
        <v>19</v>
      </c>
      <c r="K79" s="51">
        <v>154.91999999999999</v>
      </c>
      <c r="L79" s="52">
        <v>0</v>
      </c>
      <c r="M79" s="52">
        <v>0</v>
      </c>
      <c r="N79" s="53">
        <v>0</v>
      </c>
      <c r="O79" s="60">
        <v>0</v>
      </c>
      <c r="P79" s="58">
        <v>52</v>
      </c>
      <c r="Q79" s="58">
        <v>15.899999999999999</v>
      </c>
      <c r="R79" s="54">
        <v>0</v>
      </c>
      <c r="S79" s="55">
        <v>0</v>
      </c>
      <c r="T79" s="58">
        <v>24</v>
      </c>
      <c r="U79" s="58">
        <v>48.92307692307692</v>
      </c>
      <c r="V79" s="53">
        <v>0</v>
      </c>
      <c r="W79" s="53">
        <v>0</v>
      </c>
      <c r="X79" s="56">
        <v>12</v>
      </c>
      <c r="Y79" s="56">
        <v>6</v>
      </c>
      <c r="Z79" s="138">
        <v>43</v>
      </c>
      <c r="AA79" s="58">
        <v>19</v>
      </c>
      <c r="AB79" s="59">
        <v>31.42307692307692</v>
      </c>
      <c r="AC79" s="58">
        <v>0</v>
      </c>
      <c r="AD79" s="58">
        <v>0</v>
      </c>
      <c r="AE79" s="60">
        <v>26</v>
      </c>
      <c r="AF79" s="60">
        <v>10</v>
      </c>
      <c r="AG79" s="60">
        <v>25</v>
      </c>
      <c r="AH79" s="53">
        <v>9.6153846153846168</v>
      </c>
      <c r="AI79" s="61">
        <v>6</v>
      </c>
      <c r="AJ79" s="61">
        <v>84.946153846153834</v>
      </c>
      <c r="AK79" s="62">
        <v>17</v>
      </c>
      <c r="AL79" s="62">
        <v>2</v>
      </c>
      <c r="AM79" s="53">
        <v>0</v>
      </c>
      <c r="AN79" s="147">
        <v>18</v>
      </c>
      <c r="AO79" s="58">
        <v>20.76923076923077</v>
      </c>
      <c r="AP79" s="64">
        <v>0</v>
      </c>
      <c r="AQ79" s="53">
        <v>0</v>
      </c>
      <c r="AR79" s="65">
        <v>243.83173076923075</v>
      </c>
      <c r="AS79" s="66">
        <v>628.33000000000004</v>
      </c>
      <c r="AT79" s="67">
        <v>2543479.8400000003</v>
      </c>
      <c r="AU79" s="68">
        <v>0</v>
      </c>
      <c r="AV79" s="68">
        <v>0</v>
      </c>
      <c r="AW79" s="69">
        <v>0</v>
      </c>
      <c r="AX79" s="70">
        <v>2478711.8400000003</v>
      </c>
      <c r="AY79" s="71">
        <v>10</v>
      </c>
      <c r="AZ79" s="53">
        <v>72871.184000000008</v>
      </c>
      <c r="BA79" s="65">
        <v>18.001774703557313</v>
      </c>
      <c r="BB79" s="60">
        <v>5.92</v>
      </c>
      <c r="BC79" s="60">
        <v>5.92</v>
      </c>
      <c r="BD79" s="53">
        <v>604.41</v>
      </c>
      <c r="BE79" s="72">
        <v>106</v>
      </c>
      <c r="BF79" s="73">
        <v>498.40999999999997</v>
      </c>
      <c r="BG79" s="56">
        <v>0</v>
      </c>
      <c r="BH79" s="74">
        <v>0</v>
      </c>
      <c r="BI79" s="75">
        <v>498.40999999999997</v>
      </c>
      <c r="BJ79" s="76"/>
      <c r="BK79" s="77"/>
      <c r="BL79" s="130"/>
      <c r="BM79" s="139" t="s">
        <v>352</v>
      </c>
      <c r="BN79" s="130" t="s">
        <v>353</v>
      </c>
      <c r="BO79" s="140">
        <v>306.83192307692309</v>
      </c>
    </row>
    <row r="80" spans="1:67" s="81" customFormat="1" ht="24" customHeight="1" x14ac:dyDescent="0.2">
      <c r="A80" s="41">
        <v>69</v>
      </c>
      <c r="B80" s="115" t="s">
        <v>355</v>
      </c>
      <c r="C80" s="116" t="s">
        <v>356</v>
      </c>
      <c r="D80" s="121" t="s">
        <v>357</v>
      </c>
      <c r="E80" s="118" t="s">
        <v>143</v>
      </c>
      <c r="F80" s="86" t="s">
        <v>273</v>
      </c>
      <c r="G80" s="87">
        <v>35400</v>
      </c>
      <c r="H80" s="88">
        <v>44862</v>
      </c>
      <c r="I80" s="49">
        <v>212</v>
      </c>
      <c r="J80" s="50">
        <v>26</v>
      </c>
      <c r="K80" s="51">
        <v>212</v>
      </c>
      <c r="L80" s="52">
        <v>0</v>
      </c>
      <c r="M80" s="52">
        <v>0</v>
      </c>
      <c r="N80" s="53">
        <v>0</v>
      </c>
      <c r="O80" s="53">
        <v>0</v>
      </c>
      <c r="P80" s="58">
        <v>76</v>
      </c>
      <c r="Q80" s="58">
        <v>23.238461538461536</v>
      </c>
      <c r="R80" s="54">
        <v>0</v>
      </c>
      <c r="S80" s="55">
        <v>0</v>
      </c>
      <c r="T80" s="58">
        <v>30</v>
      </c>
      <c r="U80" s="58">
        <v>61.153846153846146</v>
      </c>
      <c r="V80" s="53">
        <v>0</v>
      </c>
      <c r="W80" s="53">
        <v>0</v>
      </c>
      <c r="X80" s="56">
        <v>15</v>
      </c>
      <c r="Y80" s="56">
        <v>7.5</v>
      </c>
      <c r="Z80" s="138">
        <v>43</v>
      </c>
      <c r="AA80" s="58">
        <v>26</v>
      </c>
      <c r="AB80" s="59">
        <v>43</v>
      </c>
      <c r="AC80" s="58">
        <v>0</v>
      </c>
      <c r="AD80" s="58">
        <v>0</v>
      </c>
      <c r="AE80" s="60">
        <v>26</v>
      </c>
      <c r="AF80" s="60">
        <v>10</v>
      </c>
      <c r="AG80" s="60">
        <v>26</v>
      </c>
      <c r="AH80" s="53">
        <v>10</v>
      </c>
      <c r="AI80" s="61">
        <v>0</v>
      </c>
      <c r="AJ80" s="61">
        <v>0</v>
      </c>
      <c r="AK80" s="62">
        <v>17</v>
      </c>
      <c r="AL80" s="62">
        <v>2</v>
      </c>
      <c r="AM80" s="53">
        <v>0</v>
      </c>
      <c r="AN80" s="147">
        <v>25</v>
      </c>
      <c r="AO80" s="58">
        <v>28.846153846153847</v>
      </c>
      <c r="AP80" s="64">
        <v>0</v>
      </c>
      <c r="AQ80" s="53">
        <v>0</v>
      </c>
      <c r="AR80" s="65">
        <v>245.91025641025644</v>
      </c>
      <c r="AS80" s="66">
        <v>643.65</v>
      </c>
      <c r="AT80" s="67">
        <v>2605495.1999999997</v>
      </c>
      <c r="AU80" s="68">
        <v>1</v>
      </c>
      <c r="AV80" s="68">
        <v>2</v>
      </c>
      <c r="AW80" s="69">
        <v>450000</v>
      </c>
      <c r="AX80" s="70">
        <v>2084655.1999999997</v>
      </c>
      <c r="AY80" s="71">
        <v>10</v>
      </c>
      <c r="AZ80" s="53">
        <v>33465.51999999996</v>
      </c>
      <c r="BA80" s="65">
        <v>8.267173913043468</v>
      </c>
      <c r="BB80" s="60">
        <v>5.92</v>
      </c>
      <c r="BC80" s="60">
        <v>5.92</v>
      </c>
      <c r="BD80" s="53">
        <v>629.46</v>
      </c>
      <c r="BE80" s="72">
        <v>106</v>
      </c>
      <c r="BF80" s="73">
        <v>523.46</v>
      </c>
      <c r="BG80" s="56">
        <v>0</v>
      </c>
      <c r="BH80" s="74">
        <v>0</v>
      </c>
      <c r="BI80" s="75">
        <v>523.46</v>
      </c>
      <c r="BJ80" s="76"/>
      <c r="BK80" s="77"/>
      <c r="BL80" s="130"/>
      <c r="BM80" s="139" t="s">
        <v>355</v>
      </c>
      <c r="BN80" s="130" t="s">
        <v>356</v>
      </c>
      <c r="BO80" s="140">
        <v>321.12057692307695</v>
      </c>
    </row>
    <row r="81" spans="1:67" s="81" customFormat="1" ht="24" customHeight="1" x14ac:dyDescent="0.2">
      <c r="A81" s="41">
        <v>70</v>
      </c>
      <c r="B81" s="115" t="s">
        <v>358</v>
      </c>
      <c r="C81" s="116" t="s">
        <v>359</v>
      </c>
      <c r="D81" s="121" t="s">
        <v>360</v>
      </c>
      <c r="E81" s="118" t="s">
        <v>143</v>
      </c>
      <c r="F81" s="86" t="s">
        <v>273</v>
      </c>
      <c r="G81" s="87">
        <v>36775</v>
      </c>
      <c r="H81" s="88">
        <v>44862</v>
      </c>
      <c r="I81" s="49">
        <v>212</v>
      </c>
      <c r="J81" s="50">
        <v>26</v>
      </c>
      <c r="K81" s="51">
        <v>212</v>
      </c>
      <c r="L81" s="52">
        <v>0</v>
      </c>
      <c r="M81" s="52">
        <v>0</v>
      </c>
      <c r="N81" s="58">
        <v>8</v>
      </c>
      <c r="O81" s="58">
        <v>12.23076923076923</v>
      </c>
      <c r="P81" s="60">
        <v>0</v>
      </c>
      <c r="Q81" s="60">
        <v>0</v>
      </c>
      <c r="R81" s="54">
        <v>26</v>
      </c>
      <c r="S81" s="55">
        <v>39.75</v>
      </c>
      <c r="T81" s="60">
        <v>0</v>
      </c>
      <c r="U81" s="60">
        <v>0</v>
      </c>
      <c r="V81" s="53">
        <v>0</v>
      </c>
      <c r="W81" s="53">
        <v>0</v>
      </c>
      <c r="X81" s="56">
        <v>13</v>
      </c>
      <c r="Y81" s="56">
        <v>6.5</v>
      </c>
      <c r="Z81" s="138">
        <v>43</v>
      </c>
      <c r="AA81" s="58">
        <v>26</v>
      </c>
      <c r="AB81" s="59">
        <v>43</v>
      </c>
      <c r="AC81" s="58">
        <v>0</v>
      </c>
      <c r="AD81" s="58">
        <v>0</v>
      </c>
      <c r="AE81" s="60">
        <v>26</v>
      </c>
      <c r="AF81" s="60">
        <v>10</v>
      </c>
      <c r="AG81" s="60">
        <v>26</v>
      </c>
      <c r="AH81" s="53">
        <v>10</v>
      </c>
      <c r="AI81" s="61">
        <v>0</v>
      </c>
      <c r="AJ81" s="61">
        <v>0</v>
      </c>
      <c r="AK81" s="62">
        <v>17</v>
      </c>
      <c r="AL81" s="62">
        <v>2</v>
      </c>
      <c r="AM81" s="53">
        <v>0</v>
      </c>
      <c r="AN81" s="144">
        <v>0</v>
      </c>
      <c r="AO81" s="53">
        <v>0</v>
      </c>
      <c r="AP81" s="64">
        <v>0</v>
      </c>
      <c r="AQ81" s="53">
        <v>0</v>
      </c>
      <c r="AR81" s="65">
        <v>241.96474358974356</v>
      </c>
      <c r="AS81" s="66">
        <v>577.45000000000005</v>
      </c>
      <c r="AT81" s="67">
        <v>2337517.6</v>
      </c>
      <c r="AU81" s="68">
        <v>0</v>
      </c>
      <c r="AV81" s="68">
        <v>0</v>
      </c>
      <c r="AW81" s="69">
        <v>0</v>
      </c>
      <c r="AX81" s="70">
        <v>2270725.6</v>
      </c>
      <c r="AY81" s="71">
        <v>10</v>
      </c>
      <c r="AZ81" s="53">
        <v>52072.56</v>
      </c>
      <c r="BA81" s="65">
        <v>12.863774703557311</v>
      </c>
      <c r="BB81" s="60">
        <v>5.92</v>
      </c>
      <c r="BC81" s="60">
        <v>5.92</v>
      </c>
      <c r="BD81" s="53">
        <v>558.66999999999996</v>
      </c>
      <c r="BE81" s="72">
        <v>106</v>
      </c>
      <c r="BF81" s="73">
        <v>452.66999999999996</v>
      </c>
      <c r="BG81" s="56">
        <v>0</v>
      </c>
      <c r="BH81" s="74">
        <v>0</v>
      </c>
      <c r="BI81" s="75">
        <v>452.66999999999996</v>
      </c>
      <c r="BJ81" s="76"/>
      <c r="BK81" s="77"/>
      <c r="BL81" s="130"/>
      <c r="BM81" s="139" t="s">
        <v>358</v>
      </c>
      <c r="BN81" s="130" t="s">
        <v>359</v>
      </c>
      <c r="BO81" s="140">
        <v>239.11423076923077</v>
      </c>
    </row>
    <row r="82" spans="1:67" s="81" customFormat="1" ht="24" customHeight="1" x14ac:dyDescent="0.2">
      <c r="A82" s="41">
        <v>71</v>
      </c>
      <c r="B82" s="107" t="s">
        <v>361</v>
      </c>
      <c r="C82" s="83" t="s">
        <v>362</v>
      </c>
      <c r="D82" s="108" t="s">
        <v>363</v>
      </c>
      <c r="E82" s="109" t="s">
        <v>143</v>
      </c>
      <c r="F82" s="86" t="s">
        <v>273</v>
      </c>
      <c r="G82" s="128">
        <v>33254</v>
      </c>
      <c r="H82" s="119">
        <v>44867</v>
      </c>
      <c r="I82" s="49">
        <v>212</v>
      </c>
      <c r="J82" s="50">
        <v>26</v>
      </c>
      <c r="K82" s="51">
        <v>212</v>
      </c>
      <c r="L82" s="52">
        <v>0</v>
      </c>
      <c r="M82" s="52">
        <v>0</v>
      </c>
      <c r="N82" s="53">
        <v>0</v>
      </c>
      <c r="O82" s="53">
        <v>0</v>
      </c>
      <c r="P82" s="60">
        <v>0</v>
      </c>
      <c r="Q82" s="60">
        <v>0</v>
      </c>
      <c r="R82" s="54">
        <v>26</v>
      </c>
      <c r="S82" s="55">
        <v>39.75</v>
      </c>
      <c r="T82" s="60">
        <v>0</v>
      </c>
      <c r="U82" s="60">
        <v>0</v>
      </c>
      <c r="V82" s="53">
        <v>0</v>
      </c>
      <c r="W82" s="53">
        <v>0</v>
      </c>
      <c r="X82" s="56">
        <v>13</v>
      </c>
      <c r="Y82" s="56">
        <v>6.5</v>
      </c>
      <c r="Z82" s="138">
        <v>43</v>
      </c>
      <c r="AA82" s="58">
        <v>26</v>
      </c>
      <c r="AB82" s="59">
        <v>43</v>
      </c>
      <c r="AC82" s="58">
        <v>0</v>
      </c>
      <c r="AD82" s="58">
        <v>0</v>
      </c>
      <c r="AE82" s="60">
        <v>26</v>
      </c>
      <c r="AF82" s="60">
        <v>10</v>
      </c>
      <c r="AG82" s="60">
        <v>26</v>
      </c>
      <c r="AH82" s="53">
        <v>10</v>
      </c>
      <c r="AI82" s="61">
        <v>0</v>
      </c>
      <c r="AJ82" s="61">
        <v>0</v>
      </c>
      <c r="AK82" s="62">
        <v>16</v>
      </c>
      <c r="AL82" s="62">
        <v>2</v>
      </c>
      <c r="AM82" s="53">
        <v>0</v>
      </c>
      <c r="AN82" s="144">
        <v>0</v>
      </c>
      <c r="AO82" s="53">
        <v>0</v>
      </c>
      <c r="AP82" s="64">
        <v>0</v>
      </c>
      <c r="AQ82" s="53">
        <v>0</v>
      </c>
      <c r="AR82" s="65">
        <v>251.66666666666666</v>
      </c>
      <c r="AS82" s="66">
        <v>574.91999999999996</v>
      </c>
      <c r="AT82" s="67">
        <v>2327276.1599999997</v>
      </c>
      <c r="AU82" s="68">
        <v>1</v>
      </c>
      <c r="AV82" s="68">
        <v>2</v>
      </c>
      <c r="AW82" s="69">
        <v>450000</v>
      </c>
      <c r="AX82" s="70">
        <v>1810484.1599999997</v>
      </c>
      <c r="AY82" s="71">
        <v>5</v>
      </c>
      <c r="AZ82" s="53">
        <v>15524.207999999984</v>
      </c>
      <c r="BA82" s="65">
        <v>3.8350316205533557</v>
      </c>
      <c r="BB82" s="60">
        <v>5.92</v>
      </c>
      <c r="BC82" s="60">
        <v>5.92</v>
      </c>
      <c r="BD82" s="53">
        <v>565.16</v>
      </c>
      <c r="BE82" s="72">
        <v>106</v>
      </c>
      <c r="BF82" s="73">
        <v>459.15999999999997</v>
      </c>
      <c r="BG82" s="56">
        <v>0</v>
      </c>
      <c r="BH82" s="74">
        <v>0</v>
      </c>
      <c r="BI82" s="75">
        <v>459.15999999999997</v>
      </c>
      <c r="BJ82" s="76"/>
      <c r="BK82" s="77"/>
      <c r="BL82" s="130"/>
      <c r="BM82" s="139" t="s">
        <v>361</v>
      </c>
      <c r="BN82" s="130" t="s">
        <v>362</v>
      </c>
      <c r="BO82" s="140">
        <v>251.64</v>
      </c>
    </row>
    <row r="83" spans="1:67" s="81" customFormat="1" ht="24" customHeight="1" x14ac:dyDescent="0.2">
      <c r="A83" s="41">
        <v>72</v>
      </c>
      <c r="B83" s="107" t="s">
        <v>364</v>
      </c>
      <c r="C83" s="83" t="s">
        <v>365</v>
      </c>
      <c r="D83" s="108" t="s">
        <v>366</v>
      </c>
      <c r="E83" s="109" t="s">
        <v>143</v>
      </c>
      <c r="F83" s="86" t="s">
        <v>273</v>
      </c>
      <c r="G83" s="128">
        <v>36415</v>
      </c>
      <c r="H83" s="119">
        <v>44867</v>
      </c>
      <c r="I83" s="49">
        <v>212</v>
      </c>
      <c r="J83" s="50">
        <v>24.5</v>
      </c>
      <c r="K83" s="51">
        <v>199.77</v>
      </c>
      <c r="L83" s="52">
        <v>0</v>
      </c>
      <c r="M83" s="52">
        <v>0</v>
      </c>
      <c r="N83" s="53">
        <v>0</v>
      </c>
      <c r="O83" s="53">
        <v>0</v>
      </c>
      <c r="P83" s="60">
        <v>0</v>
      </c>
      <c r="Q83" s="60">
        <v>0</v>
      </c>
      <c r="R83" s="54">
        <v>26</v>
      </c>
      <c r="S83" s="55">
        <v>39.75</v>
      </c>
      <c r="T83" s="60">
        <v>0</v>
      </c>
      <c r="U83" s="60">
        <v>0</v>
      </c>
      <c r="V83" s="53">
        <v>0</v>
      </c>
      <c r="W83" s="53">
        <v>0</v>
      </c>
      <c r="X83" s="56">
        <v>13</v>
      </c>
      <c r="Y83" s="56">
        <v>6.5</v>
      </c>
      <c r="Z83" s="138">
        <v>43</v>
      </c>
      <c r="AA83" s="58">
        <v>24.5</v>
      </c>
      <c r="AB83" s="59">
        <v>40.519230769230766</v>
      </c>
      <c r="AC83" s="58">
        <v>0</v>
      </c>
      <c r="AD83" s="58">
        <v>0</v>
      </c>
      <c r="AE83" s="60">
        <v>26</v>
      </c>
      <c r="AF83" s="60">
        <v>10</v>
      </c>
      <c r="AG83" s="60">
        <v>25</v>
      </c>
      <c r="AH83" s="53">
        <v>9.6153846153846168</v>
      </c>
      <c r="AI83" s="61">
        <v>0.5</v>
      </c>
      <c r="AJ83" s="61">
        <v>6.1817628205128203</v>
      </c>
      <c r="AK83" s="62">
        <v>16</v>
      </c>
      <c r="AL83" s="62">
        <v>2</v>
      </c>
      <c r="AM83" s="53">
        <v>0</v>
      </c>
      <c r="AN83" s="144">
        <v>0</v>
      </c>
      <c r="AO83" s="53">
        <v>0</v>
      </c>
      <c r="AP83" s="64">
        <v>0</v>
      </c>
      <c r="AQ83" s="53">
        <v>0</v>
      </c>
      <c r="AR83" s="65">
        <v>241.82051282051279</v>
      </c>
      <c r="AS83" s="66">
        <v>556.16</v>
      </c>
      <c r="AT83" s="67">
        <v>2251335.6799999997</v>
      </c>
      <c r="AU83" s="68">
        <v>0</v>
      </c>
      <c r="AV83" s="68">
        <v>0</v>
      </c>
      <c r="AW83" s="69">
        <v>0</v>
      </c>
      <c r="AX83" s="70">
        <v>2184543.6799999997</v>
      </c>
      <c r="AY83" s="71">
        <v>10</v>
      </c>
      <c r="AZ83" s="53">
        <v>43454.367999999959</v>
      </c>
      <c r="BA83" s="65">
        <v>10.734774703557303</v>
      </c>
      <c r="BB83" s="60">
        <v>5.92</v>
      </c>
      <c r="BC83" s="60">
        <v>5.92</v>
      </c>
      <c r="BD83" s="53">
        <v>539.51</v>
      </c>
      <c r="BE83" s="72">
        <v>106</v>
      </c>
      <c r="BF83" s="73">
        <v>433.51</v>
      </c>
      <c r="BG83" s="56">
        <v>0</v>
      </c>
      <c r="BH83" s="74">
        <v>0</v>
      </c>
      <c r="BI83" s="75">
        <v>433.51</v>
      </c>
      <c r="BJ83" s="76"/>
      <c r="BK83" s="77"/>
      <c r="BL83" s="130"/>
      <c r="BM83" s="139" t="s">
        <v>364</v>
      </c>
      <c r="BN83" s="130" t="s">
        <v>365</v>
      </c>
      <c r="BO83" s="140">
        <v>252.68</v>
      </c>
    </row>
    <row r="84" spans="1:67" s="81" customFormat="1" ht="24" customHeight="1" x14ac:dyDescent="0.2">
      <c r="A84" s="41">
        <v>73</v>
      </c>
      <c r="B84" s="107" t="s">
        <v>367</v>
      </c>
      <c r="C84" s="83" t="s">
        <v>368</v>
      </c>
      <c r="D84" s="108" t="s">
        <v>369</v>
      </c>
      <c r="E84" s="109" t="s">
        <v>143</v>
      </c>
      <c r="F84" s="86" t="s">
        <v>273</v>
      </c>
      <c r="G84" s="128">
        <v>35962</v>
      </c>
      <c r="H84" s="119">
        <v>44880</v>
      </c>
      <c r="I84" s="49">
        <v>212</v>
      </c>
      <c r="J84" s="50">
        <v>26</v>
      </c>
      <c r="K84" s="51">
        <v>212</v>
      </c>
      <c r="L84" s="52">
        <v>0</v>
      </c>
      <c r="M84" s="52">
        <v>0</v>
      </c>
      <c r="N84" s="53">
        <v>0</v>
      </c>
      <c r="O84" s="53">
        <v>0</v>
      </c>
      <c r="P84" s="58">
        <v>76</v>
      </c>
      <c r="Q84" s="58">
        <v>23.238461538461536</v>
      </c>
      <c r="R84" s="54">
        <v>0</v>
      </c>
      <c r="S84" s="55">
        <v>0</v>
      </c>
      <c r="T84" s="58">
        <v>36</v>
      </c>
      <c r="U84" s="58">
        <v>73.384615384615387</v>
      </c>
      <c r="V84" s="53">
        <v>0</v>
      </c>
      <c r="W84" s="53">
        <v>0</v>
      </c>
      <c r="X84" s="56">
        <v>18</v>
      </c>
      <c r="Y84" s="56">
        <v>9</v>
      </c>
      <c r="Z84" s="138">
        <v>43</v>
      </c>
      <c r="AA84" s="58">
        <v>26</v>
      </c>
      <c r="AB84" s="59">
        <v>43</v>
      </c>
      <c r="AC84" s="58">
        <v>0</v>
      </c>
      <c r="AD84" s="58">
        <v>0</v>
      </c>
      <c r="AE84" s="60">
        <v>26</v>
      </c>
      <c r="AF84" s="60">
        <v>10</v>
      </c>
      <c r="AG84" s="60">
        <v>26</v>
      </c>
      <c r="AH84" s="53">
        <v>10</v>
      </c>
      <c r="AI84" s="61">
        <v>0</v>
      </c>
      <c r="AJ84" s="61">
        <v>0</v>
      </c>
      <c r="AK84" s="62">
        <v>16</v>
      </c>
      <c r="AL84" s="62">
        <v>2</v>
      </c>
      <c r="AM84" s="53">
        <v>0</v>
      </c>
      <c r="AN84" s="147">
        <v>25</v>
      </c>
      <c r="AO84" s="58">
        <v>28.846153846153847</v>
      </c>
      <c r="AP84" s="64">
        <v>0</v>
      </c>
      <c r="AQ84" s="53">
        <v>0</v>
      </c>
      <c r="AR84" s="65">
        <v>246.66666666666666</v>
      </c>
      <c r="AS84" s="66">
        <v>658.14</v>
      </c>
      <c r="AT84" s="67">
        <v>2664150.7199999997</v>
      </c>
      <c r="AU84" s="68">
        <v>0</v>
      </c>
      <c r="AV84" s="68">
        <v>0</v>
      </c>
      <c r="AW84" s="69">
        <v>0</v>
      </c>
      <c r="AX84" s="70">
        <v>2587238.7199999997</v>
      </c>
      <c r="AY84" s="71">
        <v>10</v>
      </c>
      <c r="AZ84" s="53">
        <v>83723.871999999945</v>
      </c>
      <c r="BA84" s="65">
        <v>20.6827747035573</v>
      </c>
      <c r="BB84" s="60">
        <v>5.92</v>
      </c>
      <c r="BC84" s="60">
        <v>5.92</v>
      </c>
      <c r="BD84" s="53">
        <v>631.54</v>
      </c>
      <c r="BE84" s="72">
        <v>106</v>
      </c>
      <c r="BF84" s="73">
        <v>525.54</v>
      </c>
      <c r="BG84" s="56">
        <v>0</v>
      </c>
      <c r="BH84" s="74">
        <v>0</v>
      </c>
      <c r="BI84" s="75">
        <v>525.54</v>
      </c>
      <c r="BJ84" s="76"/>
      <c r="BK84" s="77"/>
      <c r="BL84" s="130"/>
      <c r="BM84" s="139" t="s">
        <v>367</v>
      </c>
      <c r="BN84" s="130" t="s">
        <v>368</v>
      </c>
      <c r="BO84" s="140">
        <v>346.70730769230761</v>
      </c>
    </row>
    <row r="85" spans="1:67" s="81" customFormat="1" ht="24" customHeight="1" x14ac:dyDescent="0.2">
      <c r="A85" s="41">
        <v>74</v>
      </c>
      <c r="B85" s="107" t="s">
        <v>370</v>
      </c>
      <c r="C85" s="83" t="s">
        <v>371</v>
      </c>
      <c r="D85" s="108" t="s">
        <v>372</v>
      </c>
      <c r="E85" s="109" t="s">
        <v>143</v>
      </c>
      <c r="F85" s="86" t="s">
        <v>273</v>
      </c>
      <c r="G85" s="128">
        <v>34001</v>
      </c>
      <c r="H85" s="119">
        <v>44950</v>
      </c>
      <c r="I85" s="49">
        <v>212</v>
      </c>
      <c r="J85" s="50">
        <v>25</v>
      </c>
      <c r="K85" s="51">
        <v>203.85</v>
      </c>
      <c r="L85" s="52">
        <v>0</v>
      </c>
      <c r="M85" s="52">
        <v>0</v>
      </c>
      <c r="N85" s="53">
        <v>0</v>
      </c>
      <c r="O85" s="53">
        <v>0</v>
      </c>
      <c r="P85" s="60">
        <v>0</v>
      </c>
      <c r="Q85" s="60">
        <v>0</v>
      </c>
      <c r="R85" s="54">
        <v>22</v>
      </c>
      <c r="S85" s="55">
        <v>33.63461538461538</v>
      </c>
      <c r="T85" s="60">
        <v>0</v>
      </c>
      <c r="U85" s="60">
        <v>0</v>
      </c>
      <c r="V85" s="53">
        <v>0</v>
      </c>
      <c r="W85" s="53">
        <v>0</v>
      </c>
      <c r="X85" s="56">
        <v>11</v>
      </c>
      <c r="Y85" s="56">
        <v>5.5</v>
      </c>
      <c r="Z85" s="138">
        <v>43</v>
      </c>
      <c r="AA85" s="58">
        <v>25</v>
      </c>
      <c r="AB85" s="59">
        <v>41.346153846153847</v>
      </c>
      <c r="AC85" s="58">
        <v>0</v>
      </c>
      <c r="AD85" s="58">
        <v>0</v>
      </c>
      <c r="AE85" s="60">
        <v>26</v>
      </c>
      <c r="AF85" s="60">
        <v>10</v>
      </c>
      <c r="AG85" s="60">
        <v>26</v>
      </c>
      <c r="AH85" s="53">
        <v>10</v>
      </c>
      <c r="AI85" s="61">
        <v>1</v>
      </c>
      <c r="AJ85" s="61">
        <v>11.921378205128205</v>
      </c>
      <c r="AK85" s="62">
        <v>14</v>
      </c>
      <c r="AL85" s="62">
        <v>2</v>
      </c>
      <c r="AM85" s="53">
        <v>0</v>
      </c>
      <c r="AN85" s="144">
        <v>0</v>
      </c>
      <c r="AO85" s="53">
        <v>0</v>
      </c>
      <c r="AP85" s="64">
        <v>0</v>
      </c>
      <c r="AQ85" s="53">
        <v>0</v>
      </c>
      <c r="AR85" s="65">
        <v>239.70352564102564</v>
      </c>
      <c r="AS85" s="66">
        <v>557.96</v>
      </c>
      <c r="AT85" s="67">
        <v>2258622.08</v>
      </c>
      <c r="AU85" s="68">
        <v>1</v>
      </c>
      <c r="AV85" s="68">
        <v>1</v>
      </c>
      <c r="AW85" s="69">
        <v>300000</v>
      </c>
      <c r="AX85" s="70">
        <v>1895878.08</v>
      </c>
      <c r="AY85" s="71">
        <v>5</v>
      </c>
      <c r="AZ85" s="53">
        <v>19793.90400000001</v>
      </c>
      <c r="BA85" s="65">
        <v>4.889798418972334</v>
      </c>
      <c r="BB85" s="60">
        <v>5.92</v>
      </c>
      <c r="BC85" s="60">
        <v>5.92</v>
      </c>
      <c r="BD85" s="53">
        <v>547.15</v>
      </c>
      <c r="BE85" s="72">
        <v>106</v>
      </c>
      <c r="BF85" s="73">
        <v>441.15</v>
      </c>
      <c r="BG85" s="56">
        <v>0</v>
      </c>
      <c r="BH85" s="74">
        <v>0</v>
      </c>
      <c r="BI85" s="75">
        <v>441.15</v>
      </c>
      <c r="BJ85" s="129"/>
      <c r="BK85" s="77"/>
      <c r="BL85" s="130"/>
      <c r="BM85" s="139" t="s">
        <v>370</v>
      </c>
      <c r="BN85" s="130" t="s">
        <v>371</v>
      </c>
      <c r="BO85" s="140">
        <v>232.51</v>
      </c>
    </row>
    <row r="86" spans="1:67" s="81" customFormat="1" ht="24" customHeight="1" x14ac:dyDescent="0.2">
      <c r="A86" s="41">
        <v>75</v>
      </c>
      <c r="B86" s="149" t="s">
        <v>373</v>
      </c>
      <c r="C86" s="150" t="s">
        <v>374</v>
      </c>
      <c r="D86" s="151" t="s">
        <v>375</v>
      </c>
      <c r="E86" s="152" t="s">
        <v>143</v>
      </c>
      <c r="F86" s="153" t="s">
        <v>273</v>
      </c>
      <c r="G86" s="154">
        <v>34335</v>
      </c>
      <c r="H86" s="155">
        <v>44950</v>
      </c>
      <c r="I86" s="49">
        <v>212</v>
      </c>
      <c r="J86" s="50">
        <v>25</v>
      </c>
      <c r="K86" s="51">
        <v>203.85</v>
      </c>
      <c r="L86" s="52">
        <v>0</v>
      </c>
      <c r="M86" s="52">
        <v>0</v>
      </c>
      <c r="N86" s="53">
        <v>0</v>
      </c>
      <c r="O86" s="156">
        <v>0</v>
      </c>
      <c r="P86" s="60">
        <v>0</v>
      </c>
      <c r="Q86" s="60">
        <v>0</v>
      </c>
      <c r="R86" s="54">
        <v>24</v>
      </c>
      <c r="S86" s="157">
        <v>36.692307692307693</v>
      </c>
      <c r="T86" s="60">
        <v>0</v>
      </c>
      <c r="U86" s="60">
        <v>0</v>
      </c>
      <c r="V86" s="53">
        <v>0</v>
      </c>
      <c r="W86" s="53">
        <v>0</v>
      </c>
      <c r="X86" s="56">
        <v>12</v>
      </c>
      <c r="Y86" s="158">
        <v>6</v>
      </c>
      <c r="Z86" s="138">
        <v>43</v>
      </c>
      <c r="AA86" s="58">
        <v>25</v>
      </c>
      <c r="AB86" s="159">
        <v>41.346153846153847</v>
      </c>
      <c r="AC86" s="58">
        <v>0</v>
      </c>
      <c r="AD86" s="58">
        <v>0</v>
      </c>
      <c r="AE86" s="60">
        <v>26</v>
      </c>
      <c r="AF86" s="160">
        <v>10</v>
      </c>
      <c r="AG86" s="60">
        <v>26</v>
      </c>
      <c r="AH86" s="156">
        <v>10</v>
      </c>
      <c r="AI86" s="61">
        <v>1</v>
      </c>
      <c r="AJ86" s="61">
        <v>12.38599358974359</v>
      </c>
      <c r="AK86" s="62">
        <v>14</v>
      </c>
      <c r="AL86" s="62">
        <v>2</v>
      </c>
      <c r="AM86" s="156">
        <v>0</v>
      </c>
      <c r="AN86" s="144">
        <v>0</v>
      </c>
      <c r="AO86" s="53">
        <v>0</v>
      </c>
      <c r="AP86" s="161">
        <v>0</v>
      </c>
      <c r="AQ86" s="53">
        <v>0</v>
      </c>
      <c r="AR86" s="65">
        <v>241.66666666666663</v>
      </c>
      <c r="AS86" s="66">
        <v>563.94000000000005</v>
      </c>
      <c r="AT86" s="162">
        <v>2282829.12</v>
      </c>
      <c r="AU86" s="163">
        <v>1</v>
      </c>
      <c r="AV86" s="163">
        <v>1</v>
      </c>
      <c r="AW86" s="164">
        <v>300000</v>
      </c>
      <c r="AX86" s="165">
        <v>1918061.12</v>
      </c>
      <c r="AY86" s="166">
        <v>5</v>
      </c>
      <c r="AZ86" s="156">
        <v>20903.056000000011</v>
      </c>
      <c r="BA86" s="167">
        <v>5.1637984189723349</v>
      </c>
      <c r="BB86" s="160">
        <v>5.92</v>
      </c>
      <c r="BC86" s="160">
        <v>5.92</v>
      </c>
      <c r="BD86" s="156">
        <v>552.86</v>
      </c>
      <c r="BE86" s="72">
        <v>106</v>
      </c>
      <c r="BF86" s="168">
        <v>446.86</v>
      </c>
      <c r="BG86" s="56">
        <v>0</v>
      </c>
      <c r="BH86" s="74">
        <v>0</v>
      </c>
      <c r="BI86" s="169">
        <v>446.86</v>
      </c>
      <c r="BJ86" s="129"/>
      <c r="BK86" s="77"/>
      <c r="BL86" s="130"/>
      <c r="BM86" s="139" t="s">
        <v>373</v>
      </c>
      <c r="BN86" s="130" t="s">
        <v>374</v>
      </c>
      <c r="BO86" s="140">
        <v>229.20000000000002</v>
      </c>
    </row>
    <row r="87" spans="1:67" s="81" customFormat="1" ht="24" customHeight="1" x14ac:dyDescent="0.2">
      <c r="A87" s="41">
        <v>76</v>
      </c>
      <c r="B87" s="149" t="s">
        <v>376</v>
      </c>
      <c r="C87" s="150" t="s">
        <v>377</v>
      </c>
      <c r="D87" s="151" t="s">
        <v>378</v>
      </c>
      <c r="E87" s="152" t="s">
        <v>143</v>
      </c>
      <c r="F87" s="153" t="s">
        <v>273</v>
      </c>
      <c r="G87" s="154">
        <v>34954</v>
      </c>
      <c r="H87" s="155">
        <v>44950</v>
      </c>
      <c r="I87" s="49">
        <v>212</v>
      </c>
      <c r="J87" s="50">
        <v>25</v>
      </c>
      <c r="K87" s="51">
        <v>203.85</v>
      </c>
      <c r="L87" s="52">
        <v>0</v>
      </c>
      <c r="M87" s="52">
        <v>0</v>
      </c>
      <c r="N87" s="53">
        <v>0</v>
      </c>
      <c r="O87" s="156">
        <v>0</v>
      </c>
      <c r="P87" s="60">
        <v>0</v>
      </c>
      <c r="Q87" s="60">
        <v>0</v>
      </c>
      <c r="R87" s="54">
        <v>22</v>
      </c>
      <c r="S87" s="157">
        <v>33.63461538461538</v>
      </c>
      <c r="T87" s="60">
        <v>0</v>
      </c>
      <c r="U87" s="60">
        <v>0</v>
      </c>
      <c r="V87" s="53">
        <v>0</v>
      </c>
      <c r="W87" s="53">
        <v>0</v>
      </c>
      <c r="X87" s="56">
        <v>11</v>
      </c>
      <c r="Y87" s="158">
        <v>5.5</v>
      </c>
      <c r="Z87" s="138">
        <v>43</v>
      </c>
      <c r="AA87" s="58">
        <v>25</v>
      </c>
      <c r="AB87" s="159">
        <v>41.346153846153847</v>
      </c>
      <c r="AC87" s="58">
        <v>0</v>
      </c>
      <c r="AD87" s="58">
        <v>0</v>
      </c>
      <c r="AE87" s="60">
        <v>26</v>
      </c>
      <c r="AF87" s="160">
        <v>10</v>
      </c>
      <c r="AG87" s="60">
        <v>26</v>
      </c>
      <c r="AH87" s="156">
        <v>10</v>
      </c>
      <c r="AI87" s="61">
        <v>1</v>
      </c>
      <c r="AJ87" s="61">
        <v>12.243621794871794</v>
      </c>
      <c r="AK87" s="62">
        <v>14</v>
      </c>
      <c r="AL87" s="62">
        <v>2</v>
      </c>
      <c r="AM87" s="156">
        <v>0</v>
      </c>
      <c r="AN87" s="144">
        <v>0</v>
      </c>
      <c r="AO87" s="53">
        <v>0</v>
      </c>
      <c r="AP87" s="161">
        <v>0</v>
      </c>
      <c r="AQ87" s="53">
        <v>0</v>
      </c>
      <c r="AR87" s="65">
        <v>241.66666666666663</v>
      </c>
      <c r="AS87" s="66">
        <v>560.24</v>
      </c>
      <c r="AT87" s="162">
        <v>2267851.52</v>
      </c>
      <c r="AU87" s="163">
        <v>0</v>
      </c>
      <c r="AV87" s="163">
        <v>0</v>
      </c>
      <c r="AW87" s="164">
        <v>0</v>
      </c>
      <c r="AX87" s="165">
        <v>2205107.52</v>
      </c>
      <c r="AY87" s="166">
        <v>10</v>
      </c>
      <c r="AZ87" s="156">
        <v>45510.751999999979</v>
      </c>
      <c r="BA87" s="167">
        <v>11.242774703557307</v>
      </c>
      <c r="BB87" s="160">
        <v>5.92</v>
      </c>
      <c r="BC87" s="160">
        <v>5.92</v>
      </c>
      <c r="BD87" s="156">
        <v>543.08000000000004</v>
      </c>
      <c r="BE87" s="72">
        <v>106</v>
      </c>
      <c r="BF87" s="168">
        <v>437.08000000000004</v>
      </c>
      <c r="BG87" s="56">
        <v>0</v>
      </c>
      <c r="BH87" s="74">
        <v>0</v>
      </c>
      <c r="BI87" s="169">
        <v>437.08000000000004</v>
      </c>
      <c r="BJ87" s="129"/>
      <c r="BK87" s="77"/>
      <c r="BL87" s="130"/>
      <c r="BM87" s="139" t="s">
        <v>376</v>
      </c>
      <c r="BN87" s="130" t="s">
        <v>377</v>
      </c>
      <c r="BO87" s="140">
        <v>262.11</v>
      </c>
    </row>
    <row r="88" spans="1:67" s="81" customFormat="1" ht="24" customHeight="1" x14ac:dyDescent="0.2">
      <c r="A88" s="41">
        <v>77</v>
      </c>
      <c r="B88" s="149" t="s">
        <v>379</v>
      </c>
      <c r="C88" s="150" t="s">
        <v>380</v>
      </c>
      <c r="D88" s="151" t="s">
        <v>381</v>
      </c>
      <c r="E88" s="152" t="s">
        <v>143</v>
      </c>
      <c r="F88" s="153" t="s">
        <v>273</v>
      </c>
      <c r="G88" s="154">
        <v>29375</v>
      </c>
      <c r="H88" s="155">
        <v>44967</v>
      </c>
      <c r="I88" s="49">
        <v>212</v>
      </c>
      <c r="J88" s="50">
        <v>26</v>
      </c>
      <c r="K88" s="51">
        <v>212</v>
      </c>
      <c r="L88" s="52">
        <v>0</v>
      </c>
      <c r="M88" s="52">
        <v>0</v>
      </c>
      <c r="N88" s="58">
        <v>8</v>
      </c>
      <c r="O88" s="170">
        <v>12.23076923076923</v>
      </c>
      <c r="P88" s="60">
        <v>0</v>
      </c>
      <c r="Q88" s="60">
        <v>0</v>
      </c>
      <c r="R88" s="54">
        <v>26</v>
      </c>
      <c r="S88" s="157">
        <v>39.75</v>
      </c>
      <c r="T88" s="60">
        <v>0</v>
      </c>
      <c r="U88" s="60">
        <v>0</v>
      </c>
      <c r="V88" s="53">
        <v>0</v>
      </c>
      <c r="W88" s="53">
        <v>0</v>
      </c>
      <c r="X88" s="56">
        <v>13</v>
      </c>
      <c r="Y88" s="158">
        <v>6.5</v>
      </c>
      <c r="Z88" s="138">
        <v>43</v>
      </c>
      <c r="AA88" s="58">
        <v>26</v>
      </c>
      <c r="AB88" s="159">
        <v>43</v>
      </c>
      <c r="AC88" s="58">
        <v>0</v>
      </c>
      <c r="AD88" s="58">
        <v>0</v>
      </c>
      <c r="AE88" s="60">
        <v>26</v>
      </c>
      <c r="AF88" s="160">
        <v>10</v>
      </c>
      <c r="AG88" s="60">
        <v>26</v>
      </c>
      <c r="AH88" s="156">
        <v>10</v>
      </c>
      <c r="AI88" s="61">
        <v>0</v>
      </c>
      <c r="AJ88" s="61">
        <v>0</v>
      </c>
      <c r="AK88" s="62">
        <v>13</v>
      </c>
      <c r="AL88" s="62">
        <v>2</v>
      </c>
      <c r="AM88" s="156">
        <v>0</v>
      </c>
      <c r="AN88" s="144">
        <v>0</v>
      </c>
      <c r="AO88" s="53">
        <v>0</v>
      </c>
      <c r="AP88" s="161">
        <v>0</v>
      </c>
      <c r="AQ88" s="53">
        <v>0</v>
      </c>
      <c r="AR88" s="65">
        <v>237</v>
      </c>
      <c r="AS88" s="66">
        <v>572.48</v>
      </c>
      <c r="AT88" s="162">
        <v>2317399.04</v>
      </c>
      <c r="AU88" s="163">
        <v>1</v>
      </c>
      <c r="AV88" s="163">
        <v>2</v>
      </c>
      <c r="AW88" s="164">
        <v>450000</v>
      </c>
      <c r="AX88" s="165">
        <v>1800607.04</v>
      </c>
      <c r="AY88" s="166">
        <v>5</v>
      </c>
      <c r="AZ88" s="156">
        <v>15030.351999999999</v>
      </c>
      <c r="BA88" s="167">
        <v>3.7130316205533593</v>
      </c>
      <c r="BB88" s="160">
        <v>5.92</v>
      </c>
      <c r="BC88" s="160">
        <v>5.92</v>
      </c>
      <c r="BD88" s="156">
        <v>562.85</v>
      </c>
      <c r="BE88" s="72">
        <v>106</v>
      </c>
      <c r="BF88" s="168">
        <v>456.85</v>
      </c>
      <c r="BG88" s="56">
        <v>0</v>
      </c>
      <c r="BH88" s="74">
        <v>0</v>
      </c>
      <c r="BI88" s="169">
        <v>456.85</v>
      </c>
      <c r="BJ88" s="129"/>
      <c r="BK88" s="77"/>
      <c r="BL88" s="130"/>
      <c r="BM88" s="139" t="s">
        <v>379</v>
      </c>
      <c r="BN88" s="130" t="s">
        <v>380</v>
      </c>
      <c r="BO88" s="140">
        <v>255.78</v>
      </c>
    </row>
    <row r="89" spans="1:67" s="81" customFormat="1" ht="24" customHeight="1" x14ac:dyDescent="0.2">
      <c r="A89" s="41">
        <v>78</v>
      </c>
      <c r="B89" s="149" t="s">
        <v>382</v>
      </c>
      <c r="C89" s="150" t="s">
        <v>383</v>
      </c>
      <c r="D89" s="151" t="s">
        <v>384</v>
      </c>
      <c r="E89" s="152" t="s">
        <v>143</v>
      </c>
      <c r="F89" s="153" t="s">
        <v>273</v>
      </c>
      <c r="G89" s="154">
        <v>35065</v>
      </c>
      <c r="H89" s="155">
        <v>45040</v>
      </c>
      <c r="I89" s="49">
        <v>212</v>
      </c>
      <c r="J89" s="50">
        <v>26</v>
      </c>
      <c r="K89" s="51">
        <v>212</v>
      </c>
      <c r="L89" s="52">
        <v>0</v>
      </c>
      <c r="M89" s="52">
        <v>0</v>
      </c>
      <c r="N89" s="58">
        <v>8</v>
      </c>
      <c r="O89" s="170">
        <v>12.23076923076923</v>
      </c>
      <c r="P89" s="60">
        <v>0</v>
      </c>
      <c r="Q89" s="60">
        <v>0</v>
      </c>
      <c r="R89" s="54">
        <v>32</v>
      </c>
      <c r="S89" s="157">
        <v>48.92307692307692</v>
      </c>
      <c r="T89" s="60">
        <v>0</v>
      </c>
      <c r="U89" s="60">
        <v>0</v>
      </c>
      <c r="V89" s="53">
        <v>0</v>
      </c>
      <c r="W89" s="53">
        <v>0</v>
      </c>
      <c r="X89" s="56">
        <v>16</v>
      </c>
      <c r="Y89" s="158">
        <v>8</v>
      </c>
      <c r="Z89" s="138">
        <v>32</v>
      </c>
      <c r="AA89" s="58">
        <v>26</v>
      </c>
      <c r="AB89" s="159">
        <v>32</v>
      </c>
      <c r="AC89" s="58">
        <v>0</v>
      </c>
      <c r="AD89" s="58">
        <v>0</v>
      </c>
      <c r="AE89" s="60">
        <v>26</v>
      </c>
      <c r="AF89" s="160">
        <v>10</v>
      </c>
      <c r="AG89" s="60">
        <v>26</v>
      </c>
      <c r="AH89" s="156">
        <v>10</v>
      </c>
      <c r="AI89" s="61">
        <v>0</v>
      </c>
      <c r="AJ89" s="61">
        <v>0</v>
      </c>
      <c r="AK89" s="62">
        <v>11</v>
      </c>
      <c r="AL89" s="62">
        <v>0</v>
      </c>
      <c r="AM89" s="156">
        <v>0</v>
      </c>
      <c r="AN89" s="144">
        <v>0</v>
      </c>
      <c r="AO89" s="53">
        <v>0</v>
      </c>
      <c r="AP89" s="161">
        <v>0</v>
      </c>
      <c r="AQ89" s="53">
        <v>0</v>
      </c>
      <c r="AR89" s="65">
        <v>199.91666666666666</v>
      </c>
      <c r="AS89" s="66">
        <v>533.07000000000005</v>
      </c>
      <c r="AT89" s="162">
        <v>2157867.3600000003</v>
      </c>
      <c r="AU89" s="163">
        <v>0</v>
      </c>
      <c r="AV89" s="163">
        <v>0</v>
      </c>
      <c r="AW89" s="164">
        <v>0</v>
      </c>
      <c r="AX89" s="165">
        <v>2085003.3600000003</v>
      </c>
      <c r="AY89" s="166">
        <v>10</v>
      </c>
      <c r="AZ89" s="156">
        <v>33500.33600000001</v>
      </c>
      <c r="BA89" s="167">
        <v>8.2757747035573139</v>
      </c>
      <c r="BB89" s="160">
        <v>5.92</v>
      </c>
      <c r="BC89" s="160">
        <v>5.92</v>
      </c>
      <c r="BD89" s="156">
        <v>518.87</v>
      </c>
      <c r="BE89" s="72">
        <v>106</v>
      </c>
      <c r="BF89" s="168">
        <v>412.87</v>
      </c>
      <c r="BG89" s="56">
        <v>0</v>
      </c>
      <c r="BH89" s="74">
        <v>0</v>
      </c>
      <c r="BI89" s="169">
        <v>412.87</v>
      </c>
      <c r="BJ89" s="76"/>
      <c r="BK89" s="77"/>
      <c r="BL89" s="130"/>
      <c r="BM89" s="139" t="s">
        <v>382</v>
      </c>
      <c r="BN89" s="130" t="s">
        <v>383</v>
      </c>
      <c r="BO89" s="140">
        <v>234.53</v>
      </c>
    </row>
    <row r="90" spans="1:67" s="81" customFormat="1" ht="24" customHeight="1" x14ac:dyDescent="0.2">
      <c r="A90" s="41">
        <v>79</v>
      </c>
      <c r="B90" s="171" t="s">
        <v>385</v>
      </c>
      <c r="C90" s="172" t="s">
        <v>386</v>
      </c>
      <c r="D90" s="173" t="s">
        <v>387</v>
      </c>
      <c r="E90" s="174" t="s">
        <v>143</v>
      </c>
      <c r="F90" s="86" t="s">
        <v>273</v>
      </c>
      <c r="G90" s="175">
        <v>36504</v>
      </c>
      <c r="H90" s="176">
        <v>45048</v>
      </c>
      <c r="I90" s="49">
        <v>212</v>
      </c>
      <c r="J90" s="50">
        <v>23</v>
      </c>
      <c r="K90" s="51">
        <v>187.54</v>
      </c>
      <c r="L90" s="52">
        <v>0</v>
      </c>
      <c r="M90" s="52">
        <v>0</v>
      </c>
      <c r="N90" s="53">
        <v>0</v>
      </c>
      <c r="O90" s="53">
        <v>0</v>
      </c>
      <c r="P90" s="58">
        <v>66</v>
      </c>
      <c r="Q90" s="58">
        <v>20.180769230769229</v>
      </c>
      <c r="R90" s="54">
        <v>0</v>
      </c>
      <c r="S90" s="55">
        <v>0</v>
      </c>
      <c r="T90" s="58">
        <v>32</v>
      </c>
      <c r="U90" s="58">
        <v>65.230769230769226</v>
      </c>
      <c r="V90" s="53">
        <v>0</v>
      </c>
      <c r="W90" s="53">
        <v>0</v>
      </c>
      <c r="X90" s="56">
        <v>16</v>
      </c>
      <c r="Y90" s="56">
        <v>8</v>
      </c>
      <c r="Z90" s="138">
        <v>32</v>
      </c>
      <c r="AA90" s="58">
        <v>23</v>
      </c>
      <c r="AB90" s="59">
        <v>28.30769230769231</v>
      </c>
      <c r="AC90" s="58">
        <v>0</v>
      </c>
      <c r="AD90" s="58">
        <v>0</v>
      </c>
      <c r="AE90" s="60">
        <v>26</v>
      </c>
      <c r="AF90" s="60">
        <v>10</v>
      </c>
      <c r="AG90" s="60">
        <v>25</v>
      </c>
      <c r="AH90" s="53">
        <v>9.6153846153846168</v>
      </c>
      <c r="AI90" s="61">
        <v>2</v>
      </c>
      <c r="AJ90" s="61">
        <v>23.420384615384616</v>
      </c>
      <c r="AK90" s="62">
        <v>10</v>
      </c>
      <c r="AL90" s="62">
        <v>0</v>
      </c>
      <c r="AM90" s="53">
        <v>0</v>
      </c>
      <c r="AN90" s="147">
        <v>22</v>
      </c>
      <c r="AO90" s="58">
        <v>25.384615384615383</v>
      </c>
      <c r="AP90" s="64">
        <v>0</v>
      </c>
      <c r="AQ90" s="53">
        <v>0</v>
      </c>
      <c r="AR90" s="65">
        <v>181.61858974358975</v>
      </c>
      <c r="AS90" s="66">
        <v>559.29999999999995</v>
      </c>
      <c r="AT90" s="67">
        <v>2264046.4</v>
      </c>
      <c r="AU90" s="68">
        <v>1</v>
      </c>
      <c r="AV90" s="68">
        <v>1</v>
      </c>
      <c r="AW90" s="69">
        <v>300000</v>
      </c>
      <c r="AX90" s="70">
        <v>1891182.4</v>
      </c>
      <c r="AY90" s="71">
        <v>5</v>
      </c>
      <c r="AZ90" s="53">
        <v>19559.119999999995</v>
      </c>
      <c r="BA90" s="65">
        <v>4.8317984189723306</v>
      </c>
      <c r="BB90" s="60">
        <v>5.92</v>
      </c>
      <c r="BC90" s="60">
        <v>5.92</v>
      </c>
      <c r="BD90" s="53">
        <v>548.54999999999995</v>
      </c>
      <c r="BE90" s="72">
        <v>106</v>
      </c>
      <c r="BF90" s="73">
        <v>442.54999999999995</v>
      </c>
      <c r="BG90" s="56">
        <v>0</v>
      </c>
      <c r="BH90" s="74">
        <v>0</v>
      </c>
      <c r="BI90" s="75">
        <v>442.54999999999995</v>
      </c>
      <c r="BJ90" s="129"/>
      <c r="BK90" s="77"/>
      <c r="BL90" s="130"/>
      <c r="BM90" s="139" t="s">
        <v>385</v>
      </c>
      <c r="BN90" s="130" t="s">
        <v>386</v>
      </c>
      <c r="BO90" s="140">
        <v>277.35000000000002</v>
      </c>
    </row>
    <row r="91" spans="1:67" s="81" customFormat="1" ht="24" customHeight="1" x14ac:dyDescent="0.2">
      <c r="A91" s="41">
        <v>80</v>
      </c>
      <c r="B91" s="149" t="s">
        <v>388</v>
      </c>
      <c r="C91" s="116" t="s">
        <v>389</v>
      </c>
      <c r="D91" s="121" t="s">
        <v>390</v>
      </c>
      <c r="E91" s="152" t="s">
        <v>143</v>
      </c>
      <c r="F91" s="86" t="s">
        <v>273</v>
      </c>
      <c r="G91" s="177">
        <v>32149</v>
      </c>
      <c r="H91" s="114">
        <v>45048</v>
      </c>
      <c r="I91" s="49">
        <v>212</v>
      </c>
      <c r="J91" s="50">
        <v>26</v>
      </c>
      <c r="K91" s="51">
        <v>212</v>
      </c>
      <c r="L91" s="52">
        <v>0</v>
      </c>
      <c r="M91" s="52">
        <v>0</v>
      </c>
      <c r="N91" s="53">
        <v>0</v>
      </c>
      <c r="O91" s="160">
        <v>0</v>
      </c>
      <c r="P91" s="60">
        <v>0</v>
      </c>
      <c r="Q91" s="60">
        <v>0</v>
      </c>
      <c r="R91" s="54">
        <v>26</v>
      </c>
      <c r="S91" s="157">
        <v>39.75</v>
      </c>
      <c r="T91" s="60">
        <v>0</v>
      </c>
      <c r="U91" s="60">
        <v>0</v>
      </c>
      <c r="V91" s="53">
        <v>0</v>
      </c>
      <c r="W91" s="53">
        <v>0</v>
      </c>
      <c r="X91" s="56">
        <v>13</v>
      </c>
      <c r="Y91" s="158">
        <v>6.5</v>
      </c>
      <c r="Z91" s="138">
        <v>32</v>
      </c>
      <c r="AA91" s="58">
        <v>26</v>
      </c>
      <c r="AB91" s="159">
        <v>32</v>
      </c>
      <c r="AC91" s="58">
        <v>0</v>
      </c>
      <c r="AD91" s="58">
        <v>0</v>
      </c>
      <c r="AE91" s="60">
        <v>26</v>
      </c>
      <c r="AF91" s="160">
        <v>10</v>
      </c>
      <c r="AG91" s="60">
        <v>26</v>
      </c>
      <c r="AH91" s="156">
        <v>10</v>
      </c>
      <c r="AI91" s="61">
        <v>0</v>
      </c>
      <c r="AJ91" s="61">
        <v>0</v>
      </c>
      <c r="AK91" s="62">
        <v>10</v>
      </c>
      <c r="AL91" s="62">
        <v>0</v>
      </c>
      <c r="AM91" s="156">
        <v>0</v>
      </c>
      <c r="AN91" s="144">
        <v>0</v>
      </c>
      <c r="AO91" s="53">
        <v>0</v>
      </c>
      <c r="AP91" s="161">
        <v>0</v>
      </c>
      <c r="AQ91" s="53">
        <v>0</v>
      </c>
      <c r="AR91" s="65">
        <v>183.41666666666666</v>
      </c>
      <c r="AS91" s="66">
        <v>493.67</v>
      </c>
      <c r="AT91" s="162">
        <v>1998376.1600000001</v>
      </c>
      <c r="AU91" s="163">
        <v>1</v>
      </c>
      <c r="AV91" s="163">
        <v>2</v>
      </c>
      <c r="AW91" s="164">
        <v>450000</v>
      </c>
      <c r="AX91" s="165">
        <v>1481584.1600000001</v>
      </c>
      <c r="AY91" s="166">
        <v>0</v>
      </c>
      <c r="AZ91" s="156">
        <v>0</v>
      </c>
      <c r="BA91" s="167">
        <v>0</v>
      </c>
      <c r="BB91" s="160">
        <v>5.92</v>
      </c>
      <c r="BC91" s="160">
        <v>5.92</v>
      </c>
      <c r="BD91" s="156">
        <v>487.75</v>
      </c>
      <c r="BE91" s="72">
        <v>106</v>
      </c>
      <c r="BF91" s="168">
        <v>381.75</v>
      </c>
      <c r="BG91" s="56">
        <v>0</v>
      </c>
      <c r="BH91" s="74">
        <v>0</v>
      </c>
      <c r="BI91" s="169">
        <v>381.75</v>
      </c>
      <c r="BJ91" s="76"/>
      <c r="BK91" s="77"/>
      <c r="BL91" s="130"/>
      <c r="BM91" s="139" t="s">
        <v>388</v>
      </c>
      <c r="BN91" s="130" t="s">
        <v>389</v>
      </c>
      <c r="BO91" s="140">
        <v>232.68</v>
      </c>
    </row>
    <row r="92" spans="1:67" s="81" customFormat="1" ht="24" customHeight="1" x14ac:dyDescent="0.2">
      <c r="A92" s="41">
        <v>81</v>
      </c>
      <c r="B92" s="178" t="s">
        <v>391</v>
      </c>
      <c r="C92" s="150" t="s">
        <v>392</v>
      </c>
      <c r="D92" s="179" t="s">
        <v>393</v>
      </c>
      <c r="E92" s="180" t="s">
        <v>143</v>
      </c>
      <c r="F92" s="181" t="s">
        <v>273</v>
      </c>
      <c r="G92" s="154">
        <v>35827</v>
      </c>
      <c r="H92" s="182">
        <v>45048</v>
      </c>
      <c r="I92" s="49">
        <v>212</v>
      </c>
      <c r="J92" s="50">
        <v>26</v>
      </c>
      <c r="K92" s="51">
        <v>212</v>
      </c>
      <c r="L92" s="52">
        <v>0</v>
      </c>
      <c r="M92" s="52">
        <v>0</v>
      </c>
      <c r="N92" s="53">
        <v>0</v>
      </c>
      <c r="O92" s="53">
        <v>0</v>
      </c>
      <c r="P92" s="58">
        <v>76</v>
      </c>
      <c r="Q92" s="58">
        <v>23.238461538461536</v>
      </c>
      <c r="R92" s="54">
        <v>0</v>
      </c>
      <c r="S92" s="55">
        <v>0</v>
      </c>
      <c r="T92" s="58">
        <v>38</v>
      </c>
      <c r="U92" s="58">
        <v>77.461538461538453</v>
      </c>
      <c r="V92" s="53">
        <v>0</v>
      </c>
      <c r="W92" s="53">
        <v>0</v>
      </c>
      <c r="X92" s="56">
        <v>19</v>
      </c>
      <c r="Y92" s="56">
        <v>9.5</v>
      </c>
      <c r="Z92" s="138">
        <v>32</v>
      </c>
      <c r="AA92" s="58">
        <v>26</v>
      </c>
      <c r="AB92" s="59">
        <v>32</v>
      </c>
      <c r="AC92" s="58">
        <v>0</v>
      </c>
      <c r="AD92" s="58">
        <v>0</v>
      </c>
      <c r="AE92" s="60">
        <v>26</v>
      </c>
      <c r="AF92" s="60">
        <v>10</v>
      </c>
      <c r="AG92" s="60">
        <v>26</v>
      </c>
      <c r="AH92" s="53">
        <v>10</v>
      </c>
      <c r="AI92" s="61">
        <v>0</v>
      </c>
      <c r="AJ92" s="61">
        <v>0</v>
      </c>
      <c r="AK92" s="62">
        <v>10</v>
      </c>
      <c r="AL92" s="62">
        <v>0</v>
      </c>
      <c r="AM92" s="53">
        <v>0</v>
      </c>
      <c r="AN92" s="147">
        <v>25</v>
      </c>
      <c r="AO92" s="58">
        <v>28.846153846153847</v>
      </c>
      <c r="AP92" s="64">
        <v>0</v>
      </c>
      <c r="AQ92" s="53">
        <v>0</v>
      </c>
      <c r="AR92" s="65">
        <v>178.65544871794873</v>
      </c>
      <c r="AS92" s="66">
        <v>581.70000000000005</v>
      </c>
      <c r="AT92" s="67">
        <v>2354721.6</v>
      </c>
      <c r="AU92" s="68">
        <v>0</v>
      </c>
      <c r="AV92" s="68">
        <v>0</v>
      </c>
      <c r="AW92" s="69">
        <v>0</v>
      </c>
      <c r="AX92" s="70">
        <v>2275785.6</v>
      </c>
      <c r="AY92" s="71">
        <v>10</v>
      </c>
      <c r="AZ92" s="53">
        <v>52578.559999999998</v>
      </c>
      <c r="BA92" s="65">
        <v>12.988774703557311</v>
      </c>
      <c r="BB92" s="60">
        <v>5.92</v>
      </c>
      <c r="BC92" s="60">
        <v>5.92</v>
      </c>
      <c r="BD92" s="53">
        <v>562.79</v>
      </c>
      <c r="BE92" s="72">
        <v>106</v>
      </c>
      <c r="BF92" s="73">
        <v>456.78999999999996</v>
      </c>
      <c r="BG92" s="56">
        <v>0</v>
      </c>
      <c r="BH92" s="74">
        <v>0</v>
      </c>
      <c r="BI92" s="75">
        <v>456.78999999999996</v>
      </c>
      <c r="BJ92" s="76"/>
      <c r="BK92" s="77"/>
      <c r="BL92" s="130"/>
      <c r="BM92" s="139" t="s">
        <v>391</v>
      </c>
      <c r="BN92" s="130" t="s">
        <v>392</v>
      </c>
      <c r="BO92" s="140">
        <v>316.29999999999995</v>
      </c>
    </row>
    <row r="93" spans="1:67" s="81" customFormat="1" ht="24" customHeight="1" x14ac:dyDescent="0.2">
      <c r="A93" s="41">
        <v>82</v>
      </c>
      <c r="B93" s="183" t="s">
        <v>394</v>
      </c>
      <c r="C93" s="172" t="s">
        <v>395</v>
      </c>
      <c r="D93" s="184" t="s">
        <v>396</v>
      </c>
      <c r="E93" s="185" t="s">
        <v>143</v>
      </c>
      <c r="F93" s="181" t="s">
        <v>273</v>
      </c>
      <c r="G93" s="175">
        <v>37110</v>
      </c>
      <c r="H93" s="186">
        <v>45048</v>
      </c>
      <c r="I93" s="49">
        <v>212</v>
      </c>
      <c r="J93" s="50">
        <v>25</v>
      </c>
      <c r="K93" s="51">
        <v>203.85</v>
      </c>
      <c r="L93" s="52">
        <v>0</v>
      </c>
      <c r="M93" s="52">
        <v>0</v>
      </c>
      <c r="N93" s="53">
        <v>0</v>
      </c>
      <c r="O93" s="187">
        <v>0</v>
      </c>
      <c r="P93" s="60">
        <v>0</v>
      </c>
      <c r="Q93" s="60">
        <v>0</v>
      </c>
      <c r="R93" s="54">
        <v>24</v>
      </c>
      <c r="S93" s="188">
        <v>36.692307692307693</v>
      </c>
      <c r="T93" s="60">
        <v>0</v>
      </c>
      <c r="U93" s="60">
        <v>0</v>
      </c>
      <c r="V93" s="53">
        <v>0</v>
      </c>
      <c r="W93" s="53">
        <v>0</v>
      </c>
      <c r="X93" s="56">
        <v>12</v>
      </c>
      <c r="Y93" s="189">
        <v>6</v>
      </c>
      <c r="Z93" s="138">
        <v>32</v>
      </c>
      <c r="AA93" s="58">
        <v>25</v>
      </c>
      <c r="AB93" s="190">
        <v>30.76923076923077</v>
      </c>
      <c r="AC93" s="58">
        <v>0</v>
      </c>
      <c r="AD93" s="58">
        <v>0</v>
      </c>
      <c r="AE93" s="60">
        <v>26</v>
      </c>
      <c r="AF93" s="191">
        <v>10</v>
      </c>
      <c r="AG93" s="60">
        <v>26</v>
      </c>
      <c r="AH93" s="187">
        <v>10</v>
      </c>
      <c r="AI93" s="61">
        <v>1</v>
      </c>
      <c r="AJ93" s="61">
        <v>11.403076923076924</v>
      </c>
      <c r="AK93" s="62">
        <v>10</v>
      </c>
      <c r="AL93" s="62">
        <v>0</v>
      </c>
      <c r="AM93" s="187">
        <v>0</v>
      </c>
      <c r="AN93" s="144">
        <v>0</v>
      </c>
      <c r="AO93" s="53">
        <v>0</v>
      </c>
      <c r="AP93" s="192">
        <v>0</v>
      </c>
      <c r="AQ93" s="53">
        <v>0</v>
      </c>
      <c r="AR93" s="65">
        <v>181.61217948717947</v>
      </c>
      <c r="AS93" s="66">
        <v>490.33</v>
      </c>
      <c r="AT93" s="67">
        <v>1984855.8399999999</v>
      </c>
      <c r="AU93" s="193">
        <v>1</v>
      </c>
      <c r="AV93" s="193">
        <v>2</v>
      </c>
      <c r="AW93" s="194">
        <v>450000</v>
      </c>
      <c r="AX93" s="195">
        <v>1470087.8399999999</v>
      </c>
      <c r="AY93" s="71">
        <v>0</v>
      </c>
      <c r="AZ93" s="53">
        <v>0</v>
      </c>
      <c r="BA93" s="196">
        <v>0</v>
      </c>
      <c r="BB93" s="60">
        <v>5.92</v>
      </c>
      <c r="BC93" s="60">
        <v>5.92</v>
      </c>
      <c r="BD93" s="53">
        <v>484.41</v>
      </c>
      <c r="BE93" s="72">
        <v>106</v>
      </c>
      <c r="BF93" s="197">
        <v>378.41</v>
      </c>
      <c r="BG93" s="56">
        <v>0</v>
      </c>
      <c r="BH93" s="74">
        <v>0</v>
      </c>
      <c r="BI93" s="198">
        <v>378.41</v>
      </c>
      <c r="BJ93" s="76"/>
      <c r="BK93" s="77"/>
      <c r="BL93" s="130"/>
      <c r="BM93" s="139" t="s">
        <v>394</v>
      </c>
      <c r="BN93" s="130" t="s">
        <v>395</v>
      </c>
      <c r="BO93" s="140">
        <v>232.11</v>
      </c>
    </row>
    <row r="94" spans="1:67" s="81" customFormat="1" ht="24" customHeight="1" x14ac:dyDescent="0.2">
      <c r="A94" s="41">
        <v>83</v>
      </c>
      <c r="B94" s="101" t="s">
        <v>397</v>
      </c>
      <c r="C94" s="83" t="s">
        <v>398</v>
      </c>
      <c r="D94" s="102" t="s">
        <v>399</v>
      </c>
      <c r="E94" s="103" t="s">
        <v>143</v>
      </c>
      <c r="F94" s="181" t="s">
        <v>273</v>
      </c>
      <c r="G94" s="87">
        <v>31512</v>
      </c>
      <c r="H94" s="104">
        <v>45048</v>
      </c>
      <c r="I94" s="49">
        <v>212</v>
      </c>
      <c r="J94" s="50">
        <v>25</v>
      </c>
      <c r="K94" s="51">
        <v>203.85</v>
      </c>
      <c r="L94" s="52">
        <v>0</v>
      </c>
      <c r="M94" s="52">
        <v>0</v>
      </c>
      <c r="N94" s="53">
        <v>0</v>
      </c>
      <c r="O94" s="53">
        <v>0</v>
      </c>
      <c r="P94" s="60">
        <v>0</v>
      </c>
      <c r="Q94" s="60">
        <v>0</v>
      </c>
      <c r="R94" s="54">
        <v>24</v>
      </c>
      <c r="S94" s="55">
        <v>36.692307692307693</v>
      </c>
      <c r="T94" s="60">
        <v>0</v>
      </c>
      <c r="U94" s="60">
        <v>0</v>
      </c>
      <c r="V94" s="53">
        <v>0</v>
      </c>
      <c r="W94" s="53">
        <v>0</v>
      </c>
      <c r="X94" s="56">
        <v>12</v>
      </c>
      <c r="Y94" s="56">
        <v>6</v>
      </c>
      <c r="Z94" s="138">
        <v>32</v>
      </c>
      <c r="AA94" s="58">
        <v>25</v>
      </c>
      <c r="AB94" s="59">
        <v>30.76923076923077</v>
      </c>
      <c r="AC94" s="58">
        <v>0</v>
      </c>
      <c r="AD94" s="58">
        <v>0</v>
      </c>
      <c r="AE94" s="60">
        <v>26</v>
      </c>
      <c r="AF94" s="60">
        <v>10</v>
      </c>
      <c r="AG94" s="60">
        <v>26</v>
      </c>
      <c r="AH94" s="53">
        <v>10</v>
      </c>
      <c r="AI94" s="61">
        <v>1</v>
      </c>
      <c r="AJ94" s="61">
        <v>11.102153846153847</v>
      </c>
      <c r="AK94" s="62">
        <v>10</v>
      </c>
      <c r="AL94" s="62">
        <v>0</v>
      </c>
      <c r="AM94" s="53">
        <v>0</v>
      </c>
      <c r="AN94" s="144">
        <v>0</v>
      </c>
      <c r="AO94" s="53">
        <v>0</v>
      </c>
      <c r="AP94" s="64">
        <v>0</v>
      </c>
      <c r="AQ94" s="53">
        <v>0</v>
      </c>
      <c r="AR94" s="65">
        <v>181.625</v>
      </c>
      <c r="AS94" s="66">
        <v>490.04</v>
      </c>
      <c r="AT94" s="67">
        <v>1983681.9200000002</v>
      </c>
      <c r="AU94" s="68">
        <v>1</v>
      </c>
      <c r="AV94" s="68">
        <v>2</v>
      </c>
      <c r="AW94" s="69">
        <v>450000</v>
      </c>
      <c r="AX94" s="70">
        <v>1468913.9200000002</v>
      </c>
      <c r="AY94" s="71">
        <v>0</v>
      </c>
      <c r="AZ94" s="53">
        <v>0</v>
      </c>
      <c r="BA94" s="65">
        <v>0</v>
      </c>
      <c r="BB94" s="60">
        <v>5.92</v>
      </c>
      <c r="BC94" s="60">
        <v>5.92</v>
      </c>
      <c r="BD94" s="53">
        <v>484.12</v>
      </c>
      <c r="BE94" s="72">
        <v>106</v>
      </c>
      <c r="BF94" s="73">
        <v>378.12</v>
      </c>
      <c r="BG94" s="56">
        <v>0</v>
      </c>
      <c r="BH94" s="74">
        <v>0</v>
      </c>
      <c r="BI94" s="75">
        <v>378.12</v>
      </c>
      <c r="BJ94" s="199"/>
      <c r="BK94" s="77"/>
      <c r="BL94" s="130"/>
      <c r="BM94" s="139" t="s">
        <v>397</v>
      </c>
      <c r="BN94" s="130" t="s">
        <v>398</v>
      </c>
      <c r="BO94" s="140">
        <v>239.81</v>
      </c>
    </row>
    <row r="95" spans="1:67" s="81" customFormat="1" ht="24" customHeight="1" x14ac:dyDescent="0.2">
      <c r="A95" s="41">
        <v>84</v>
      </c>
      <c r="B95" s="200" t="s">
        <v>400</v>
      </c>
      <c r="C95" s="83" t="s">
        <v>401</v>
      </c>
      <c r="D95" s="201" t="s">
        <v>402</v>
      </c>
      <c r="E95" s="113" t="s">
        <v>143</v>
      </c>
      <c r="F95" s="181" t="s">
        <v>273</v>
      </c>
      <c r="G95" s="128">
        <v>36588</v>
      </c>
      <c r="H95" s="114">
        <v>45048</v>
      </c>
      <c r="I95" s="49">
        <v>212</v>
      </c>
      <c r="J95" s="50">
        <v>25.5</v>
      </c>
      <c r="K95" s="51">
        <v>207.92</v>
      </c>
      <c r="L95" s="52">
        <v>0</v>
      </c>
      <c r="M95" s="52">
        <v>0</v>
      </c>
      <c r="N95" s="53">
        <v>0</v>
      </c>
      <c r="O95" s="156">
        <v>0</v>
      </c>
      <c r="P95" s="58">
        <v>72</v>
      </c>
      <c r="Q95" s="58">
        <v>22.015384615384612</v>
      </c>
      <c r="R95" s="54">
        <v>0</v>
      </c>
      <c r="S95" s="157">
        <v>0</v>
      </c>
      <c r="T95" s="58">
        <v>28</v>
      </c>
      <c r="U95" s="58">
        <v>57.076923076923073</v>
      </c>
      <c r="V95" s="53">
        <v>0</v>
      </c>
      <c r="W95" s="53">
        <v>0</v>
      </c>
      <c r="X95" s="56">
        <v>14</v>
      </c>
      <c r="Y95" s="158">
        <v>7</v>
      </c>
      <c r="Z95" s="138">
        <v>32</v>
      </c>
      <c r="AA95" s="58">
        <v>25.5</v>
      </c>
      <c r="AB95" s="159">
        <v>31.384615384615387</v>
      </c>
      <c r="AC95" s="58">
        <v>0</v>
      </c>
      <c r="AD95" s="58">
        <v>0</v>
      </c>
      <c r="AE95" s="60">
        <v>26</v>
      </c>
      <c r="AF95" s="160">
        <v>10</v>
      </c>
      <c r="AG95" s="60">
        <v>25.5</v>
      </c>
      <c r="AH95" s="156">
        <v>9.8076923076923084</v>
      </c>
      <c r="AI95" s="61">
        <v>0</v>
      </c>
      <c r="AJ95" s="61">
        <v>0</v>
      </c>
      <c r="AK95" s="62">
        <v>10</v>
      </c>
      <c r="AL95" s="62">
        <v>0</v>
      </c>
      <c r="AM95" s="156">
        <v>0</v>
      </c>
      <c r="AN95" s="147">
        <v>24.5</v>
      </c>
      <c r="AO95" s="58">
        <v>28.26923076923077</v>
      </c>
      <c r="AP95" s="161">
        <v>0</v>
      </c>
      <c r="AQ95" s="53">
        <v>0</v>
      </c>
      <c r="AR95" s="65">
        <v>183.0625</v>
      </c>
      <c r="AS95" s="66">
        <v>556.54</v>
      </c>
      <c r="AT95" s="162">
        <v>2252873.92</v>
      </c>
      <c r="AU95" s="163">
        <v>0</v>
      </c>
      <c r="AV95" s="163">
        <v>0</v>
      </c>
      <c r="AW95" s="164">
        <v>0</v>
      </c>
      <c r="AX95" s="165">
        <v>2184057.92</v>
      </c>
      <c r="AY95" s="166">
        <v>10</v>
      </c>
      <c r="AZ95" s="156">
        <v>43405.791999999987</v>
      </c>
      <c r="BA95" s="167">
        <v>10.72277470355731</v>
      </c>
      <c r="BB95" s="160">
        <v>5.92</v>
      </c>
      <c r="BC95" s="160">
        <v>5.92</v>
      </c>
      <c r="BD95" s="156">
        <v>539.9</v>
      </c>
      <c r="BE95" s="72">
        <v>106</v>
      </c>
      <c r="BF95" s="168">
        <v>433.9</v>
      </c>
      <c r="BG95" s="56">
        <v>0</v>
      </c>
      <c r="BH95" s="74">
        <v>0</v>
      </c>
      <c r="BI95" s="169">
        <v>433.9</v>
      </c>
      <c r="BJ95" s="76"/>
      <c r="BK95" s="77"/>
      <c r="BL95" s="130"/>
      <c r="BM95" s="139" t="s">
        <v>400</v>
      </c>
      <c r="BN95" s="130" t="s">
        <v>401</v>
      </c>
      <c r="BO95" s="140">
        <v>314.16999999999996</v>
      </c>
    </row>
    <row r="96" spans="1:67" s="81" customFormat="1" ht="24" customHeight="1" x14ac:dyDescent="0.2">
      <c r="A96" s="41">
        <v>85</v>
      </c>
      <c r="B96" s="200" t="s">
        <v>403</v>
      </c>
      <c r="C96" s="83" t="s">
        <v>404</v>
      </c>
      <c r="D96" s="201" t="s">
        <v>405</v>
      </c>
      <c r="E96" s="113" t="s">
        <v>143</v>
      </c>
      <c r="F96" s="181" t="s">
        <v>273</v>
      </c>
      <c r="G96" s="128">
        <v>36707</v>
      </c>
      <c r="H96" s="114">
        <v>45048</v>
      </c>
      <c r="I96" s="49">
        <v>212</v>
      </c>
      <c r="J96" s="50">
        <v>26</v>
      </c>
      <c r="K96" s="51">
        <v>212</v>
      </c>
      <c r="L96" s="52">
        <v>0</v>
      </c>
      <c r="M96" s="52">
        <v>0</v>
      </c>
      <c r="N96" s="53">
        <v>0</v>
      </c>
      <c r="O96" s="156">
        <v>0</v>
      </c>
      <c r="P96" s="58">
        <v>76</v>
      </c>
      <c r="Q96" s="58">
        <v>23.238461538461536</v>
      </c>
      <c r="R96" s="54">
        <v>0</v>
      </c>
      <c r="S96" s="157">
        <v>0</v>
      </c>
      <c r="T96" s="58">
        <v>36</v>
      </c>
      <c r="U96" s="58">
        <v>73.384615384615387</v>
      </c>
      <c r="V96" s="53">
        <v>0</v>
      </c>
      <c r="W96" s="53">
        <v>0</v>
      </c>
      <c r="X96" s="56">
        <v>18</v>
      </c>
      <c r="Y96" s="158">
        <v>9</v>
      </c>
      <c r="Z96" s="138">
        <v>32</v>
      </c>
      <c r="AA96" s="58">
        <v>26</v>
      </c>
      <c r="AB96" s="159">
        <v>32</v>
      </c>
      <c r="AC96" s="58">
        <v>0</v>
      </c>
      <c r="AD96" s="58">
        <v>0</v>
      </c>
      <c r="AE96" s="60">
        <v>26</v>
      </c>
      <c r="AF96" s="160">
        <v>10</v>
      </c>
      <c r="AG96" s="60">
        <v>26</v>
      </c>
      <c r="AH96" s="156">
        <v>10</v>
      </c>
      <c r="AI96" s="61">
        <v>0</v>
      </c>
      <c r="AJ96" s="61">
        <v>0</v>
      </c>
      <c r="AK96" s="62">
        <v>10</v>
      </c>
      <c r="AL96" s="62">
        <v>0</v>
      </c>
      <c r="AM96" s="156">
        <v>0</v>
      </c>
      <c r="AN96" s="147">
        <v>25</v>
      </c>
      <c r="AO96" s="58">
        <v>28.846153846153847</v>
      </c>
      <c r="AP96" s="161">
        <v>0</v>
      </c>
      <c r="AQ96" s="53">
        <v>0</v>
      </c>
      <c r="AR96" s="65">
        <v>182.33333333333334</v>
      </c>
      <c r="AS96" s="66">
        <v>580.79999999999995</v>
      </c>
      <c r="AT96" s="162">
        <v>2351078.3999999999</v>
      </c>
      <c r="AU96" s="163">
        <v>1</v>
      </c>
      <c r="AV96" s="163">
        <v>1</v>
      </c>
      <c r="AW96" s="164">
        <v>300000</v>
      </c>
      <c r="AX96" s="165">
        <v>1974166.4</v>
      </c>
      <c r="AY96" s="166">
        <v>5</v>
      </c>
      <c r="AZ96" s="156">
        <v>23708.320000000007</v>
      </c>
      <c r="BA96" s="167">
        <v>5.8567984189723337</v>
      </c>
      <c r="BB96" s="160">
        <v>5.92</v>
      </c>
      <c r="BC96" s="160">
        <v>5.92</v>
      </c>
      <c r="BD96" s="156">
        <v>569.02</v>
      </c>
      <c r="BE96" s="72">
        <v>106</v>
      </c>
      <c r="BF96" s="168">
        <v>463.02</v>
      </c>
      <c r="BG96" s="56">
        <v>0</v>
      </c>
      <c r="BH96" s="74">
        <v>0</v>
      </c>
      <c r="BI96" s="169">
        <v>463.02</v>
      </c>
      <c r="BJ96" s="76"/>
      <c r="BK96" s="77"/>
      <c r="BL96" s="130"/>
      <c r="BM96" s="139" t="s">
        <v>403</v>
      </c>
      <c r="BN96" s="130" t="s">
        <v>404</v>
      </c>
      <c r="BO96" s="140">
        <v>241.27</v>
      </c>
    </row>
    <row r="97" spans="1:67" s="81" customFormat="1" ht="24" customHeight="1" x14ac:dyDescent="0.2">
      <c r="A97" s="41">
        <v>86</v>
      </c>
      <c r="B97" s="200" t="s">
        <v>406</v>
      </c>
      <c r="C97" s="83" t="s">
        <v>407</v>
      </c>
      <c r="D97" s="201" t="s">
        <v>408</v>
      </c>
      <c r="E97" s="113" t="s">
        <v>143</v>
      </c>
      <c r="F97" s="181" t="s">
        <v>273</v>
      </c>
      <c r="G97" s="128">
        <v>36664</v>
      </c>
      <c r="H97" s="114">
        <v>45064</v>
      </c>
      <c r="I97" s="49">
        <v>212</v>
      </c>
      <c r="J97" s="50">
        <v>26</v>
      </c>
      <c r="K97" s="51">
        <v>212</v>
      </c>
      <c r="L97" s="52">
        <v>0</v>
      </c>
      <c r="M97" s="52">
        <v>0</v>
      </c>
      <c r="N97" s="53">
        <v>0</v>
      </c>
      <c r="O97" s="156">
        <v>0</v>
      </c>
      <c r="P97" s="60">
        <v>0</v>
      </c>
      <c r="Q97" s="60">
        <v>0</v>
      </c>
      <c r="R97" s="54">
        <v>26</v>
      </c>
      <c r="S97" s="157">
        <v>39.75</v>
      </c>
      <c r="T97" s="60">
        <v>0</v>
      </c>
      <c r="U97" s="60">
        <v>0</v>
      </c>
      <c r="V97" s="53">
        <v>0</v>
      </c>
      <c r="W97" s="53">
        <v>0</v>
      </c>
      <c r="X97" s="56">
        <v>13</v>
      </c>
      <c r="Y97" s="158">
        <v>6.5</v>
      </c>
      <c r="Z97" s="138">
        <v>32</v>
      </c>
      <c r="AA97" s="58">
        <v>26</v>
      </c>
      <c r="AB97" s="159">
        <v>32</v>
      </c>
      <c r="AC97" s="58">
        <v>0</v>
      </c>
      <c r="AD97" s="58">
        <v>0</v>
      </c>
      <c r="AE97" s="60">
        <v>26</v>
      </c>
      <c r="AF97" s="160">
        <v>10</v>
      </c>
      <c r="AG97" s="60">
        <v>26</v>
      </c>
      <c r="AH97" s="156">
        <v>10</v>
      </c>
      <c r="AI97" s="61">
        <v>0</v>
      </c>
      <c r="AJ97" s="61">
        <v>0</v>
      </c>
      <c r="AK97" s="62">
        <v>10</v>
      </c>
      <c r="AL97" s="62">
        <v>0</v>
      </c>
      <c r="AM97" s="156">
        <v>0</v>
      </c>
      <c r="AN97" s="144">
        <v>0</v>
      </c>
      <c r="AO97" s="53">
        <v>0</v>
      </c>
      <c r="AP97" s="161">
        <v>0</v>
      </c>
      <c r="AQ97" s="53">
        <v>0</v>
      </c>
      <c r="AR97" s="65">
        <v>165</v>
      </c>
      <c r="AS97" s="66">
        <v>475.25</v>
      </c>
      <c r="AT97" s="162">
        <v>1923812</v>
      </c>
      <c r="AU97" s="163">
        <v>1</v>
      </c>
      <c r="AV97" s="163">
        <v>0</v>
      </c>
      <c r="AW97" s="164">
        <v>150000</v>
      </c>
      <c r="AX97" s="165">
        <v>1707020</v>
      </c>
      <c r="AY97" s="166">
        <v>5</v>
      </c>
      <c r="AZ97" s="156">
        <v>10351</v>
      </c>
      <c r="BA97" s="167">
        <v>2.5570652173913042</v>
      </c>
      <c r="BB97" s="160">
        <v>5.92</v>
      </c>
      <c r="BC97" s="160">
        <v>5.92</v>
      </c>
      <c r="BD97" s="156">
        <v>466.77</v>
      </c>
      <c r="BE97" s="72">
        <v>106</v>
      </c>
      <c r="BF97" s="168">
        <v>360.77</v>
      </c>
      <c r="BG97" s="56">
        <v>0</v>
      </c>
      <c r="BH97" s="74">
        <v>0</v>
      </c>
      <c r="BI97" s="169">
        <v>360.77</v>
      </c>
      <c r="BJ97" s="76"/>
      <c r="BK97" s="77"/>
      <c r="BL97" s="130"/>
      <c r="BM97" s="139" t="s">
        <v>406</v>
      </c>
      <c r="BN97" s="130" t="s">
        <v>407</v>
      </c>
      <c r="BO97" s="140">
        <v>241.56</v>
      </c>
    </row>
    <row r="98" spans="1:67" s="81" customFormat="1" ht="24" customHeight="1" x14ac:dyDescent="0.2">
      <c r="A98" s="41">
        <v>87</v>
      </c>
      <c r="B98" s="200" t="s">
        <v>409</v>
      </c>
      <c r="C98" s="83" t="s">
        <v>410</v>
      </c>
      <c r="D98" s="201" t="s">
        <v>411</v>
      </c>
      <c r="E98" s="113" t="s">
        <v>143</v>
      </c>
      <c r="F98" s="181" t="s">
        <v>273</v>
      </c>
      <c r="G98" s="128">
        <v>34146</v>
      </c>
      <c r="H98" s="114">
        <v>45145</v>
      </c>
      <c r="I98" s="49">
        <v>212</v>
      </c>
      <c r="J98" s="50">
        <v>25</v>
      </c>
      <c r="K98" s="51">
        <v>203.85</v>
      </c>
      <c r="L98" s="52">
        <v>0</v>
      </c>
      <c r="M98" s="52">
        <v>0</v>
      </c>
      <c r="N98" s="53">
        <v>0</v>
      </c>
      <c r="O98" s="156">
        <v>0</v>
      </c>
      <c r="P98" s="58">
        <v>72</v>
      </c>
      <c r="Q98" s="58">
        <v>22.015384615384612</v>
      </c>
      <c r="R98" s="54">
        <v>0</v>
      </c>
      <c r="S98" s="157">
        <v>0</v>
      </c>
      <c r="T98" s="58">
        <v>28</v>
      </c>
      <c r="U98" s="58">
        <v>57.076923076923073</v>
      </c>
      <c r="V98" s="53">
        <v>0</v>
      </c>
      <c r="W98" s="53">
        <v>0</v>
      </c>
      <c r="X98" s="56">
        <v>14</v>
      </c>
      <c r="Y98" s="158">
        <v>7</v>
      </c>
      <c r="Z98" s="138">
        <v>43</v>
      </c>
      <c r="AA98" s="58">
        <v>25</v>
      </c>
      <c r="AB98" s="159">
        <v>41.346153846153847</v>
      </c>
      <c r="AC98" s="58">
        <v>0</v>
      </c>
      <c r="AD98" s="58">
        <v>0</v>
      </c>
      <c r="AE98" s="60">
        <v>26</v>
      </c>
      <c r="AF98" s="160">
        <v>10</v>
      </c>
      <c r="AG98" s="60">
        <v>26</v>
      </c>
      <c r="AH98" s="156">
        <v>10</v>
      </c>
      <c r="AI98" s="61">
        <v>1</v>
      </c>
      <c r="AJ98" s="61">
        <v>14.975604395604394</v>
      </c>
      <c r="AK98" s="62">
        <v>7</v>
      </c>
      <c r="AL98" s="62">
        <v>0</v>
      </c>
      <c r="AM98" s="156">
        <v>0</v>
      </c>
      <c r="AN98" s="147">
        <v>24</v>
      </c>
      <c r="AO98" s="58">
        <v>27.692307692307693</v>
      </c>
      <c r="AP98" s="161">
        <v>0</v>
      </c>
      <c r="AQ98" s="53">
        <v>0</v>
      </c>
      <c r="AR98" s="65">
        <v>124.13621794871796</v>
      </c>
      <c r="AS98" s="66">
        <v>518.09</v>
      </c>
      <c r="AT98" s="162">
        <v>2097228.3200000003</v>
      </c>
      <c r="AU98" s="163">
        <v>1</v>
      </c>
      <c r="AV98" s="163">
        <v>0</v>
      </c>
      <c r="AW98" s="164">
        <v>150000</v>
      </c>
      <c r="AX98" s="165">
        <v>1878412.3200000003</v>
      </c>
      <c r="AY98" s="166">
        <v>5</v>
      </c>
      <c r="AZ98" s="156">
        <v>18920.616000000009</v>
      </c>
      <c r="BA98" s="167">
        <v>4.6740652173913064</v>
      </c>
      <c r="BB98" s="160">
        <v>5.92</v>
      </c>
      <c r="BC98" s="160">
        <v>5.92</v>
      </c>
      <c r="BD98" s="156">
        <v>507.5</v>
      </c>
      <c r="BE98" s="72">
        <v>106</v>
      </c>
      <c r="BF98" s="168">
        <v>401.5</v>
      </c>
      <c r="BG98" s="56">
        <v>0</v>
      </c>
      <c r="BH98" s="74">
        <v>0</v>
      </c>
      <c r="BI98" s="169">
        <v>401.5</v>
      </c>
      <c r="BJ98" s="76"/>
      <c r="BK98" s="77"/>
      <c r="BL98" s="130"/>
      <c r="BM98" s="139" t="s">
        <v>409</v>
      </c>
      <c r="BN98" s="130" t="s">
        <v>410</v>
      </c>
      <c r="BO98" s="140">
        <v>353.15999999999997</v>
      </c>
    </row>
    <row r="99" spans="1:67" s="81" customFormat="1" ht="24" customHeight="1" x14ac:dyDescent="0.2">
      <c r="A99" s="41">
        <v>88</v>
      </c>
      <c r="B99" s="200" t="s">
        <v>412</v>
      </c>
      <c r="C99" s="83" t="s">
        <v>413</v>
      </c>
      <c r="D99" s="201" t="s">
        <v>414</v>
      </c>
      <c r="E99" s="113" t="s">
        <v>143</v>
      </c>
      <c r="F99" s="181" t="s">
        <v>273</v>
      </c>
      <c r="G99" s="128">
        <v>36652</v>
      </c>
      <c r="H99" s="114">
        <v>45152</v>
      </c>
      <c r="I99" s="49">
        <v>212</v>
      </c>
      <c r="J99" s="50">
        <v>26</v>
      </c>
      <c r="K99" s="51">
        <v>212</v>
      </c>
      <c r="L99" s="52">
        <v>0</v>
      </c>
      <c r="M99" s="52">
        <v>0</v>
      </c>
      <c r="N99" s="58">
        <v>8</v>
      </c>
      <c r="O99" s="170">
        <v>12.23076923076923</v>
      </c>
      <c r="P99" s="60">
        <v>0</v>
      </c>
      <c r="Q99" s="60">
        <v>0</v>
      </c>
      <c r="R99" s="54">
        <v>26</v>
      </c>
      <c r="S99" s="157">
        <v>39.75</v>
      </c>
      <c r="T99" s="60">
        <v>0</v>
      </c>
      <c r="U99" s="60">
        <v>0</v>
      </c>
      <c r="V99" s="53">
        <v>0</v>
      </c>
      <c r="W99" s="53">
        <v>0</v>
      </c>
      <c r="X99" s="56">
        <v>13</v>
      </c>
      <c r="Y99" s="158">
        <v>6.5</v>
      </c>
      <c r="Z99" s="138">
        <v>43</v>
      </c>
      <c r="AA99" s="58">
        <v>26</v>
      </c>
      <c r="AB99" s="159">
        <v>43</v>
      </c>
      <c r="AC99" s="58">
        <v>0</v>
      </c>
      <c r="AD99" s="58">
        <v>0</v>
      </c>
      <c r="AE99" s="60">
        <v>26</v>
      </c>
      <c r="AF99" s="160">
        <v>10</v>
      </c>
      <c r="AG99" s="60">
        <v>26</v>
      </c>
      <c r="AH99" s="156">
        <v>10</v>
      </c>
      <c r="AI99" s="61">
        <v>0</v>
      </c>
      <c r="AJ99" s="61">
        <v>0</v>
      </c>
      <c r="AK99" s="62">
        <v>7</v>
      </c>
      <c r="AL99" s="62">
        <v>0</v>
      </c>
      <c r="AM99" s="156">
        <v>0</v>
      </c>
      <c r="AN99" s="144">
        <v>0</v>
      </c>
      <c r="AO99" s="53">
        <v>0</v>
      </c>
      <c r="AP99" s="161">
        <v>0</v>
      </c>
      <c r="AQ99" s="53">
        <v>0</v>
      </c>
      <c r="AR99" s="65">
        <v>123.72115384615385</v>
      </c>
      <c r="AS99" s="66">
        <v>457.2</v>
      </c>
      <c r="AT99" s="162">
        <v>1850745.5999999999</v>
      </c>
      <c r="AU99" s="163">
        <v>1</v>
      </c>
      <c r="AV99" s="163">
        <v>1</v>
      </c>
      <c r="AW99" s="164">
        <v>300000</v>
      </c>
      <c r="AX99" s="165">
        <v>1483953.5999999999</v>
      </c>
      <c r="AY99" s="166">
        <v>0</v>
      </c>
      <c r="AZ99" s="156">
        <v>0</v>
      </c>
      <c r="BA99" s="167">
        <v>0</v>
      </c>
      <c r="BB99" s="160">
        <v>5.92</v>
      </c>
      <c r="BC99" s="160">
        <v>5.92</v>
      </c>
      <c r="BD99" s="156">
        <v>451.28</v>
      </c>
      <c r="BE99" s="72">
        <v>106</v>
      </c>
      <c r="BF99" s="168">
        <v>345.28</v>
      </c>
      <c r="BG99" s="56">
        <v>0</v>
      </c>
      <c r="BH99" s="74">
        <v>0</v>
      </c>
      <c r="BI99" s="169">
        <v>345.28</v>
      </c>
      <c r="BJ99" s="76"/>
      <c r="BK99" s="77"/>
      <c r="BL99" s="130"/>
      <c r="BM99" s="139" t="s">
        <v>412</v>
      </c>
      <c r="BN99" s="130" t="s">
        <v>413</v>
      </c>
      <c r="BO99" s="140">
        <v>292.71999999999997</v>
      </c>
    </row>
    <row r="100" spans="1:67" s="81" customFormat="1" ht="24" customHeight="1" x14ac:dyDescent="0.2">
      <c r="A100" s="41">
        <v>89</v>
      </c>
      <c r="B100" s="200" t="s">
        <v>415</v>
      </c>
      <c r="C100" s="83" t="s">
        <v>416</v>
      </c>
      <c r="D100" s="201" t="s">
        <v>417</v>
      </c>
      <c r="E100" s="113" t="s">
        <v>143</v>
      </c>
      <c r="F100" s="181" t="s">
        <v>273</v>
      </c>
      <c r="G100" s="128">
        <v>37377</v>
      </c>
      <c r="H100" s="114">
        <v>45237</v>
      </c>
      <c r="I100" s="49">
        <v>212</v>
      </c>
      <c r="J100" s="50">
        <v>25</v>
      </c>
      <c r="K100" s="51">
        <v>203.85</v>
      </c>
      <c r="L100" s="52">
        <v>0</v>
      </c>
      <c r="M100" s="52">
        <v>0</v>
      </c>
      <c r="N100" s="58">
        <v>8</v>
      </c>
      <c r="O100" s="170">
        <v>12.23076923076923</v>
      </c>
      <c r="P100" s="60">
        <v>0</v>
      </c>
      <c r="Q100" s="60">
        <v>0</v>
      </c>
      <c r="R100" s="54">
        <v>26</v>
      </c>
      <c r="S100" s="157">
        <v>39.75</v>
      </c>
      <c r="T100" s="60">
        <v>0</v>
      </c>
      <c r="U100" s="60">
        <v>0</v>
      </c>
      <c r="V100" s="53">
        <v>0</v>
      </c>
      <c r="W100" s="53">
        <v>0</v>
      </c>
      <c r="X100" s="56">
        <v>13</v>
      </c>
      <c r="Y100" s="158">
        <v>6.5</v>
      </c>
      <c r="Z100" s="138">
        <v>0</v>
      </c>
      <c r="AA100" s="58">
        <v>25</v>
      </c>
      <c r="AB100" s="159">
        <v>0</v>
      </c>
      <c r="AC100" s="58">
        <v>0</v>
      </c>
      <c r="AD100" s="58">
        <v>0</v>
      </c>
      <c r="AE100" s="60">
        <v>26</v>
      </c>
      <c r="AF100" s="160">
        <v>10</v>
      </c>
      <c r="AG100" s="60">
        <v>26</v>
      </c>
      <c r="AH100" s="156">
        <v>10</v>
      </c>
      <c r="AI100" s="61">
        <v>1</v>
      </c>
      <c r="AJ100" s="61">
        <v>10.023269230769232</v>
      </c>
      <c r="AK100" s="62">
        <v>4</v>
      </c>
      <c r="AL100" s="62">
        <v>0</v>
      </c>
      <c r="AM100" s="156">
        <v>0</v>
      </c>
      <c r="AN100" s="144">
        <v>0</v>
      </c>
      <c r="AO100" s="53">
        <v>0</v>
      </c>
      <c r="AP100" s="161">
        <v>0</v>
      </c>
      <c r="AQ100" s="53">
        <v>0</v>
      </c>
      <c r="AR100" s="65">
        <v>51.833333333333336</v>
      </c>
      <c r="AS100" s="66">
        <v>344.19</v>
      </c>
      <c r="AT100" s="162">
        <v>1393281.1199999999</v>
      </c>
      <c r="AU100" s="163">
        <v>0</v>
      </c>
      <c r="AV100" s="163">
        <v>0</v>
      </c>
      <c r="AW100" s="164">
        <v>0</v>
      </c>
      <c r="AX100" s="165">
        <v>1326489.1199999999</v>
      </c>
      <c r="AY100" s="166">
        <v>0</v>
      </c>
      <c r="AZ100" s="156">
        <v>0</v>
      </c>
      <c r="BA100" s="167">
        <v>0</v>
      </c>
      <c r="BB100" s="160">
        <v>5.92</v>
      </c>
      <c r="BC100" s="160">
        <v>5.92</v>
      </c>
      <c r="BD100" s="156">
        <v>338.27</v>
      </c>
      <c r="BE100" s="72">
        <v>106</v>
      </c>
      <c r="BF100" s="168">
        <v>232.26999999999998</v>
      </c>
      <c r="BG100" s="56">
        <v>0</v>
      </c>
      <c r="BH100" s="74">
        <v>0</v>
      </c>
      <c r="BI100" s="169">
        <v>232.26999999999998</v>
      </c>
      <c r="BJ100" s="76"/>
      <c r="BK100" s="77"/>
      <c r="BL100" s="130"/>
      <c r="BM100" s="139" t="s">
        <v>415</v>
      </c>
      <c r="BN100" s="130" t="s">
        <v>416</v>
      </c>
      <c r="BO100" s="140">
        <v>264.84000000000003</v>
      </c>
    </row>
    <row r="101" spans="1:67" s="81" customFormat="1" ht="24" customHeight="1" x14ac:dyDescent="0.2">
      <c r="A101" s="41">
        <v>90</v>
      </c>
      <c r="B101" s="200" t="s">
        <v>418</v>
      </c>
      <c r="C101" s="83" t="s">
        <v>419</v>
      </c>
      <c r="D101" s="201" t="s">
        <v>420</v>
      </c>
      <c r="E101" s="113" t="s">
        <v>143</v>
      </c>
      <c r="F101" s="181" t="s">
        <v>273</v>
      </c>
      <c r="G101" s="128">
        <v>36348</v>
      </c>
      <c r="H101" s="114">
        <v>45237</v>
      </c>
      <c r="I101" s="49">
        <v>212</v>
      </c>
      <c r="J101" s="50">
        <v>26</v>
      </c>
      <c r="K101" s="51">
        <v>212</v>
      </c>
      <c r="L101" s="52">
        <v>0</v>
      </c>
      <c r="M101" s="52">
        <v>0</v>
      </c>
      <c r="N101" s="53">
        <v>0</v>
      </c>
      <c r="O101" s="156">
        <v>0</v>
      </c>
      <c r="P101" s="60">
        <v>0</v>
      </c>
      <c r="Q101" s="60">
        <v>0</v>
      </c>
      <c r="R101" s="54">
        <v>26</v>
      </c>
      <c r="S101" s="157">
        <v>39.75</v>
      </c>
      <c r="T101" s="60">
        <v>0</v>
      </c>
      <c r="U101" s="60">
        <v>0</v>
      </c>
      <c r="V101" s="53">
        <v>0</v>
      </c>
      <c r="W101" s="53">
        <v>0</v>
      </c>
      <c r="X101" s="56">
        <v>13</v>
      </c>
      <c r="Y101" s="158">
        <v>6.5</v>
      </c>
      <c r="Z101" s="138">
        <v>0</v>
      </c>
      <c r="AA101" s="58">
        <v>26</v>
      </c>
      <c r="AB101" s="159">
        <v>0</v>
      </c>
      <c r="AC101" s="58">
        <v>0</v>
      </c>
      <c r="AD101" s="58">
        <v>0</v>
      </c>
      <c r="AE101" s="60">
        <v>26</v>
      </c>
      <c r="AF101" s="160">
        <v>10</v>
      </c>
      <c r="AG101" s="60">
        <v>26</v>
      </c>
      <c r="AH101" s="156">
        <v>10</v>
      </c>
      <c r="AI101" s="61">
        <v>0</v>
      </c>
      <c r="AJ101" s="61">
        <v>0</v>
      </c>
      <c r="AK101" s="62">
        <v>4</v>
      </c>
      <c r="AL101" s="62">
        <v>0</v>
      </c>
      <c r="AM101" s="156">
        <v>0</v>
      </c>
      <c r="AN101" s="144">
        <v>0</v>
      </c>
      <c r="AO101" s="53">
        <v>0</v>
      </c>
      <c r="AP101" s="161">
        <v>0</v>
      </c>
      <c r="AQ101" s="156">
        <v>0</v>
      </c>
      <c r="AR101" s="65">
        <v>48.435897435897438</v>
      </c>
      <c r="AS101" s="66">
        <v>326.69</v>
      </c>
      <c r="AT101" s="162">
        <v>1322441.1199999999</v>
      </c>
      <c r="AU101" s="163">
        <v>0</v>
      </c>
      <c r="AV101" s="163">
        <v>0</v>
      </c>
      <c r="AW101" s="164">
        <v>0</v>
      </c>
      <c r="AX101" s="165">
        <v>1255649.1199999999</v>
      </c>
      <c r="AY101" s="166">
        <v>0</v>
      </c>
      <c r="AZ101" s="156">
        <v>0</v>
      </c>
      <c r="BA101" s="167">
        <v>0</v>
      </c>
      <c r="BB101" s="160">
        <v>5.92</v>
      </c>
      <c r="BC101" s="160">
        <v>5.92</v>
      </c>
      <c r="BD101" s="156">
        <v>320.77</v>
      </c>
      <c r="BE101" s="72">
        <v>106</v>
      </c>
      <c r="BF101" s="168">
        <v>214.76999999999998</v>
      </c>
      <c r="BG101" s="56">
        <v>0</v>
      </c>
      <c r="BH101" s="74">
        <v>0</v>
      </c>
      <c r="BI101" s="169">
        <v>214.76999999999998</v>
      </c>
      <c r="BJ101" s="76"/>
      <c r="BK101" s="77"/>
      <c r="BL101" s="130"/>
      <c r="BM101" s="139" t="s">
        <v>418</v>
      </c>
      <c r="BN101" s="130" t="s">
        <v>419</v>
      </c>
      <c r="BO101" s="140">
        <v>197.92</v>
      </c>
    </row>
    <row r="102" spans="1:67" s="81" customFormat="1" ht="24" customHeight="1" x14ac:dyDescent="0.2">
      <c r="A102" s="41">
        <v>91</v>
      </c>
      <c r="B102" s="200" t="s">
        <v>421</v>
      </c>
      <c r="C102" s="83" t="s">
        <v>422</v>
      </c>
      <c r="D102" s="201" t="s">
        <v>423</v>
      </c>
      <c r="E102" s="113" t="s">
        <v>143</v>
      </c>
      <c r="F102" s="181" t="s">
        <v>273</v>
      </c>
      <c r="G102" s="128">
        <v>35815</v>
      </c>
      <c r="H102" s="114">
        <v>45240</v>
      </c>
      <c r="I102" s="49">
        <v>212</v>
      </c>
      <c r="J102" s="50">
        <v>25</v>
      </c>
      <c r="K102" s="51">
        <v>203.85</v>
      </c>
      <c r="L102" s="52">
        <v>0</v>
      </c>
      <c r="M102" s="52">
        <v>0</v>
      </c>
      <c r="N102" s="53">
        <v>0</v>
      </c>
      <c r="O102" s="156">
        <v>0</v>
      </c>
      <c r="P102" s="58">
        <v>74</v>
      </c>
      <c r="Q102" s="58">
        <v>22.626923076923074</v>
      </c>
      <c r="R102" s="54">
        <v>0</v>
      </c>
      <c r="S102" s="157">
        <v>0</v>
      </c>
      <c r="T102" s="58">
        <v>28</v>
      </c>
      <c r="U102" s="58">
        <v>57.076923076923073</v>
      </c>
      <c r="V102" s="53">
        <v>0</v>
      </c>
      <c r="W102" s="53">
        <v>0</v>
      </c>
      <c r="X102" s="56">
        <v>14</v>
      </c>
      <c r="Y102" s="158">
        <v>7</v>
      </c>
      <c r="Z102" s="138">
        <v>0</v>
      </c>
      <c r="AA102" s="58">
        <v>25</v>
      </c>
      <c r="AB102" s="159">
        <v>0</v>
      </c>
      <c r="AC102" s="58">
        <v>0</v>
      </c>
      <c r="AD102" s="58">
        <v>0</v>
      </c>
      <c r="AE102" s="60">
        <v>26</v>
      </c>
      <c r="AF102" s="160">
        <v>10</v>
      </c>
      <c r="AG102" s="60">
        <v>25</v>
      </c>
      <c r="AH102" s="156">
        <v>9.6153846153846168</v>
      </c>
      <c r="AI102" s="61">
        <v>0</v>
      </c>
      <c r="AJ102" s="61">
        <v>0</v>
      </c>
      <c r="AK102" s="62">
        <v>4</v>
      </c>
      <c r="AL102" s="62">
        <v>0</v>
      </c>
      <c r="AM102" s="156">
        <v>0</v>
      </c>
      <c r="AN102" s="147">
        <v>24</v>
      </c>
      <c r="AO102" s="58">
        <v>27.692307692307693</v>
      </c>
      <c r="AP102" s="161">
        <v>0</v>
      </c>
      <c r="AQ102" s="156">
        <v>0</v>
      </c>
      <c r="AR102" s="65">
        <v>51.153846153846153</v>
      </c>
      <c r="AS102" s="66">
        <v>389.02</v>
      </c>
      <c r="AT102" s="162">
        <v>1574752.96</v>
      </c>
      <c r="AU102" s="163">
        <v>1</v>
      </c>
      <c r="AV102" s="163">
        <v>1</v>
      </c>
      <c r="AW102" s="164">
        <v>300000</v>
      </c>
      <c r="AX102" s="165">
        <v>1205936.96</v>
      </c>
      <c r="AY102" s="166">
        <v>0</v>
      </c>
      <c r="AZ102" s="156">
        <v>0</v>
      </c>
      <c r="BA102" s="167">
        <v>0</v>
      </c>
      <c r="BB102" s="160">
        <v>5.92</v>
      </c>
      <c r="BC102" s="160">
        <v>5.92</v>
      </c>
      <c r="BD102" s="156">
        <v>383.1</v>
      </c>
      <c r="BE102" s="72">
        <v>106</v>
      </c>
      <c r="BF102" s="168">
        <v>277.10000000000002</v>
      </c>
      <c r="BG102" s="56">
        <v>0</v>
      </c>
      <c r="BH102" s="74">
        <v>0</v>
      </c>
      <c r="BI102" s="169">
        <v>277.10000000000002</v>
      </c>
      <c r="BJ102" s="76"/>
      <c r="BK102" s="77"/>
      <c r="BL102" s="130"/>
      <c r="BM102" s="139" t="s">
        <v>421</v>
      </c>
      <c r="BN102" s="130" t="s">
        <v>422</v>
      </c>
      <c r="BO102" s="140">
        <v>354.62</v>
      </c>
    </row>
    <row r="103" spans="1:67" s="81" customFormat="1" ht="24" customHeight="1" x14ac:dyDescent="0.2">
      <c r="A103" s="41">
        <v>92</v>
      </c>
      <c r="B103" s="200" t="s">
        <v>424</v>
      </c>
      <c r="C103" s="83" t="s">
        <v>425</v>
      </c>
      <c r="D103" s="201" t="s">
        <v>426</v>
      </c>
      <c r="E103" s="113" t="s">
        <v>143</v>
      </c>
      <c r="F103" s="181" t="s">
        <v>273</v>
      </c>
      <c r="G103" s="128">
        <v>37289</v>
      </c>
      <c r="H103" s="114">
        <v>45240</v>
      </c>
      <c r="I103" s="49">
        <v>212</v>
      </c>
      <c r="J103" s="50">
        <v>25.5</v>
      </c>
      <c r="K103" s="51">
        <v>207.92</v>
      </c>
      <c r="L103" s="52">
        <v>0</v>
      </c>
      <c r="M103" s="52">
        <v>0</v>
      </c>
      <c r="N103" s="53">
        <v>0</v>
      </c>
      <c r="O103" s="156">
        <v>0</v>
      </c>
      <c r="P103" s="60">
        <v>0</v>
      </c>
      <c r="Q103" s="60">
        <v>0</v>
      </c>
      <c r="R103" s="54">
        <v>26</v>
      </c>
      <c r="S103" s="157">
        <v>39.75</v>
      </c>
      <c r="T103" s="60">
        <v>0</v>
      </c>
      <c r="U103" s="60">
        <v>0</v>
      </c>
      <c r="V103" s="53">
        <v>0</v>
      </c>
      <c r="W103" s="53">
        <v>0</v>
      </c>
      <c r="X103" s="56">
        <v>13</v>
      </c>
      <c r="Y103" s="158">
        <v>6.5</v>
      </c>
      <c r="Z103" s="138">
        <v>13</v>
      </c>
      <c r="AA103" s="58">
        <v>25.5</v>
      </c>
      <c r="AB103" s="159">
        <v>12.75</v>
      </c>
      <c r="AC103" s="58">
        <v>0</v>
      </c>
      <c r="AD103" s="58">
        <v>0</v>
      </c>
      <c r="AE103" s="60">
        <v>26</v>
      </c>
      <c r="AF103" s="160">
        <v>10</v>
      </c>
      <c r="AG103" s="60">
        <v>26</v>
      </c>
      <c r="AH103" s="156">
        <v>10</v>
      </c>
      <c r="AI103" s="61">
        <v>0.5</v>
      </c>
      <c r="AJ103" s="61">
        <v>4.885048076923078</v>
      </c>
      <c r="AK103" s="62">
        <v>4</v>
      </c>
      <c r="AL103" s="62">
        <v>0</v>
      </c>
      <c r="AM103" s="156">
        <v>0</v>
      </c>
      <c r="AN103" s="144">
        <v>0</v>
      </c>
      <c r="AO103" s="53">
        <v>0</v>
      </c>
      <c r="AP103" s="161">
        <v>0</v>
      </c>
      <c r="AQ103" s="156">
        <v>0</v>
      </c>
      <c r="AR103" s="65">
        <v>51.176282051282044</v>
      </c>
      <c r="AS103" s="66">
        <v>342.98</v>
      </c>
      <c r="AT103" s="162">
        <v>1388383.04</v>
      </c>
      <c r="AU103" s="163">
        <v>0</v>
      </c>
      <c r="AV103" s="163">
        <v>0</v>
      </c>
      <c r="AW103" s="164">
        <v>0</v>
      </c>
      <c r="AX103" s="165">
        <v>1321591.04</v>
      </c>
      <c r="AY103" s="166">
        <v>0</v>
      </c>
      <c r="AZ103" s="156">
        <v>0</v>
      </c>
      <c r="BA103" s="167">
        <v>0</v>
      </c>
      <c r="BB103" s="160">
        <v>5.92</v>
      </c>
      <c r="BC103" s="160">
        <v>5.92</v>
      </c>
      <c r="BD103" s="156">
        <v>337.06</v>
      </c>
      <c r="BE103" s="72">
        <v>106</v>
      </c>
      <c r="BF103" s="168">
        <v>231.06</v>
      </c>
      <c r="BG103" s="56">
        <v>0</v>
      </c>
      <c r="BH103" s="74">
        <v>0</v>
      </c>
      <c r="BI103" s="169">
        <v>231.06</v>
      </c>
      <c r="BJ103" s="76"/>
      <c r="BK103" s="77"/>
      <c r="BL103" s="130"/>
      <c r="BM103" s="139" t="s">
        <v>424</v>
      </c>
      <c r="BN103" s="130" t="s">
        <v>425</v>
      </c>
      <c r="BO103" s="140">
        <v>236.03</v>
      </c>
    </row>
    <row r="104" spans="1:67" s="81" customFormat="1" ht="24" customHeight="1" x14ac:dyDescent="0.2">
      <c r="A104" s="41">
        <v>93</v>
      </c>
      <c r="B104" s="200" t="s">
        <v>427</v>
      </c>
      <c r="C104" s="202" t="s">
        <v>428</v>
      </c>
      <c r="D104" s="201" t="s">
        <v>429</v>
      </c>
      <c r="E104" s="113" t="s">
        <v>143</v>
      </c>
      <c r="F104" s="181" t="s">
        <v>430</v>
      </c>
      <c r="G104" s="128">
        <v>33728</v>
      </c>
      <c r="H104" s="114">
        <v>45267</v>
      </c>
      <c r="I104" s="49">
        <v>208</v>
      </c>
      <c r="J104" s="50">
        <v>25</v>
      </c>
      <c r="K104" s="51">
        <v>200</v>
      </c>
      <c r="L104" s="52">
        <v>0</v>
      </c>
      <c r="M104" s="52">
        <v>0</v>
      </c>
      <c r="N104" s="53">
        <v>0</v>
      </c>
      <c r="O104" s="156">
        <v>0</v>
      </c>
      <c r="P104" s="60">
        <v>0</v>
      </c>
      <c r="Q104" s="60">
        <v>0</v>
      </c>
      <c r="R104" s="54">
        <v>22</v>
      </c>
      <c r="S104" s="157">
        <v>33</v>
      </c>
      <c r="T104" s="60">
        <v>0</v>
      </c>
      <c r="U104" s="60">
        <v>0</v>
      </c>
      <c r="V104" s="53">
        <v>0</v>
      </c>
      <c r="W104" s="53">
        <v>0</v>
      </c>
      <c r="X104" s="56">
        <v>11</v>
      </c>
      <c r="Y104" s="158">
        <v>5.5</v>
      </c>
      <c r="Z104" s="138">
        <v>0</v>
      </c>
      <c r="AA104" s="58">
        <v>25</v>
      </c>
      <c r="AB104" s="159">
        <v>0</v>
      </c>
      <c r="AC104" s="58">
        <v>0</v>
      </c>
      <c r="AD104" s="58">
        <v>0</v>
      </c>
      <c r="AE104" s="60">
        <v>26</v>
      </c>
      <c r="AF104" s="160">
        <v>10</v>
      </c>
      <c r="AG104" s="60">
        <v>26</v>
      </c>
      <c r="AH104" s="156">
        <v>10</v>
      </c>
      <c r="AI104" s="61">
        <v>1</v>
      </c>
      <c r="AJ104" s="61">
        <v>9.4770512820512813</v>
      </c>
      <c r="AK104" s="62">
        <v>3</v>
      </c>
      <c r="AL104" s="62">
        <v>0</v>
      </c>
      <c r="AM104" s="156">
        <v>0</v>
      </c>
      <c r="AN104" s="144">
        <v>0</v>
      </c>
      <c r="AO104" s="53">
        <v>0</v>
      </c>
      <c r="AP104" s="161">
        <v>0</v>
      </c>
      <c r="AQ104" s="156">
        <v>0</v>
      </c>
      <c r="AR104" s="65">
        <v>34.666666666666664</v>
      </c>
      <c r="AS104" s="66">
        <v>302.64</v>
      </c>
      <c r="AT104" s="162">
        <v>1225086.72</v>
      </c>
      <c r="AU104" s="163">
        <v>1</v>
      </c>
      <c r="AV104" s="163">
        <v>1</v>
      </c>
      <c r="AW104" s="164">
        <v>300000</v>
      </c>
      <c r="AX104" s="165">
        <v>862342.72</v>
      </c>
      <c r="AY104" s="166">
        <v>0</v>
      </c>
      <c r="AZ104" s="156">
        <v>0</v>
      </c>
      <c r="BA104" s="167">
        <v>0</v>
      </c>
      <c r="BB104" s="160">
        <v>5.92</v>
      </c>
      <c r="BC104" s="160">
        <v>5.92</v>
      </c>
      <c r="BD104" s="156">
        <v>296.72000000000003</v>
      </c>
      <c r="BE104" s="72">
        <v>104</v>
      </c>
      <c r="BF104" s="168">
        <v>192.72000000000003</v>
      </c>
      <c r="BG104" s="56">
        <v>0</v>
      </c>
      <c r="BH104" s="74">
        <v>0</v>
      </c>
      <c r="BI104" s="169">
        <v>192.72000000000003</v>
      </c>
      <c r="BJ104" s="76"/>
      <c r="BK104" s="77"/>
      <c r="BL104" s="130"/>
      <c r="BM104" s="139" t="s">
        <v>427</v>
      </c>
      <c r="BN104" s="130" t="s">
        <v>428</v>
      </c>
      <c r="BO104" s="140">
        <v>208.2</v>
      </c>
    </row>
    <row r="105" spans="1:67" s="81" customFormat="1" ht="24" customHeight="1" x14ac:dyDescent="0.2">
      <c r="A105" s="41">
        <v>94</v>
      </c>
      <c r="B105" s="200" t="s">
        <v>431</v>
      </c>
      <c r="C105" s="202" t="s">
        <v>432</v>
      </c>
      <c r="D105" s="201" t="s">
        <v>433</v>
      </c>
      <c r="E105" s="113" t="s">
        <v>143</v>
      </c>
      <c r="F105" s="181" t="s">
        <v>430</v>
      </c>
      <c r="G105" s="128">
        <v>34492</v>
      </c>
      <c r="H105" s="114">
        <v>45271</v>
      </c>
      <c r="I105" s="49">
        <v>208</v>
      </c>
      <c r="J105" s="50">
        <v>25.5</v>
      </c>
      <c r="K105" s="51">
        <v>204</v>
      </c>
      <c r="L105" s="52">
        <v>0</v>
      </c>
      <c r="M105" s="52">
        <v>0</v>
      </c>
      <c r="N105" s="53">
        <v>0</v>
      </c>
      <c r="O105" s="156">
        <v>0</v>
      </c>
      <c r="P105" s="60">
        <v>0</v>
      </c>
      <c r="Q105" s="60">
        <v>0</v>
      </c>
      <c r="R105" s="54">
        <v>24</v>
      </c>
      <c r="S105" s="157">
        <v>36</v>
      </c>
      <c r="T105" s="60">
        <v>0</v>
      </c>
      <c r="U105" s="60">
        <v>0</v>
      </c>
      <c r="V105" s="53">
        <v>0</v>
      </c>
      <c r="W105" s="53">
        <v>0</v>
      </c>
      <c r="X105" s="56">
        <v>12</v>
      </c>
      <c r="Y105" s="158">
        <v>6</v>
      </c>
      <c r="Z105" s="138">
        <v>0</v>
      </c>
      <c r="AA105" s="58">
        <v>25.5</v>
      </c>
      <c r="AB105" s="159">
        <v>0</v>
      </c>
      <c r="AC105" s="58">
        <v>0</v>
      </c>
      <c r="AD105" s="58">
        <v>0</v>
      </c>
      <c r="AE105" s="60">
        <v>26</v>
      </c>
      <c r="AF105" s="160">
        <v>10</v>
      </c>
      <c r="AG105" s="60">
        <v>26</v>
      </c>
      <c r="AH105" s="156">
        <v>10</v>
      </c>
      <c r="AI105" s="61">
        <v>0.5</v>
      </c>
      <c r="AJ105" s="61">
        <v>6.6442307692307692</v>
      </c>
      <c r="AK105" s="62">
        <v>3</v>
      </c>
      <c r="AL105" s="62">
        <v>0</v>
      </c>
      <c r="AM105" s="156">
        <v>0</v>
      </c>
      <c r="AN105" s="144">
        <v>0</v>
      </c>
      <c r="AO105" s="53">
        <v>0</v>
      </c>
      <c r="AP105" s="161">
        <v>0</v>
      </c>
      <c r="AQ105" s="156">
        <v>0</v>
      </c>
      <c r="AR105" s="65">
        <v>34.666666666666664</v>
      </c>
      <c r="AS105" s="66">
        <v>307.31</v>
      </c>
      <c r="AT105" s="162">
        <v>1243990.8800000001</v>
      </c>
      <c r="AU105" s="163">
        <v>0</v>
      </c>
      <c r="AV105" s="163">
        <v>0</v>
      </c>
      <c r="AW105" s="164">
        <v>0</v>
      </c>
      <c r="AX105" s="165">
        <v>1179222.8800000001</v>
      </c>
      <c r="AY105" s="166">
        <v>0</v>
      </c>
      <c r="AZ105" s="156">
        <v>0</v>
      </c>
      <c r="BA105" s="167">
        <v>0</v>
      </c>
      <c r="BB105" s="160">
        <v>5.92</v>
      </c>
      <c r="BC105" s="160">
        <v>5.92</v>
      </c>
      <c r="BD105" s="156">
        <v>301.39</v>
      </c>
      <c r="BE105" s="72">
        <v>104</v>
      </c>
      <c r="BF105" s="168">
        <v>197.39</v>
      </c>
      <c r="BG105" s="56">
        <v>0</v>
      </c>
      <c r="BH105" s="74">
        <v>0</v>
      </c>
      <c r="BI105" s="169">
        <v>197.39</v>
      </c>
      <c r="BJ105" s="76"/>
      <c r="BK105" s="77"/>
      <c r="BL105" s="130"/>
      <c r="BM105" s="139" t="s">
        <v>431</v>
      </c>
      <c r="BN105" s="130" t="s">
        <v>432</v>
      </c>
      <c r="BO105" s="140">
        <v>176.85</v>
      </c>
    </row>
    <row r="106" spans="1:67" s="81" customFormat="1" ht="24" customHeight="1" x14ac:dyDescent="0.2">
      <c r="A106" s="41">
        <v>95</v>
      </c>
      <c r="B106" s="200" t="s">
        <v>434</v>
      </c>
      <c r="C106" s="202" t="s">
        <v>435</v>
      </c>
      <c r="D106" s="201" t="s">
        <v>436</v>
      </c>
      <c r="E106" s="113" t="s">
        <v>143</v>
      </c>
      <c r="F106" s="181" t="s">
        <v>430</v>
      </c>
      <c r="G106" s="128">
        <v>34171</v>
      </c>
      <c r="H106" s="114">
        <v>45335</v>
      </c>
      <c r="I106" s="49">
        <v>202</v>
      </c>
      <c r="J106" s="50">
        <v>26</v>
      </c>
      <c r="K106" s="51">
        <v>202</v>
      </c>
      <c r="L106" s="52">
        <v>0</v>
      </c>
      <c r="M106" s="52">
        <v>0</v>
      </c>
      <c r="N106" s="58">
        <v>8</v>
      </c>
      <c r="O106" s="170">
        <v>11.653846153846153</v>
      </c>
      <c r="P106" s="60">
        <v>0</v>
      </c>
      <c r="Q106" s="60">
        <v>0</v>
      </c>
      <c r="R106" s="54">
        <v>28</v>
      </c>
      <c r="S106" s="157">
        <v>40.788461538461533</v>
      </c>
      <c r="T106" s="60">
        <v>0</v>
      </c>
      <c r="U106" s="60">
        <v>0</v>
      </c>
      <c r="V106" s="53">
        <v>0</v>
      </c>
      <c r="W106" s="53">
        <v>0</v>
      </c>
      <c r="X106" s="56">
        <v>14</v>
      </c>
      <c r="Y106" s="158">
        <v>7</v>
      </c>
      <c r="Z106" s="138">
        <v>0</v>
      </c>
      <c r="AA106" s="58">
        <v>26</v>
      </c>
      <c r="AB106" s="159">
        <v>0</v>
      </c>
      <c r="AC106" s="58">
        <v>0</v>
      </c>
      <c r="AD106" s="58">
        <v>0</v>
      </c>
      <c r="AE106" s="60">
        <v>26</v>
      </c>
      <c r="AF106" s="160">
        <v>10</v>
      </c>
      <c r="AG106" s="60">
        <v>26</v>
      </c>
      <c r="AH106" s="156">
        <v>10</v>
      </c>
      <c r="AI106" s="61">
        <v>0</v>
      </c>
      <c r="AJ106" s="61">
        <v>0</v>
      </c>
      <c r="AK106" s="62">
        <v>1</v>
      </c>
      <c r="AL106" s="62">
        <v>0</v>
      </c>
      <c r="AM106" s="156">
        <v>0</v>
      </c>
      <c r="AN106" s="144">
        <v>0</v>
      </c>
      <c r="AO106" s="53">
        <v>0</v>
      </c>
      <c r="AP106" s="161">
        <v>0</v>
      </c>
      <c r="AQ106" s="156">
        <v>0</v>
      </c>
      <c r="AR106" s="65">
        <v>0</v>
      </c>
      <c r="AS106" s="66">
        <v>281.44</v>
      </c>
      <c r="AT106" s="162">
        <v>1139269.1199999999</v>
      </c>
      <c r="AU106" s="163">
        <v>0</v>
      </c>
      <c r="AV106" s="163">
        <v>0</v>
      </c>
      <c r="AW106" s="164">
        <v>0</v>
      </c>
      <c r="AX106" s="165">
        <v>1070453.1199999999</v>
      </c>
      <c r="AY106" s="166">
        <v>0</v>
      </c>
      <c r="AZ106" s="156">
        <v>0</v>
      </c>
      <c r="BA106" s="167">
        <v>0</v>
      </c>
      <c r="BB106" s="160">
        <v>5.63</v>
      </c>
      <c r="BC106" s="160">
        <v>5.63</v>
      </c>
      <c r="BD106" s="156">
        <v>275.81</v>
      </c>
      <c r="BE106" s="72">
        <v>101</v>
      </c>
      <c r="BF106" s="168">
        <v>174.81</v>
      </c>
      <c r="BG106" s="56">
        <v>0</v>
      </c>
      <c r="BH106" s="74">
        <v>0</v>
      </c>
      <c r="BI106" s="169">
        <v>174.81</v>
      </c>
      <c r="BJ106" s="76"/>
      <c r="BK106" s="77"/>
      <c r="BL106" s="130"/>
      <c r="BM106" s="139" t="s">
        <v>427</v>
      </c>
      <c r="BN106" s="130" t="s">
        <v>428</v>
      </c>
      <c r="BO106" s="140">
        <v>208.2</v>
      </c>
    </row>
    <row r="107" spans="1:67" s="81" customFormat="1" ht="24" customHeight="1" x14ac:dyDescent="0.2">
      <c r="A107" s="41">
        <v>96</v>
      </c>
      <c r="B107" s="200" t="s">
        <v>437</v>
      </c>
      <c r="C107" s="202" t="s">
        <v>438</v>
      </c>
      <c r="D107" s="201" t="s">
        <v>439</v>
      </c>
      <c r="E107" s="113" t="s">
        <v>143</v>
      </c>
      <c r="F107" s="181" t="s">
        <v>430</v>
      </c>
      <c r="G107" s="128">
        <v>38661</v>
      </c>
      <c r="H107" s="114">
        <v>45335</v>
      </c>
      <c r="I107" s="49">
        <v>202</v>
      </c>
      <c r="J107" s="50">
        <v>26</v>
      </c>
      <c r="K107" s="51">
        <v>202</v>
      </c>
      <c r="L107" s="52">
        <v>0</v>
      </c>
      <c r="M107" s="52">
        <v>0</v>
      </c>
      <c r="N107" s="53">
        <v>0</v>
      </c>
      <c r="O107" s="156">
        <v>0</v>
      </c>
      <c r="P107" s="60">
        <v>0</v>
      </c>
      <c r="Q107" s="60">
        <v>0</v>
      </c>
      <c r="R107" s="54">
        <v>28</v>
      </c>
      <c r="S107" s="157">
        <v>40.788461538461533</v>
      </c>
      <c r="T107" s="60">
        <v>0</v>
      </c>
      <c r="U107" s="60">
        <v>0</v>
      </c>
      <c r="V107" s="53">
        <v>0</v>
      </c>
      <c r="W107" s="53">
        <v>0</v>
      </c>
      <c r="X107" s="56">
        <v>14</v>
      </c>
      <c r="Y107" s="158">
        <v>7</v>
      </c>
      <c r="Z107" s="138">
        <v>0</v>
      </c>
      <c r="AA107" s="58">
        <v>26</v>
      </c>
      <c r="AB107" s="159">
        <v>0</v>
      </c>
      <c r="AC107" s="58">
        <v>0</v>
      </c>
      <c r="AD107" s="58">
        <v>0</v>
      </c>
      <c r="AE107" s="60">
        <v>26</v>
      </c>
      <c r="AF107" s="160">
        <v>10</v>
      </c>
      <c r="AG107" s="60">
        <v>26</v>
      </c>
      <c r="AH107" s="156">
        <v>10</v>
      </c>
      <c r="AI107" s="61">
        <v>0</v>
      </c>
      <c r="AJ107" s="61">
        <v>0</v>
      </c>
      <c r="AK107" s="62">
        <v>1</v>
      </c>
      <c r="AL107" s="62">
        <v>0</v>
      </c>
      <c r="AM107" s="156">
        <v>0</v>
      </c>
      <c r="AN107" s="144">
        <v>0</v>
      </c>
      <c r="AO107" s="53">
        <v>0</v>
      </c>
      <c r="AP107" s="161">
        <v>0</v>
      </c>
      <c r="AQ107" s="156">
        <v>0</v>
      </c>
      <c r="AR107" s="65">
        <v>0</v>
      </c>
      <c r="AS107" s="66">
        <v>269.79000000000002</v>
      </c>
      <c r="AT107" s="162">
        <v>1092109.9200000002</v>
      </c>
      <c r="AU107" s="163">
        <v>0</v>
      </c>
      <c r="AV107" s="163">
        <v>0</v>
      </c>
      <c r="AW107" s="164">
        <v>0</v>
      </c>
      <c r="AX107" s="165">
        <v>1023293.9200000002</v>
      </c>
      <c r="AY107" s="166">
        <v>0</v>
      </c>
      <c r="AZ107" s="156">
        <v>0</v>
      </c>
      <c r="BA107" s="167">
        <v>0</v>
      </c>
      <c r="BB107" s="160">
        <v>5.4</v>
      </c>
      <c r="BC107" s="160">
        <v>5.4</v>
      </c>
      <c r="BD107" s="156">
        <v>264.39</v>
      </c>
      <c r="BE107" s="72">
        <v>101</v>
      </c>
      <c r="BF107" s="168">
        <v>163.38999999999999</v>
      </c>
      <c r="BG107" s="56">
        <v>0</v>
      </c>
      <c r="BH107" s="74">
        <v>0</v>
      </c>
      <c r="BI107" s="169">
        <v>163.38999999999999</v>
      </c>
      <c r="BJ107" s="76"/>
      <c r="BK107" s="77"/>
      <c r="BL107" s="130"/>
      <c r="BM107" s="139" t="s">
        <v>431</v>
      </c>
      <c r="BN107" s="130" t="s">
        <v>432</v>
      </c>
      <c r="BO107" s="140">
        <v>176.85</v>
      </c>
    </row>
    <row r="108" spans="1:67" s="81" customFormat="1" ht="24" customHeight="1" x14ac:dyDescent="0.2">
      <c r="A108" s="41">
        <v>97</v>
      </c>
      <c r="B108" s="200" t="s">
        <v>440</v>
      </c>
      <c r="C108" s="202" t="s">
        <v>441</v>
      </c>
      <c r="D108" s="201" t="s">
        <v>442</v>
      </c>
      <c r="E108" s="113" t="s">
        <v>143</v>
      </c>
      <c r="F108" s="181" t="s">
        <v>430</v>
      </c>
      <c r="G108" s="128">
        <v>32387</v>
      </c>
      <c r="H108" s="114">
        <v>44869</v>
      </c>
      <c r="I108" s="49">
        <v>212</v>
      </c>
      <c r="J108" s="50">
        <v>26</v>
      </c>
      <c r="K108" s="51">
        <v>212</v>
      </c>
      <c r="L108" s="52">
        <v>0</v>
      </c>
      <c r="M108" s="52">
        <v>0</v>
      </c>
      <c r="N108" s="53">
        <v>0</v>
      </c>
      <c r="O108" s="156">
        <v>0</v>
      </c>
      <c r="P108" s="60">
        <v>0</v>
      </c>
      <c r="Q108" s="60">
        <v>0</v>
      </c>
      <c r="R108" s="54">
        <v>26</v>
      </c>
      <c r="S108" s="157">
        <v>39.75</v>
      </c>
      <c r="T108" s="60">
        <v>0</v>
      </c>
      <c r="U108" s="60">
        <v>0</v>
      </c>
      <c r="V108" s="53">
        <v>0</v>
      </c>
      <c r="W108" s="53">
        <v>0</v>
      </c>
      <c r="X108" s="56">
        <v>13</v>
      </c>
      <c r="Y108" s="158">
        <v>6.5</v>
      </c>
      <c r="Z108" s="138">
        <v>30</v>
      </c>
      <c r="AA108" s="58">
        <v>26</v>
      </c>
      <c r="AB108" s="159">
        <v>29.999999999999996</v>
      </c>
      <c r="AC108" s="58">
        <v>0</v>
      </c>
      <c r="AD108" s="58">
        <v>0</v>
      </c>
      <c r="AE108" s="60">
        <v>26</v>
      </c>
      <c r="AF108" s="160">
        <v>10</v>
      </c>
      <c r="AG108" s="60">
        <v>26</v>
      </c>
      <c r="AH108" s="156">
        <v>10</v>
      </c>
      <c r="AI108" s="61">
        <v>0</v>
      </c>
      <c r="AJ108" s="61">
        <v>0</v>
      </c>
      <c r="AK108" s="62">
        <v>16</v>
      </c>
      <c r="AL108" s="62">
        <v>2</v>
      </c>
      <c r="AM108" s="156">
        <v>0</v>
      </c>
      <c r="AN108" s="144">
        <v>0</v>
      </c>
      <c r="AO108" s="53">
        <v>0</v>
      </c>
      <c r="AP108" s="161">
        <v>0</v>
      </c>
      <c r="AQ108" s="156">
        <v>0</v>
      </c>
      <c r="AR108" s="65">
        <v>234.55769230769229</v>
      </c>
      <c r="AS108" s="66">
        <v>544.80999999999995</v>
      </c>
      <c r="AT108" s="162">
        <v>2205390.88</v>
      </c>
      <c r="AU108" s="163">
        <v>1</v>
      </c>
      <c r="AV108" s="163">
        <v>2</v>
      </c>
      <c r="AW108" s="164">
        <v>450000</v>
      </c>
      <c r="AX108" s="165">
        <v>1688598.88</v>
      </c>
      <c r="AY108" s="166">
        <v>5</v>
      </c>
      <c r="AZ108" s="156">
        <v>9429.9439999999886</v>
      </c>
      <c r="BA108" s="167">
        <v>2.3295316205533569</v>
      </c>
      <c r="BB108" s="160">
        <v>5.92</v>
      </c>
      <c r="BC108" s="160">
        <v>5.92</v>
      </c>
      <c r="BD108" s="156">
        <v>536.55999999999995</v>
      </c>
      <c r="BE108" s="72">
        <v>106</v>
      </c>
      <c r="BF108" s="168">
        <v>430.55999999999995</v>
      </c>
      <c r="BG108" s="56">
        <v>0</v>
      </c>
      <c r="BH108" s="74">
        <v>0</v>
      </c>
      <c r="BI108" s="169">
        <v>430.55999999999995</v>
      </c>
      <c r="BJ108" s="76"/>
      <c r="BK108" s="77"/>
      <c r="BL108" s="130"/>
      <c r="BM108" s="139" t="s">
        <v>431</v>
      </c>
      <c r="BN108" s="130" t="s">
        <v>432</v>
      </c>
      <c r="BO108" s="140">
        <v>176.85</v>
      </c>
    </row>
    <row r="109" spans="1:67" s="81" customFormat="1" ht="24" customHeight="1" x14ac:dyDescent="0.2">
      <c r="A109" s="41">
        <v>98</v>
      </c>
      <c r="B109" s="200" t="s">
        <v>443</v>
      </c>
      <c r="C109" s="202" t="s">
        <v>444</v>
      </c>
      <c r="D109" s="201" t="s">
        <v>445</v>
      </c>
      <c r="E109" s="113" t="s">
        <v>143</v>
      </c>
      <c r="F109" s="181" t="s">
        <v>430</v>
      </c>
      <c r="G109" s="128">
        <v>36574</v>
      </c>
      <c r="H109" s="114">
        <v>45362</v>
      </c>
      <c r="I109" s="49">
        <v>202</v>
      </c>
      <c r="J109" s="50">
        <v>18</v>
      </c>
      <c r="K109" s="51">
        <v>139.85</v>
      </c>
      <c r="L109" s="52">
        <v>0</v>
      </c>
      <c r="M109" s="52">
        <v>0</v>
      </c>
      <c r="N109" s="53">
        <v>0</v>
      </c>
      <c r="O109" s="156">
        <v>0</v>
      </c>
      <c r="P109" s="60">
        <v>0</v>
      </c>
      <c r="Q109" s="60">
        <v>0</v>
      </c>
      <c r="R109" s="54">
        <v>28</v>
      </c>
      <c r="S109" s="157">
        <v>40.788461538461533</v>
      </c>
      <c r="T109" s="60">
        <v>0</v>
      </c>
      <c r="U109" s="60">
        <v>0</v>
      </c>
      <c r="V109" s="53">
        <v>0</v>
      </c>
      <c r="W109" s="53">
        <v>0</v>
      </c>
      <c r="X109" s="56">
        <v>14</v>
      </c>
      <c r="Y109" s="158">
        <v>7</v>
      </c>
      <c r="Z109" s="138">
        <v>0</v>
      </c>
      <c r="AA109" s="58">
        <v>18</v>
      </c>
      <c r="AB109" s="159">
        <v>0</v>
      </c>
      <c r="AC109" s="58">
        <v>0</v>
      </c>
      <c r="AD109" s="58">
        <v>0</v>
      </c>
      <c r="AE109" s="60">
        <v>26</v>
      </c>
      <c r="AF109" s="160">
        <v>10</v>
      </c>
      <c r="AG109" s="60">
        <v>18</v>
      </c>
      <c r="AH109" s="156">
        <v>6.9230769230769234</v>
      </c>
      <c r="AI109" s="61">
        <v>0</v>
      </c>
      <c r="AJ109" s="61">
        <v>0</v>
      </c>
      <c r="AK109" s="62">
        <v>0</v>
      </c>
      <c r="AL109" s="62">
        <v>0</v>
      </c>
      <c r="AM109" s="156">
        <v>0</v>
      </c>
      <c r="AN109" s="144">
        <v>0</v>
      </c>
      <c r="AO109" s="53">
        <v>0</v>
      </c>
      <c r="AP109" s="161">
        <v>0</v>
      </c>
      <c r="AQ109" s="156">
        <v>0</v>
      </c>
      <c r="AR109" s="65">
        <v>0</v>
      </c>
      <c r="AS109" s="66">
        <v>204.56</v>
      </c>
      <c r="AT109" s="162">
        <v>828058.88</v>
      </c>
      <c r="AU109" s="163">
        <v>0</v>
      </c>
      <c r="AV109" s="163">
        <v>0</v>
      </c>
      <c r="AW109" s="164">
        <v>0</v>
      </c>
      <c r="AX109" s="165">
        <v>759242.88</v>
      </c>
      <c r="AY109" s="166">
        <v>0</v>
      </c>
      <c r="AZ109" s="156">
        <v>0</v>
      </c>
      <c r="BA109" s="167">
        <v>0</v>
      </c>
      <c r="BB109" s="160">
        <v>4.09</v>
      </c>
      <c r="BC109" s="160">
        <v>4.09</v>
      </c>
      <c r="BD109" s="156">
        <v>200.47</v>
      </c>
      <c r="BE109" s="72">
        <v>38.85</v>
      </c>
      <c r="BF109" s="168">
        <v>161.62</v>
      </c>
      <c r="BG109" s="56">
        <v>0</v>
      </c>
      <c r="BH109" s="74">
        <v>0</v>
      </c>
      <c r="BI109" s="169">
        <v>161.62</v>
      </c>
      <c r="BJ109" s="76"/>
      <c r="BK109" s="77"/>
      <c r="BL109" s="130"/>
      <c r="BM109" s="139" t="s">
        <v>431</v>
      </c>
      <c r="BN109" s="130" t="s">
        <v>432</v>
      </c>
      <c r="BO109" s="140">
        <v>176.85</v>
      </c>
    </row>
    <row r="110" spans="1:67" s="81" customFormat="1" ht="24" customHeight="1" x14ac:dyDescent="0.2">
      <c r="A110" s="41">
        <v>99</v>
      </c>
      <c r="B110" s="200" t="s">
        <v>446</v>
      </c>
      <c r="C110" s="202" t="s">
        <v>447</v>
      </c>
      <c r="D110" s="201" t="s">
        <v>448</v>
      </c>
      <c r="E110" s="113" t="s">
        <v>143</v>
      </c>
      <c r="F110" s="181" t="s">
        <v>430</v>
      </c>
      <c r="G110" s="128">
        <v>37348</v>
      </c>
      <c r="H110" s="114">
        <v>45362</v>
      </c>
      <c r="I110" s="49">
        <v>202</v>
      </c>
      <c r="J110" s="50">
        <v>17.5</v>
      </c>
      <c r="K110" s="51">
        <v>135.96</v>
      </c>
      <c r="L110" s="52">
        <v>0</v>
      </c>
      <c r="M110" s="52">
        <v>0</v>
      </c>
      <c r="N110" s="53">
        <v>0</v>
      </c>
      <c r="O110" s="156">
        <v>0</v>
      </c>
      <c r="P110" s="60">
        <v>0</v>
      </c>
      <c r="Q110" s="60">
        <v>0</v>
      </c>
      <c r="R110" s="54">
        <v>32</v>
      </c>
      <c r="S110" s="157">
        <v>46.615384615384613</v>
      </c>
      <c r="T110" s="60">
        <v>0</v>
      </c>
      <c r="U110" s="60">
        <v>0</v>
      </c>
      <c r="V110" s="59">
        <v>8</v>
      </c>
      <c r="W110" s="59">
        <v>15.538461538461538</v>
      </c>
      <c r="X110" s="56">
        <v>16</v>
      </c>
      <c r="Y110" s="158">
        <v>8</v>
      </c>
      <c r="Z110" s="138">
        <v>0</v>
      </c>
      <c r="AA110" s="58">
        <v>17.5</v>
      </c>
      <c r="AB110" s="159">
        <v>0</v>
      </c>
      <c r="AC110" s="58">
        <v>0</v>
      </c>
      <c r="AD110" s="58">
        <v>0</v>
      </c>
      <c r="AE110" s="60">
        <v>26</v>
      </c>
      <c r="AF110" s="160">
        <v>10</v>
      </c>
      <c r="AG110" s="60">
        <v>17.5</v>
      </c>
      <c r="AH110" s="156">
        <v>6.7307692307692308</v>
      </c>
      <c r="AI110" s="61">
        <v>0</v>
      </c>
      <c r="AJ110" s="61">
        <v>0</v>
      </c>
      <c r="AK110" s="62">
        <v>0</v>
      </c>
      <c r="AL110" s="62">
        <v>0</v>
      </c>
      <c r="AM110" s="156">
        <v>0</v>
      </c>
      <c r="AN110" s="144">
        <v>0</v>
      </c>
      <c r="AO110" s="53">
        <v>0</v>
      </c>
      <c r="AP110" s="161">
        <v>0</v>
      </c>
      <c r="AQ110" s="156">
        <v>0</v>
      </c>
      <c r="AR110" s="65">
        <v>0</v>
      </c>
      <c r="AS110" s="66">
        <v>222.84</v>
      </c>
      <c r="AT110" s="162">
        <v>902056.32000000007</v>
      </c>
      <c r="AU110" s="163">
        <v>0</v>
      </c>
      <c r="AV110" s="163">
        <v>0</v>
      </c>
      <c r="AW110" s="164">
        <v>0</v>
      </c>
      <c r="AX110" s="165">
        <v>829192.32000000007</v>
      </c>
      <c r="AY110" s="166">
        <v>0</v>
      </c>
      <c r="AZ110" s="156">
        <v>0</v>
      </c>
      <c r="BA110" s="167">
        <v>0</v>
      </c>
      <c r="BB110" s="160">
        <v>4.46</v>
      </c>
      <c r="BC110" s="160">
        <v>4.46</v>
      </c>
      <c r="BD110" s="156">
        <v>218.38</v>
      </c>
      <c r="BE110" s="72">
        <v>34.96</v>
      </c>
      <c r="BF110" s="168">
        <v>183.42</v>
      </c>
      <c r="BG110" s="56">
        <v>0</v>
      </c>
      <c r="BH110" s="74">
        <v>0</v>
      </c>
      <c r="BI110" s="169">
        <v>183.42</v>
      </c>
      <c r="BJ110" s="76"/>
      <c r="BK110" s="77"/>
      <c r="BL110" s="130"/>
      <c r="BM110" s="139" t="s">
        <v>431</v>
      </c>
      <c r="BN110" s="130" t="s">
        <v>432</v>
      </c>
      <c r="BO110" s="140">
        <v>176.85</v>
      </c>
    </row>
    <row r="111" spans="1:67" s="81" customFormat="1" ht="24" customHeight="1" x14ac:dyDescent="0.2">
      <c r="A111" s="41">
        <v>100</v>
      </c>
      <c r="B111" s="200" t="s">
        <v>449</v>
      </c>
      <c r="C111" s="202" t="s">
        <v>450</v>
      </c>
      <c r="D111" s="201" t="s">
        <v>451</v>
      </c>
      <c r="E111" s="113" t="s">
        <v>143</v>
      </c>
      <c r="F111" s="181" t="s">
        <v>430</v>
      </c>
      <c r="G111" s="128">
        <v>38544</v>
      </c>
      <c r="H111" s="114">
        <v>45362</v>
      </c>
      <c r="I111" s="49">
        <v>202</v>
      </c>
      <c r="J111" s="50">
        <v>16.5</v>
      </c>
      <c r="K111" s="51">
        <v>128.19</v>
      </c>
      <c r="L111" s="52">
        <v>0</v>
      </c>
      <c r="M111" s="52">
        <v>0</v>
      </c>
      <c r="N111" s="53">
        <v>0</v>
      </c>
      <c r="O111" s="156">
        <v>0</v>
      </c>
      <c r="P111" s="60">
        <v>0</v>
      </c>
      <c r="Q111" s="60">
        <v>0</v>
      </c>
      <c r="R111" s="54">
        <v>8</v>
      </c>
      <c r="S111" s="157">
        <v>11.653846153846153</v>
      </c>
      <c r="T111" s="60">
        <v>0</v>
      </c>
      <c r="U111" s="60">
        <v>0</v>
      </c>
      <c r="V111" s="53">
        <v>0</v>
      </c>
      <c r="W111" s="53">
        <v>0</v>
      </c>
      <c r="X111" s="56">
        <v>4</v>
      </c>
      <c r="Y111" s="158">
        <v>2</v>
      </c>
      <c r="Z111" s="138">
        <v>0</v>
      </c>
      <c r="AA111" s="58">
        <v>16.5</v>
      </c>
      <c r="AB111" s="159">
        <v>0</v>
      </c>
      <c r="AC111" s="58">
        <v>0</v>
      </c>
      <c r="AD111" s="58">
        <v>0</v>
      </c>
      <c r="AE111" s="60">
        <v>26</v>
      </c>
      <c r="AF111" s="160">
        <v>10</v>
      </c>
      <c r="AG111" s="60">
        <v>16.5</v>
      </c>
      <c r="AH111" s="156">
        <v>6.3461538461538467</v>
      </c>
      <c r="AI111" s="61">
        <v>0</v>
      </c>
      <c r="AJ111" s="61">
        <v>0</v>
      </c>
      <c r="AK111" s="62">
        <v>0</v>
      </c>
      <c r="AL111" s="62">
        <v>0</v>
      </c>
      <c r="AM111" s="156">
        <v>0</v>
      </c>
      <c r="AN111" s="144">
        <v>0</v>
      </c>
      <c r="AO111" s="53">
        <v>0</v>
      </c>
      <c r="AP111" s="161">
        <v>0</v>
      </c>
      <c r="AQ111" s="156">
        <v>0</v>
      </c>
      <c r="AR111" s="65">
        <v>0</v>
      </c>
      <c r="AS111" s="66">
        <v>158.19</v>
      </c>
      <c r="AT111" s="162">
        <v>640353.12</v>
      </c>
      <c r="AU111" s="163">
        <v>0</v>
      </c>
      <c r="AV111" s="163">
        <v>0</v>
      </c>
      <c r="AW111" s="164">
        <v>0</v>
      </c>
      <c r="AX111" s="165">
        <v>591777.12</v>
      </c>
      <c r="AY111" s="166">
        <v>0</v>
      </c>
      <c r="AZ111" s="156">
        <v>0</v>
      </c>
      <c r="BA111" s="167">
        <v>0</v>
      </c>
      <c r="BB111" s="160">
        <v>3.16</v>
      </c>
      <c r="BC111" s="160">
        <v>3.16</v>
      </c>
      <c r="BD111" s="156">
        <v>155.03</v>
      </c>
      <c r="BE111" s="72">
        <v>38.85</v>
      </c>
      <c r="BF111" s="168">
        <v>116.18</v>
      </c>
      <c r="BG111" s="56">
        <v>0</v>
      </c>
      <c r="BH111" s="74">
        <v>0</v>
      </c>
      <c r="BI111" s="169">
        <v>116.18</v>
      </c>
      <c r="BJ111" s="76"/>
      <c r="BK111" s="77"/>
      <c r="BL111" s="130"/>
      <c r="BM111" s="139" t="s">
        <v>431</v>
      </c>
      <c r="BN111" s="130" t="s">
        <v>432</v>
      </c>
      <c r="BO111" s="140">
        <v>176.85</v>
      </c>
    </row>
    <row r="112" spans="1:67" s="81" customFormat="1" ht="24" customHeight="1" x14ac:dyDescent="0.2">
      <c r="A112" s="41">
        <v>101</v>
      </c>
      <c r="B112" s="200" t="s">
        <v>452</v>
      </c>
      <c r="C112" s="202" t="s">
        <v>453</v>
      </c>
      <c r="D112" s="201" t="s">
        <v>454</v>
      </c>
      <c r="E112" s="113" t="s">
        <v>143</v>
      </c>
      <c r="F112" s="181" t="s">
        <v>430</v>
      </c>
      <c r="G112" s="128">
        <v>34793</v>
      </c>
      <c r="H112" s="114">
        <v>45363</v>
      </c>
      <c r="I112" s="49">
        <v>202</v>
      </c>
      <c r="J112" s="50">
        <v>16</v>
      </c>
      <c r="K112" s="51">
        <v>124.31</v>
      </c>
      <c r="L112" s="52">
        <v>0</v>
      </c>
      <c r="M112" s="52">
        <v>0</v>
      </c>
      <c r="N112" s="53">
        <v>0</v>
      </c>
      <c r="O112" s="156">
        <v>0</v>
      </c>
      <c r="P112" s="60">
        <v>0</v>
      </c>
      <c r="Q112" s="60">
        <v>0</v>
      </c>
      <c r="R112" s="54">
        <v>16</v>
      </c>
      <c r="S112" s="157">
        <v>23.307692307692307</v>
      </c>
      <c r="T112" s="60">
        <v>0</v>
      </c>
      <c r="U112" s="60">
        <v>0</v>
      </c>
      <c r="V112" s="53">
        <v>0</v>
      </c>
      <c r="W112" s="53">
        <v>0</v>
      </c>
      <c r="X112" s="56">
        <v>8</v>
      </c>
      <c r="Y112" s="158">
        <v>4</v>
      </c>
      <c r="Z112" s="138">
        <v>0</v>
      </c>
      <c r="AA112" s="58">
        <v>16</v>
      </c>
      <c r="AB112" s="159">
        <v>0</v>
      </c>
      <c r="AC112" s="58">
        <v>0</v>
      </c>
      <c r="AD112" s="58">
        <v>0</v>
      </c>
      <c r="AE112" s="60">
        <v>26</v>
      </c>
      <c r="AF112" s="160">
        <v>10</v>
      </c>
      <c r="AG112" s="60">
        <v>16</v>
      </c>
      <c r="AH112" s="156">
        <v>6.1538461538461542</v>
      </c>
      <c r="AI112" s="61">
        <v>0</v>
      </c>
      <c r="AJ112" s="61">
        <v>0</v>
      </c>
      <c r="AK112" s="62">
        <v>0</v>
      </c>
      <c r="AL112" s="62">
        <v>0</v>
      </c>
      <c r="AM112" s="156">
        <v>0</v>
      </c>
      <c r="AN112" s="144">
        <v>0</v>
      </c>
      <c r="AO112" s="53">
        <v>0</v>
      </c>
      <c r="AP112" s="161">
        <v>0</v>
      </c>
      <c r="AQ112" s="156">
        <v>0</v>
      </c>
      <c r="AR112" s="65">
        <v>0</v>
      </c>
      <c r="AS112" s="66">
        <v>167.77</v>
      </c>
      <c r="AT112" s="162">
        <v>679132.96000000008</v>
      </c>
      <c r="AU112" s="163">
        <v>0</v>
      </c>
      <c r="AV112" s="163">
        <v>0</v>
      </c>
      <c r="AW112" s="164">
        <v>0</v>
      </c>
      <c r="AX112" s="165">
        <v>622460.96000000008</v>
      </c>
      <c r="AY112" s="166">
        <v>0</v>
      </c>
      <c r="AZ112" s="156">
        <v>0</v>
      </c>
      <c r="BA112" s="167">
        <v>0</v>
      </c>
      <c r="BB112" s="160">
        <v>3.36</v>
      </c>
      <c r="BC112" s="160">
        <v>3.36</v>
      </c>
      <c r="BD112" s="156">
        <v>164.41</v>
      </c>
      <c r="BE112" s="72">
        <v>31.08</v>
      </c>
      <c r="BF112" s="168">
        <v>133.32999999999998</v>
      </c>
      <c r="BG112" s="56">
        <v>0</v>
      </c>
      <c r="BH112" s="74">
        <v>0</v>
      </c>
      <c r="BI112" s="169">
        <v>133.32999999999998</v>
      </c>
      <c r="BJ112" s="76"/>
      <c r="BK112" s="77"/>
      <c r="BL112" s="130"/>
      <c r="BM112" s="139" t="s">
        <v>431</v>
      </c>
      <c r="BN112" s="130" t="s">
        <v>432</v>
      </c>
      <c r="BO112" s="140">
        <v>176.85</v>
      </c>
    </row>
    <row r="113" spans="1:67" s="81" customFormat="1" ht="24" customHeight="1" x14ac:dyDescent="0.2">
      <c r="A113" s="41">
        <v>102</v>
      </c>
      <c r="B113" s="200" t="s">
        <v>455</v>
      </c>
      <c r="C113" s="202" t="s">
        <v>456</v>
      </c>
      <c r="D113" s="201" t="s">
        <v>457</v>
      </c>
      <c r="E113" s="113" t="s">
        <v>143</v>
      </c>
      <c r="F113" s="181" t="s">
        <v>430</v>
      </c>
      <c r="G113" s="128">
        <v>34805</v>
      </c>
      <c r="H113" s="114">
        <v>45363</v>
      </c>
      <c r="I113" s="49">
        <v>202</v>
      </c>
      <c r="J113" s="50">
        <v>17</v>
      </c>
      <c r="K113" s="51">
        <v>132.08000000000001</v>
      </c>
      <c r="L113" s="52">
        <v>0</v>
      </c>
      <c r="M113" s="52">
        <v>0</v>
      </c>
      <c r="N113" s="53">
        <v>0</v>
      </c>
      <c r="O113" s="156">
        <v>0</v>
      </c>
      <c r="P113" s="60">
        <v>0</v>
      </c>
      <c r="Q113" s="60">
        <v>0</v>
      </c>
      <c r="R113" s="54">
        <v>20</v>
      </c>
      <c r="S113" s="157">
        <v>29.134615384615383</v>
      </c>
      <c r="T113" s="60">
        <v>0</v>
      </c>
      <c r="U113" s="60">
        <v>0</v>
      </c>
      <c r="V113" s="59">
        <v>8</v>
      </c>
      <c r="W113" s="59">
        <v>15.538461538461538</v>
      </c>
      <c r="X113" s="56">
        <v>10</v>
      </c>
      <c r="Y113" s="158">
        <v>5</v>
      </c>
      <c r="Z113" s="138">
        <v>0</v>
      </c>
      <c r="AA113" s="58">
        <v>17</v>
      </c>
      <c r="AB113" s="159">
        <v>0</v>
      </c>
      <c r="AC113" s="58">
        <v>0</v>
      </c>
      <c r="AD113" s="58">
        <v>0</v>
      </c>
      <c r="AE113" s="60">
        <v>26</v>
      </c>
      <c r="AF113" s="160">
        <v>10</v>
      </c>
      <c r="AG113" s="60">
        <v>17</v>
      </c>
      <c r="AH113" s="156">
        <v>6.5384615384615392</v>
      </c>
      <c r="AI113" s="61">
        <v>0</v>
      </c>
      <c r="AJ113" s="61">
        <v>0</v>
      </c>
      <c r="AK113" s="62">
        <v>0</v>
      </c>
      <c r="AL113" s="62">
        <v>0</v>
      </c>
      <c r="AM113" s="156">
        <v>0</v>
      </c>
      <c r="AN113" s="144">
        <v>0</v>
      </c>
      <c r="AO113" s="53">
        <v>0</v>
      </c>
      <c r="AP113" s="161">
        <v>0</v>
      </c>
      <c r="AQ113" s="156">
        <v>0</v>
      </c>
      <c r="AR113" s="65">
        <v>0</v>
      </c>
      <c r="AS113" s="66">
        <v>198.29</v>
      </c>
      <c r="AT113" s="162">
        <v>802677.91999999993</v>
      </c>
      <c r="AU113" s="163">
        <v>1</v>
      </c>
      <c r="AV113" s="163">
        <v>0</v>
      </c>
      <c r="AW113" s="164">
        <v>150000</v>
      </c>
      <c r="AX113" s="165">
        <v>591957.91999999993</v>
      </c>
      <c r="AY113" s="166">
        <v>0</v>
      </c>
      <c r="AZ113" s="156">
        <v>0</v>
      </c>
      <c r="BA113" s="167">
        <v>0</v>
      </c>
      <c r="BB113" s="160">
        <v>3.97</v>
      </c>
      <c r="BC113" s="160">
        <v>3.97</v>
      </c>
      <c r="BD113" s="156">
        <v>194.32</v>
      </c>
      <c r="BE113" s="72">
        <v>31.08</v>
      </c>
      <c r="BF113" s="168">
        <v>163.24</v>
      </c>
      <c r="BG113" s="56">
        <v>0</v>
      </c>
      <c r="BH113" s="74">
        <v>0</v>
      </c>
      <c r="BI113" s="169">
        <v>163.24</v>
      </c>
      <c r="BJ113" s="76"/>
      <c r="BK113" s="77"/>
      <c r="BL113" s="130"/>
      <c r="BM113" s="139" t="s">
        <v>431</v>
      </c>
      <c r="BN113" s="130" t="s">
        <v>432</v>
      </c>
      <c r="BO113" s="140">
        <v>176.85</v>
      </c>
    </row>
    <row r="114" spans="1:67" s="81" customFormat="1" ht="24" customHeight="1" x14ac:dyDescent="0.2">
      <c r="A114" s="41">
        <v>103</v>
      </c>
      <c r="B114" s="200" t="s">
        <v>458</v>
      </c>
      <c r="C114" s="202" t="s">
        <v>459</v>
      </c>
      <c r="D114" s="201" t="s">
        <v>460</v>
      </c>
      <c r="E114" s="113" t="s">
        <v>143</v>
      </c>
      <c r="F114" s="181" t="s">
        <v>430</v>
      </c>
      <c r="G114" s="128">
        <v>36378</v>
      </c>
      <c r="H114" s="114">
        <v>45364</v>
      </c>
      <c r="I114" s="49">
        <v>202</v>
      </c>
      <c r="J114" s="50">
        <v>16</v>
      </c>
      <c r="K114" s="51">
        <v>124.31</v>
      </c>
      <c r="L114" s="52">
        <v>0</v>
      </c>
      <c r="M114" s="52">
        <v>0</v>
      </c>
      <c r="N114" s="53">
        <v>0</v>
      </c>
      <c r="O114" s="156">
        <v>0</v>
      </c>
      <c r="P114" s="60">
        <v>0</v>
      </c>
      <c r="Q114" s="60">
        <v>0</v>
      </c>
      <c r="R114" s="54">
        <v>18</v>
      </c>
      <c r="S114" s="157">
        <v>26.221153846153847</v>
      </c>
      <c r="T114" s="60">
        <v>0</v>
      </c>
      <c r="U114" s="60">
        <v>0</v>
      </c>
      <c r="V114" s="59">
        <v>8</v>
      </c>
      <c r="W114" s="59">
        <v>15.538461538461538</v>
      </c>
      <c r="X114" s="56">
        <v>9</v>
      </c>
      <c r="Y114" s="158">
        <v>4.5</v>
      </c>
      <c r="Z114" s="138">
        <v>0</v>
      </c>
      <c r="AA114" s="58">
        <v>16</v>
      </c>
      <c r="AB114" s="159">
        <v>0</v>
      </c>
      <c r="AC114" s="58">
        <v>0</v>
      </c>
      <c r="AD114" s="58">
        <v>0</v>
      </c>
      <c r="AE114" s="60">
        <v>26</v>
      </c>
      <c r="AF114" s="160">
        <v>10</v>
      </c>
      <c r="AG114" s="60">
        <v>16</v>
      </c>
      <c r="AH114" s="156">
        <v>6.1538461538461542</v>
      </c>
      <c r="AI114" s="61">
        <v>0</v>
      </c>
      <c r="AJ114" s="61">
        <v>0</v>
      </c>
      <c r="AK114" s="62">
        <v>0</v>
      </c>
      <c r="AL114" s="62">
        <v>0</v>
      </c>
      <c r="AM114" s="156">
        <v>0</v>
      </c>
      <c r="AN114" s="144">
        <v>0</v>
      </c>
      <c r="AO114" s="53">
        <v>0</v>
      </c>
      <c r="AP114" s="161">
        <v>0</v>
      </c>
      <c r="AQ114" s="156">
        <v>0</v>
      </c>
      <c r="AR114" s="65">
        <v>0</v>
      </c>
      <c r="AS114" s="66">
        <v>186.72</v>
      </c>
      <c r="AT114" s="162">
        <v>755842.55999999994</v>
      </c>
      <c r="AU114" s="163">
        <v>0</v>
      </c>
      <c r="AV114" s="163">
        <v>0</v>
      </c>
      <c r="AW114" s="164">
        <v>0</v>
      </c>
      <c r="AX114" s="165">
        <v>697146.55999999994</v>
      </c>
      <c r="AY114" s="166">
        <v>0</v>
      </c>
      <c r="AZ114" s="156">
        <v>0</v>
      </c>
      <c r="BA114" s="167">
        <v>0</v>
      </c>
      <c r="BB114" s="160">
        <v>3.73</v>
      </c>
      <c r="BC114" s="160">
        <v>3.73</v>
      </c>
      <c r="BD114" s="156">
        <v>182.99</v>
      </c>
      <c r="BE114" s="72">
        <v>23.31</v>
      </c>
      <c r="BF114" s="168">
        <v>159.68</v>
      </c>
      <c r="BG114" s="56">
        <v>0</v>
      </c>
      <c r="BH114" s="74">
        <v>0</v>
      </c>
      <c r="BI114" s="169">
        <v>159.68</v>
      </c>
      <c r="BJ114" s="76"/>
      <c r="BK114" s="77"/>
      <c r="BL114" s="130"/>
      <c r="BM114" s="139" t="s">
        <v>431</v>
      </c>
      <c r="BN114" s="130" t="s">
        <v>432</v>
      </c>
      <c r="BO114" s="140">
        <v>176.85</v>
      </c>
    </row>
    <row r="115" spans="1:67" s="81" customFormat="1" ht="24" customHeight="1" x14ac:dyDescent="0.2">
      <c r="A115" s="41">
        <v>104</v>
      </c>
      <c r="B115" s="200" t="s">
        <v>461</v>
      </c>
      <c r="C115" s="202" t="s">
        <v>462</v>
      </c>
      <c r="D115" s="201" t="s">
        <v>463</v>
      </c>
      <c r="E115" s="113" t="s">
        <v>143</v>
      </c>
      <c r="F115" s="181" t="s">
        <v>430</v>
      </c>
      <c r="G115" s="128">
        <v>37425</v>
      </c>
      <c r="H115" s="114">
        <v>45367</v>
      </c>
      <c r="I115" s="49">
        <v>202</v>
      </c>
      <c r="J115" s="50">
        <v>13</v>
      </c>
      <c r="K115" s="51">
        <v>101</v>
      </c>
      <c r="L115" s="52">
        <v>0</v>
      </c>
      <c r="M115" s="52">
        <v>0</v>
      </c>
      <c r="N115" s="53">
        <v>0</v>
      </c>
      <c r="O115" s="156">
        <v>0</v>
      </c>
      <c r="P115" s="60">
        <v>0</v>
      </c>
      <c r="Q115" s="60">
        <v>0</v>
      </c>
      <c r="R115" s="54">
        <v>10</v>
      </c>
      <c r="S115" s="157">
        <v>14.567307692307692</v>
      </c>
      <c r="T115" s="60">
        <v>0</v>
      </c>
      <c r="U115" s="60">
        <v>0</v>
      </c>
      <c r="V115" s="53">
        <v>0</v>
      </c>
      <c r="W115" s="53">
        <v>0</v>
      </c>
      <c r="X115" s="56">
        <v>5</v>
      </c>
      <c r="Y115" s="158">
        <v>2.5</v>
      </c>
      <c r="Z115" s="138">
        <v>0</v>
      </c>
      <c r="AA115" s="58">
        <v>13</v>
      </c>
      <c r="AB115" s="159">
        <v>0</v>
      </c>
      <c r="AC115" s="58">
        <v>0</v>
      </c>
      <c r="AD115" s="58">
        <v>0</v>
      </c>
      <c r="AE115" s="60">
        <v>26</v>
      </c>
      <c r="AF115" s="160">
        <v>10</v>
      </c>
      <c r="AG115" s="60">
        <v>13</v>
      </c>
      <c r="AH115" s="156">
        <v>5</v>
      </c>
      <c r="AI115" s="61">
        <v>0</v>
      </c>
      <c r="AJ115" s="61">
        <v>0</v>
      </c>
      <c r="AK115" s="62">
        <v>0</v>
      </c>
      <c r="AL115" s="62">
        <v>0</v>
      </c>
      <c r="AM115" s="156">
        <v>0</v>
      </c>
      <c r="AN115" s="144">
        <v>0</v>
      </c>
      <c r="AO115" s="53">
        <v>0</v>
      </c>
      <c r="AP115" s="161">
        <v>0</v>
      </c>
      <c r="AQ115" s="156">
        <v>0</v>
      </c>
      <c r="AR115" s="65">
        <v>0</v>
      </c>
      <c r="AS115" s="66">
        <v>133.07</v>
      </c>
      <c r="AT115" s="162">
        <v>538667.36</v>
      </c>
      <c r="AU115" s="163">
        <v>0</v>
      </c>
      <c r="AV115" s="163">
        <v>0</v>
      </c>
      <c r="AW115" s="164">
        <v>0</v>
      </c>
      <c r="AX115" s="165">
        <v>488067.36</v>
      </c>
      <c r="AY115" s="166">
        <v>0</v>
      </c>
      <c r="AZ115" s="156">
        <v>0</v>
      </c>
      <c r="BA115" s="167">
        <v>0</v>
      </c>
      <c r="BB115" s="160">
        <v>2.66</v>
      </c>
      <c r="BC115" s="160">
        <v>2.66</v>
      </c>
      <c r="BD115" s="156">
        <v>130.41</v>
      </c>
      <c r="BE115" s="203">
        <v>0</v>
      </c>
      <c r="BF115" s="168">
        <v>130.41</v>
      </c>
      <c r="BG115" s="56">
        <v>0</v>
      </c>
      <c r="BH115" s="74">
        <v>0</v>
      </c>
      <c r="BI115" s="169">
        <v>130.41</v>
      </c>
      <c r="BJ115" s="76"/>
      <c r="BK115" s="77"/>
      <c r="BL115" s="130"/>
      <c r="BM115" s="139" t="s">
        <v>431</v>
      </c>
      <c r="BN115" s="130" t="s">
        <v>432</v>
      </c>
      <c r="BO115" s="140">
        <v>176.85</v>
      </c>
    </row>
    <row r="116" spans="1:67" s="81" customFormat="1" ht="21.75" customHeight="1" x14ac:dyDescent="0.2">
      <c r="A116" s="41">
        <v>224</v>
      </c>
      <c r="B116" s="131" t="s">
        <v>466</v>
      </c>
      <c r="C116" s="132" t="s">
        <v>467</v>
      </c>
      <c r="D116" s="133" t="s">
        <v>468</v>
      </c>
      <c r="E116" s="134" t="s">
        <v>143</v>
      </c>
      <c r="F116" s="135" t="s">
        <v>469</v>
      </c>
      <c r="G116" s="136">
        <f>VLOOKUP(B116,'[2]Masster List'!$B$6:$H$55,7,0)</f>
        <v>31243</v>
      </c>
      <c r="H116" s="137">
        <v>43907</v>
      </c>
      <c r="I116" s="49">
        <v>214</v>
      </c>
      <c r="J116" s="50">
        <f>VLOOKUP(B116,[2]Attendance!$B$16:$AQ$500,42,0)</f>
        <v>26</v>
      </c>
      <c r="K116" s="51">
        <f>ROUND(I116/26*J116,2)</f>
        <v>214</v>
      </c>
      <c r="L116" s="52">
        <v>0</v>
      </c>
      <c r="M116" s="52">
        <f>8.15*L116/2</f>
        <v>0</v>
      </c>
      <c r="N116" s="58">
        <f>VLOOKUP(B116,[2]Attendance!$B$16:$AS$500,44,0)</f>
        <v>8</v>
      </c>
      <c r="O116" s="58">
        <f t="shared" ref="O116:O117" si="38">I116/26/8*1.5*N116</f>
        <v>12.346153846153845</v>
      </c>
      <c r="P116" s="53">
        <f>VLOOKUP(B116,[2]Attendance!$B$16:$BA$500,52,0)</f>
        <v>0</v>
      </c>
      <c r="Q116" s="53">
        <f>I116/208*0.3*P116</f>
        <v>0</v>
      </c>
      <c r="R116" s="54">
        <f>VLOOKUP(B116,[2]Attendance!$B$16:$BB$500,53,0)</f>
        <v>48</v>
      </c>
      <c r="S116" s="55">
        <f>I116/208*1.5*R116</f>
        <v>74.076923076923066</v>
      </c>
      <c r="T116" s="53">
        <f>VLOOKUP(B116,[2]Attendance!$B$16:$BC$500,54,0)</f>
        <v>0</v>
      </c>
      <c r="U116" s="53">
        <f t="shared" ref="U116:U124" si="39">I116/208*2*T116</f>
        <v>0</v>
      </c>
      <c r="V116" s="58">
        <f>VLOOKUP(B116,[2]Attendance!$B$16:$AT$500,45,0)</f>
        <v>8</v>
      </c>
      <c r="W116" s="58">
        <f>I116/208*2*V116</f>
        <v>16.46153846153846</v>
      </c>
      <c r="X116" s="56">
        <f>VLOOKUP(B116,[2]Attendance!$B$16:$AP$500,41,0)</f>
        <v>24</v>
      </c>
      <c r="Y116" s="56">
        <f t="shared" ref="Y116:Y124" si="40">X116*0.5</f>
        <v>12</v>
      </c>
      <c r="Z116" s="138">
        <v>95</v>
      </c>
      <c r="AA116" s="58">
        <f>J116</f>
        <v>26</v>
      </c>
      <c r="AB116" s="59">
        <f t="shared" ref="AB116:AB124" si="41">Z116/26*AA116</f>
        <v>95</v>
      </c>
      <c r="AC116" s="58">
        <f>L116</f>
        <v>0</v>
      </c>
      <c r="AD116" s="58">
        <f>(Z116/26*AC116)/2</f>
        <v>0</v>
      </c>
      <c r="AE116" s="60">
        <v>26</v>
      </c>
      <c r="AF116" s="60">
        <f t="shared" ref="AF116:AF124" si="42">10/26*AE116</f>
        <v>10</v>
      </c>
      <c r="AG116" s="60">
        <f>VLOOKUP(B116,[2]Attendance!$B$16:$AZ$500,51,0)</f>
        <v>26</v>
      </c>
      <c r="AH116" s="53">
        <f t="shared" ref="AH116:AH124" si="43">10/26*AG116</f>
        <v>10</v>
      </c>
      <c r="AI116" s="61">
        <f>VLOOKUP(B116,[2]Attendance!$B$16:$BD$500,55,0)</f>
        <v>0</v>
      </c>
      <c r="AJ116" s="61">
        <f>VLOOKUP(B116,'[2]Annual leave'!$B$10:$W$106,22,0)</f>
        <v>0</v>
      </c>
      <c r="AK116" s="62">
        <f t="shared" ref="AK116:AK117" si="44">_xlfn.IFNA(DAY(EOMONTH(H116,))+1,DATEDIF(H116,$AR$4,"M"))</f>
        <v>48</v>
      </c>
      <c r="AL116" s="63">
        <f>IF(AND(AK116&gt;=12,AK116&lt;24),2,IF(AND(AK116&gt;=24,AK116&lt;36),3,IF(AND(AK116&gt;=36,AK116&lt;48),4,IF(AND(AK116&gt;=48,AK116&lt;60),5,IF(AND(AK116&gt;=60,AK116&lt;AK116&lt;72),6,IF(AND(AK116&gt;=72,AK116&lt;84),7,IF(AND(AK116&gt;=84,AK116&lt;96),8,IF(AND(AK116&gt;=96,AK116&lt;107),9,IF(AND(AK116&gt;=107,AK116&lt;119),10,IF(AK116&gt;119,11,0))))))))))</f>
        <v>5</v>
      </c>
      <c r="AM116" s="53">
        <v>0</v>
      </c>
      <c r="AN116" s="53">
        <f>VLOOKUP(B116,[2]Attendance!$B$17:$AR$501,43,0)</f>
        <v>0</v>
      </c>
      <c r="AO116" s="53">
        <f t="shared" ref="AO116:AO124" si="45">AN116*30/26</f>
        <v>0</v>
      </c>
      <c r="AP116" s="64">
        <v>0</v>
      </c>
      <c r="AQ116" s="53">
        <v>0</v>
      </c>
      <c r="AR116" s="65">
        <f>VLOOKUP(B116,'[2]13 Month'!$B$9:$X$82,23,0)</f>
        <v>294.83333333333331</v>
      </c>
      <c r="AS116" s="66">
        <f>ROUND((K116+O116+Q116+S116+U116+W116+Y116+AB116+AF116+AH116+AJ116+AL116+AM116+AQ116+AR116+AO116+M116),2)</f>
        <v>743.72</v>
      </c>
      <c r="AT116" s="67">
        <f t="shared" ref="AT116:AT124" si="46">$BJ$4*AS116</f>
        <v>3010578.56</v>
      </c>
      <c r="AU116" s="68">
        <f>VLOOKUP(B116,[3]HF!$B$12:$AQ$51,42,0)</f>
        <v>1</v>
      </c>
      <c r="AV116" s="68">
        <f>VLOOKUP(B116,[3]HF!$B$12:$AR$51,43,0)</f>
        <v>1</v>
      </c>
      <c r="AW116" s="69">
        <f t="shared" ref="AW116:AW124" si="47">(AU116+AV116)*150000</f>
        <v>300000</v>
      </c>
      <c r="AX116" s="70">
        <f t="shared" ref="AX116:AX118" si="48">AT116-AW116-(Y116+AF116-AP116)*$BJ$4</f>
        <v>2621522.56</v>
      </c>
      <c r="AY116" s="71">
        <f t="shared" ref="AY116:AY123" si="49">IF(AND(AX116&gt;=0,AX116&lt;=1500000),0,IF(AND(AX116&gt;=1500001,AX116&lt;=2000000),5,IF(AND(AX116&gt;=2000001,AX116&lt;=8500000),10,IF(AND(AX116&gt;=8500001,AX116&lt;=12500000),15,20))))</f>
        <v>10</v>
      </c>
      <c r="AZ116" s="53">
        <f t="shared" ref="AZ116:AZ123" si="50">(AX116*AY116)/100-(IF(AND(AX116&gt;=0,AX116&lt;=1500000),0,IF(AND(AX116&gt;=1500001,AX116&lt;=2000000),75000,IF(AND(AX116&gt;=2000001,AX116&lt;=8500000),175000,IF(AND(AX116&gt;=8500001,AX116&lt;=12500000),600000,1225000)))))</f>
        <v>87152.255999999994</v>
      </c>
      <c r="BA116" s="65">
        <f>AZ116/$BJ$4</f>
        <v>21.529707509881423</v>
      </c>
      <c r="BB116" s="60">
        <f>IF(B116&lt;=0,0,IF(YEARFRAC(G116,$AN$4)&gt;=60,0,ROUND((IF(AND((AS116*$BB$4)&gt;0,(AS116*$BB$4)&lt;=400000),(400000*0.02)/$BB$4,IF(AND((AS116*$BB$4)&gt;400000,(AS116*$BB$4)&lt;=1200000),((AS116*$BB$4)*0.02)/$BB$4,IF((AS116*$BB$4)&gt;1200000,(1200000*0.02)/$BB$4)))),2)))</f>
        <v>5.92</v>
      </c>
      <c r="BC116" s="60">
        <f t="shared" ref="BC116:BC123" si="51">IF(B116&lt;=0,0,IF(YEARFRAC(G116,$AN$4)&gt;=60,ROUND((IF(AND((AS116*$BB$4)&gt;0,(AS116*$BB$4)&lt;=400000),(400000*0.04)/$BB$4,IF(AND((AS116*$BB$4)&gt;400000,(AS116*$BB$4)&lt;=1200000),((AS116*$BB$4)*0.04)/$BB$4,IF((AS116*$BB$4)&gt;1200000,(1200000*0.04)/$BB$4)))),2),ROUND((IF(AND((AS116*$BB$4)&gt;0,(AS116*$BB$4)&lt;=400000),(400000*0.02)/$BB$4,IF(AND((AS116*$BB$4)&gt;400000,(AS116*$BB$4)&lt;=1200000),((AS116*$BB$4)*0.02)/$BB$4,IF((AS116*$BB$4)&gt;1200000,(1200000*0.02)/$BB$4)))),2)))</f>
        <v>5.92</v>
      </c>
      <c r="BD116" s="53">
        <f t="shared" ref="BD116:BD123" si="52">ROUND(AS116-BA116-BC116,2)</f>
        <v>716.27</v>
      </c>
      <c r="BE116" s="72">
        <f>VLOOKUP(B116,'[2]PAYROLL 50%'!$B$9:$L$91,11,0)</f>
        <v>107</v>
      </c>
      <c r="BF116" s="73">
        <f t="shared" ref="BF116:BF124" si="53">BD116-BE116</f>
        <v>609.27</v>
      </c>
      <c r="BG116" s="56">
        <f>VLOOKUP(B116,[2]Seniority!$B$10:$P$49,15,0)</f>
        <v>0</v>
      </c>
      <c r="BH116" s="74">
        <f>VLOOKUP(B116,[2]Seniority!$B$10:$S$49,18,0)</f>
        <v>0</v>
      </c>
      <c r="BI116" s="75">
        <f>BF116+BH116</f>
        <v>609.27</v>
      </c>
      <c r="BJ116" s="76"/>
      <c r="BK116" s="77"/>
      <c r="BL116" s="78"/>
      <c r="BM116" s="80" t="s">
        <v>466</v>
      </c>
      <c r="BN116" s="78" t="s">
        <v>467</v>
      </c>
      <c r="BO116" s="80">
        <v>305.87262820512819</v>
      </c>
    </row>
    <row r="117" spans="1:67" s="81" customFormat="1" ht="21.75" customHeight="1" x14ac:dyDescent="0.2">
      <c r="A117" s="41">
        <v>225</v>
      </c>
      <c r="B117" s="82" t="s">
        <v>470</v>
      </c>
      <c r="C117" s="83" t="s">
        <v>471</v>
      </c>
      <c r="D117" s="84" t="s">
        <v>472</v>
      </c>
      <c r="E117" s="85" t="s">
        <v>464</v>
      </c>
      <c r="F117" s="86" t="s">
        <v>473</v>
      </c>
      <c r="G117" s="207">
        <v>33907</v>
      </c>
      <c r="H117" s="88">
        <v>44488</v>
      </c>
      <c r="I117" s="49">
        <v>212</v>
      </c>
      <c r="J117" s="50">
        <f>VLOOKUP(B117,[2]Attendance!$B$16:$AQ$500,42,0)</f>
        <v>24</v>
      </c>
      <c r="K117" s="51">
        <f t="shared" ref="K117:K212" si="54">ROUND(I117/26*J117,2)</f>
        <v>195.69</v>
      </c>
      <c r="L117" s="52">
        <v>0</v>
      </c>
      <c r="M117" s="52">
        <f t="shared" ref="M117:M212" si="55">8.15*L117/2</f>
        <v>0</v>
      </c>
      <c r="N117" s="58">
        <f>VLOOKUP(B117,[2]Attendance!$B$16:$AS$500,44,0)</f>
        <v>8</v>
      </c>
      <c r="O117" s="58">
        <f t="shared" si="38"/>
        <v>12.23076923076923</v>
      </c>
      <c r="P117" s="58">
        <f>VLOOKUP(B117,[2]Attendance!$B$16:$BA$500,52,0)</f>
        <v>22</v>
      </c>
      <c r="Q117" s="58">
        <f t="shared" ref="Q117:Q212" si="56">I117/208*0.3*P117</f>
        <v>6.7269230769230761</v>
      </c>
      <c r="R117" s="54">
        <f>VLOOKUP(B117,[2]Attendance!$B$16:$BB$500,53,0)</f>
        <v>26</v>
      </c>
      <c r="S117" s="55">
        <f t="shared" ref="S117:S212" si="57">I117/208*1.5*R117</f>
        <v>39.75</v>
      </c>
      <c r="T117" s="58">
        <f>VLOOKUP(B117,[2]Attendance!$B$16:$BC$500,54,0)</f>
        <v>10</v>
      </c>
      <c r="U117" s="58">
        <f t="shared" si="39"/>
        <v>20.384615384615383</v>
      </c>
      <c r="V117" s="53">
        <f>VLOOKUP(B117,[2]Attendance!$B$16:$AT$500,45,0)</f>
        <v>0</v>
      </c>
      <c r="W117" s="53">
        <f t="shared" ref="W117:W212" si="58">I117/208*2*V117</f>
        <v>0</v>
      </c>
      <c r="X117" s="56">
        <f>VLOOKUP(B117,[2]Attendance!$B$16:$AP$500,41,0)</f>
        <v>18</v>
      </c>
      <c r="Y117" s="56">
        <f t="shared" si="40"/>
        <v>9</v>
      </c>
      <c r="Z117" s="138">
        <v>15</v>
      </c>
      <c r="AA117" s="58">
        <f t="shared" ref="AA117:AA212" si="59">J117</f>
        <v>24</v>
      </c>
      <c r="AB117" s="59">
        <f t="shared" si="41"/>
        <v>13.846153846153845</v>
      </c>
      <c r="AC117" s="58">
        <f t="shared" ref="AC117:AC212" si="60">L117</f>
        <v>0</v>
      </c>
      <c r="AD117" s="58">
        <f t="shared" ref="AD117:AD212" si="61">(Z117/26*AC117)/2</f>
        <v>0</v>
      </c>
      <c r="AE117" s="60">
        <v>26</v>
      </c>
      <c r="AF117" s="60">
        <f t="shared" si="42"/>
        <v>10</v>
      </c>
      <c r="AG117" s="60">
        <f>VLOOKUP(B117,[2]Attendance!$B$16:$AZ$500,51,0)</f>
        <v>26</v>
      </c>
      <c r="AH117" s="53">
        <f t="shared" si="43"/>
        <v>10</v>
      </c>
      <c r="AI117" s="61">
        <f>VLOOKUP(B117,[2]Attendance!$B$16:$BD$500,55,0)</f>
        <v>2</v>
      </c>
      <c r="AJ117" s="61">
        <f>VLOOKUP(B117,'[2]Annual leave'!$B$10:$W$106,22,0)</f>
        <v>24.654423076923077</v>
      </c>
      <c r="AK117" s="62">
        <f t="shared" si="44"/>
        <v>29</v>
      </c>
      <c r="AL117" s="63">
        <f t="shared" ref="AL117:AL212" si="62">IF(AND(AK117&gt;=12,AK117&lt;24),2,IF(AND(AK117&gt;=24,AK117&lt;36),3,IF(AND(AK117&gt;=36,AK117&lt;48),4,IF(AND(AK117&gt;=48,AK117&lt;60),5,IF(AND(AK117&gt;=60,AK117&lt;AK117&lt;72),6,IF(AND(AK117&gt;=72,AK117&lt;84),7,IF(AND(AK117&gt;=84,AK117&lt;96),8,IF(AND(AK117&gt;=96,AK117&lt;107),9,IF(AND(AK117&gt;=107,AK117&lt;119),10,IF(AK117&gt;119,11,0))))))))))</f>
        <v>3</v>
      </c>
      <c r="AM117" s="53">
        <v>0</v>
      </c>
      <c r="AN117" s="58">
        <f>VLOOKUP(B117,[2]Attendance!$B$17:$AR$501,43,0)</f>
        <v>6</v>
      </c>
      <c r="AO117" s="58">
        <f t="shared" si="45"/>
        <v>6.9230769230769234</v>
      </c>
      <c r="AP117" s="64">
        <v>0</v>
      </c>
      <c r="AQ117" s="53">
        <v>0</v>
      </c>
      <c r="AR117" s="65">
        <f>VLOOKUP(B117,'[2]13 Month'!$B$9:$X$82,23,0)</f>
        <v>222.83333333333334</v>
      </c>
      <c r="AS117" s="66">
        <f t="shared" ref="AS117:AS212" si="63">ROUND((K117+O117+Q117+S117+U117+W117+Y117+AB117+AF117+AH117+AJ117+AL117+AM117+AQ117+AR117+AO117+M117),2)</f>
        <v>575.04</v>
      </c>
      <c r="AT117" s="67">
        <f t="shared" si="46"/>
        <v>2327761.9199999999</v>
      </c>
      <c r="AU117" s="68">
        <f>VLOOKUP(B117,[3]HF!$B$12:$AQ$51,42,0)</f>
        <v>1</v>
      </c>
      <c r="AV117" s="68">
        <f>VLOOKUP(B117,[3]HF!$B$12:$AR$51,43,0)</f>
        <v>2</v>
      </c>
      <c r="AW117" s="69">
        <f t="shared" si="47"/>
        <v>450000</v>
      </c>
      <c r="AX117" s="70">
        <f t="shared" si="48"/>
        <v>1800849.92</v>
      </c>
      <c r="AY117" s="71">
        <f t="shared" si="49"/>
        <v>5</v>
      </c>
      <c r="AZ117" s="53">
        <f t="shared" si="50"/>
        <v>15042.495999999999</v>
      </c>
      <c r="BA117" s="65">
        <f>AZ117/$BJ$4</f>
        <v>3.7160316205533594</v>
      </c>
      <c r="BB117" s="60">
        <f>IF(B117&lt;=0,0,IF(YEARFRAC(G117,$AN$4)&gt;=60,0,ROUND((IF(AND((AS117*$BB$4)&gt;0,(AS117*$BB$4)&lt;=400000),(400000*0.02)/$BB$4,IF(AND((AS117*$BB$4)&gt;400000,(AS117*$BB$4)&lt;=1200000),((AS117*$BB$4)*0.02)/$BB$4,IF((AS117*$BB$4)&gt;1200000,(1200000*0.02)/$BB$4)))),2)))</f>
        <v>5.92</v>
      </c>
      <c r="BC117" s="60">
        <f t="shared" si="51"/>
        <v>5.92</v>
      </c>
      <c r="BD117" s="53">
        <f>ROUND(AS117-BA117-BC117,2)</f>
        <v>565.4</v>
      </c>
      <c r="BE117" s="72">
        <f>VLOOKUP(B117,'[2]PAYROLL 50%'!$B$9:$L$91,11,0)</f>
        <v>106</v>
      </c>
      <c r="BF117" s="73">
        <f t="shared" si="53"/>
        <v>459.4</v>
      </c>
      <c r="BG117" s="56">
        <f>VLOOKUP(B117,[2]Seniority!$B$10:$P$49,15,0)</f>
        <v>0</v>
      </c>
      <c r="BH117" s="74">
        <f>VLOOKUP(B117,[2]Seniority!$B$10:$S$49,18,0)</f>
        <v>0</v>
      </c>
      <c r="BI117" s="75">
        <f t="shared" ref="BI117:BI212" si="64">BF117+BH117</f>
        <v>459.4</v>
      </c>
      <c r="BJ117" s="76"/>
      <c r="BK117" s="77"/>
      <c r="BL117" s="78"/>
      <c r="BM117" s="80" t="s">
        <v>470</v>
      </c>
      <c r="BN117" s="78" t="s">
        <v>471</v>
      </c>
      <c r="BO117" s="80">
        <v>207.37519230769226</v>
      </c>
    </row>
    <row r="118" spans="1:67" s="81" customFormat="1" ht="21.75" customHeight="1" x14ac:dyDescent="0.2">
      <c r="A118" s="41">
        <v>226</v>
      </c>
      <c r="B118" s="82" t="s">
        <v>474</v>
      </c>
      <c r="C118" s="83" t="s">
        <v>475</v>
      </c>
      <c r="D118" s="97" t="s">
        <v>476</v>
      </c>
      <c r="E118" s="98" t="s">
        <v>464</v>
      </c>
      <c r="F118" s="86" t="s">
        <v>473</v>
      </c>
      <c r="G118" s="207">
        <v>27411</v>
      </c>
      <c r="H118" s="100">
        <v>45058</v>
      </c>
      <c r="I118" s="49">
        <v>212</v>
      </c>
      <c r="J118" s="50">
        <f>VLOOKUP(B118,[2]Attendance!$B$16:$AQ$500,42,0)</f>
        <v>26</v>
      </c>
      <c r="K118" s="51">
        <f t="shared" si="54"/>
        <v>212</v>
      </c>
      <c r="L118" s="52">
        <v>0</v>
      </c>
      <c r="M118" s="52">
        <f t="shared" si="55"/>
        <v>0</v>
      </c>
      <c r="N118" s="58">
        <f>VLOOKUP(B118,[2]Attendance!$B$16:$AS$500,44,0)</f>
        <v>8</v>
      </c>
      <c r="O118" s="58">
        <f t="shared" ref="O118:O212" si="65">I118/26/8*1.5*N118</f>
        <v>12.23076923076923</v>
      </c>
      <c r="P118" s="53">
        <f>VLOOKUP(B118,[2]Attendance!$B$16:$BA$500,52,0)</f>
        <v>0</v>
      </c>
      <c r="Q118" s="53">
        <f t="shared" si="56"/>
        <v>0</v>
      </c>
      <c r="R118" s="54">
        <f>VLOOKUP(B118,[2]Attendance!$B$16:$BB$500,53,0)</f>
        <v>44</v>
      </c>
      <c r="S118" s="55">
        <f t="shared" si="57"/>
        <v>67.269230769230759</v>
      </c>
      <c r="T118" s="53">
        <f>VLOOKUP(B118,[2]Attendance!$B$16:$BC$500,54,0)</f>
        <v>0</v>
      </c>
      <c r="U118" s="53">
        <f t="shared" si="39"/>
        <v>0</v>
      </c>
      <c r="V118" s="58">
        <f>VLOOKUP(B118,[2]Attendance!$B$16:$AT$500,45,0)</f>
        <v>8</v>
      </c>
      <c r="W118" s="58">
        <f t="shared" si="58"/>
        <v>16.307692307692307</v>
      </c>
      <c r="X118" s="56">
        <f>VLOOKUP(B118,[2]Attendance!$B$16:$AP$500,41,0)</f>
        <v>22</v>
      </c>
      <c r="Y118" s="56">
        <f t="shared" si="40"/>
        <v>11</v>
      </c>
      <c r="Z118" s="138">
        <v>13</v>
      </c>
      <c r="AA118" s="58">
        <f t="shared" si="59"/>
        <v>26</v>
      </c>
      <c r="AB118" s="59">
        <f t="shared" si="41"/>
        <v>13</v>
      </c>
      <c r="AC118" s="58">
        <f t="shared" si="60"/>
        <v>0</v>
      </c>
      <c r="AD118" s="58">
        <f t="shared" si="61"/>
        <v>0</v>
      </c>
      <c r="AE118" s="60">
        <v>26</v>
      </c>
      <c r="AF118" s="60">
        <f t="shared" si="42"/>
        <v>10</v>
      </c>
      <c r="AG118" s="60">
        <f>VLOOKUP(B118,[2]Attendance!$B$16:$AZ$500,51,0)</f>
        <v>26</v>
      </c>
      <c r="AH118" s="53">
        <f t="shared" si="43"/>
        <v>10</v>
      </c>
      <c r="AI118" s="61">
        <f>VLOOKUP(B118,[2]Attendance!$B$16:$BD$500,55,0)</f>
        <v>0</v>
      </c>
      <c r="AJ118" s="61">
        <f>VLOOKUP(B118,'[2]Annual leave'!$B$10:$W$106,22,0)</f>
        <v>0</v>
      </c>
      <c r="AK118" s="62">
        <f t="shared" ref="AK118:AK181" si="66">_xlfn.IFNA(DAY(EOMONTH(H118,))+1,DATEDIF(H118,$AR$4,"M"))</f>
        <v>10</v>
      </c>
      <c r="AL118" s="63">
        <f t="shared" si="62"/>
        <v>0</v>
      </c>
      <c r="AM118" s="53">
        <v>0</v>
      </c>
      <c r="AN118" s="53">
        <f>VLOOKUP(B118,[2]Attendance!$B$17:$AR$501,43,0)</f>
        <v>0</v>
      </c>
      <c r="AO118" s="53">
        <f t="shared" si="45"/>
        <v>0</v>
      </c>
      <c r="AP118" s="64">
        <v>0</v>
      </c>
      <c r="AQ118" s="53">
        <v>0</v>
      </c>
      <c r="AR118" s="65">
        <f>VLOOKUP(B118,'[2]13 Month'!$B$9:$X$82,23,0)</f>
        <v>163.41666666666666</v>
      </c>
      <c r="AS118" s="66">
        <f t="shared" si="63"/>
        <v>515.22</v>
      </c>
      <c r="AT118" s="67">
        <f t="shared" si="46"/>
        <v>2085610.56</v>
      </c>
      <c r="AU118" s="68">
        <f>VLOOKUP(B118,[3]HF!$B$12:$AQ$51,42,0)</f>
        <v>1</v>
      </c>
      <c r="AV118" s="68">
        <f>VLOOKUP(B118,[3]HF!$B$12:$AR$51,43,0)</f>
        <v>2</v>
      </c>
      <c r="AW118" s="69">
        <f t="shared" si="47"/>
        <v>450000</v>
      </c>
      <c r="AX118" s="70">
        <f t="shared" si="48"/>
        <v>1550602.56</v>
      </c>
      <c r="AY118" s="71">
        <f t="shared" si="49"/>
        <v>5</v>
      </c>
      <c r="AZ118" s="53">
        <f t="shared" si="50"/>
        <v>2530.1280000000115</v>
      </c>
      <c r="BA118" s="65">
        <f t="shared" ref="BA118:BA123" si="67">AZ118/$BJ$4</f>
        <v>0.62503162055336248</v>
      </c>
      <c r="BB118" s="60">
        <f>IF(B118&lt;=0,0,IF(YEARFRAC(G118,$AN$4)&gt;=60,0,ROUND((IF(AND((AS118*$BB$4)&gt;0,(AS118*$BB$4)&lt;=400000),(400000*0.02)/$BB$4,IF(AND((AS118*$BB$4)&gt;400000,(AS118*$BB$4)&lt;=1200000),((AS118*$BB$4)*0.02)/$BB$4,IF((AS118*$BB$4)&gt;1200000,(1200000*0.02)/$BB$4)))),2)))</f>
        <v>5.92</v>
      </c>
      <c r="BC118" s="60">
        <f t="shared" si="51"/>
        <v>5.92</v>
      </c>
      <c r="BD118" s="53">
        <f t="shared" ref="BD118:BD122" si="68">ROUND(AS118-BA118-BC118,2)</f>
        <v>508.67</v>
      </c>
      <c r="BE118" s="72">
        <f>VLOOKUP(B118,'[2]PAYROLL 50%'!$B$9:$L$91,11,0)</f>
        <v>106</v>
      </c>
      <c r="BF118" s="73">
        <f t="shared" si="53"/>
        <v>402.67</v>
      </c>
      <c r="BG118" s="56">
        <f>VLOOKUP(B118,[2]Seniority!$B$10:$P$49,15,0)</f>
        <v>0</v>
      </c>
      <c r="BH118" s="74">
        <f>VLOOKUP(B118,[2]Seniority!$B$10:$S$49,18,0)</f>
        <v>0</v>
      </c>
      <c r="BI118" s="75">
        <f t="shared" si="64"/>
        <v>402.67</v>
      </c>
      <c r="BJ118" s="76"/>
      <c r="BK118" s="77"/>
      <c r="BL118" s="78"/>
      <c r="BM118" s="80" t="s">
        <v>474</v>
      </c>
      <c r="BN118" s="78" t="s">
        <v>475</v>
      </c>
      <c r="BO118" s="80">
        <v>203.7</v>
      </c>
    </row>
    <row r="119" spans="1:67" s="81" customFormat="1" ht="21.75" customHeight="1" x14ac:dyDescent="0.2">
      <c r="A119" s="41">
        <v>227</v>
      </c>
      <c r="B119" s="141" t="s">
        <v>477</v>
      </c>
      <c r="C119" s="132" t="s">
        <v>478</v>
      </c>
      <c r="D119" s="208" t="s">
        <v>479</v>
      </c>
      <c r="E119" s="209" t="s">
        <v>464</v>
      </c>
      <c r="F119" s="135" t="s">
        <v>480</v>
      </c>
      <c r="G119" s="136">
        <f>VLOOKUP(B119,'[2]Masster List'!$B$6:$H$55,7,0)</f>
        <v>35866</v>
      </c>
      <c r="H119" s="210" t="s">
        <v>481</v>
      </c>
      <c r="I119" s="49">
        <v>212</v>
      </c>
      <c r="J119" s="50">
        <f>VLOOKUP(B119,[2]Attendance!$B$16:$AQ$500,42,0)</f>
        <v>26</v>
      </c>
      <c r="K119" s="51">
        <f t="shared" si="54"/>
        <v>212</v>
      </c>
      <c r="L119" s="52">
        <v>0</v>
      </c>
      <c r="M119" s="52">
        <f t="shared" si="55"/>
        <v>0</v>
      </c>
      <c r="N119" s="53">
        <f>VLOOKUP(B119,[2]Attendance!$B$16:$AS$500,44,0)</f>
        <v>0</v>
      </c>
      <c r="O119" s="53">
        <f t="shared" si="65"/>
        <v>0</v>
      </c>
      <c r="P119" s="58">
        <f>VLOOKUP(B119,[2]Attendance!$B$16:$BA$500,52,0)</f>
        <v>90</v>
      </c>
      <c r="Q119" s="58">
        <f t="shared" si="56"/>
        <v>27.519230769230766</v>
      </c>
      <c r="R119" s="54">
        <f>VLOOKUP(B119,[2]Attendance!$B$16:$BB$500,53,0)</f>
        <v>0</v>
      </c>
      <c r="S119" s="55">
        <f t="shared" si="57"/>
        <v>0</v>
      </c>
      <c r="T119" s="58">
        <f>VLOOKUP(B119,[2]Attendance!$B$16:$BC$500,54,0)</f>
        <v>40</v>
      </c>
      <c r="U119" s="58">
        <f t="shared" si="39"/>
        <v>81.538461538461533</v>
      </c>
      <c r="V119" s="53">
        <f>VLOOKUP(B119,[2]Attendance!$B$16:$AT$500,45,0)</f>
        <v>0</v>
      </c>
      <c r="W119" s="53">
        <f t="shared" si="58"/>
        <v>0</v>
      </c>
      <c r="X119" s="56">
        <f>VLOOKUP(B119,[2]Attendance!$B$16:$AP$500,41,0)</f>
        <v>20</v>
      </c>
      <c r="Y119" s="56">
        <f t="shared" si="40"/>
        <v>10</v>
      </c>
      <c r="Z119" s="138">
        <v>90</v>
      </c>
      <c r="AA119" s="58">
        <f t="shared" si="59"/>
        <v>26</v>
      </c>
      <c r="AB119" s="59">
        <f t="shared" si="41"/>
        <v>90</v>
      </c>
      <c r="AC119" s="58">
        <f t="shared" si="60"/>
        <v>0</v>
      </c>
      <c r="AD119" s="58">
        <f t="shared" si="61"/>
        <v>0</v>
      </c>
      <c r="AE119" s="60">
        <v>26</v>
      </c>
      <c r="AF119" s="60">
        <f t="shared" si="42"/>
        <v>10</v>
      </c>
      <c r="AG119" s="60">
        <f>VLOOKUP(B119,[2]Attendance!$B$16:$AZ$500,51,0)</f>
        <v>26</v>
      </c>
      <c r="AH119" s="53">
        <f t="shared" si="43"/>
        <v>10</v>
      </c>
      <c r="AI119" s="61">
        <f>VLOOKUP(B119,[2]Attendance!$B$16:$BD$500,55,0)</f>
        <v>0</v>
      </c>
      <c r="AJ119" s="61">
        <f>VLOOKUP(B119,'[2]Annual leave'!$B$10:$W$106,22,0)</f>
        <v>0</v>
      </c>
      <c r="AK119" s="62">
        <f t="shared" si="66"/>
        <v>40</v>
      </c>
      <c r="AL119" s="63">
        <f t="shared" si="62"/>
        <v>4</v>
      </c>
      <c r="AM119" s="53">
        <v>0</v>
      </c>
      <c r="AN119" s="58">
        <f>VLOOKUP(B119,[2]Attendance!$B$17:$AR$501,43,0)</f>
        <v>25</v>
      </c>
      <c r="AO119" s="58">
        <f t="shared" si="45"/>
        <v>28.846153846153847</v>
      </c>
      <c r="AP119" s="64">
        <v>0</v>
      </c>
      <c r="AQ119" s="53">
        <v>0</v>
      </c>
      <c r="AR119" s="65">
        <f>VLOOKUP(B119,'[2]13 Month'!$B$9:$X$82,23,0)</f>
        <v>286.73076923076923</v>
      </c>
      <c r="AS119" s="66">
        <f t="shared" si="63"/>
        <v>760.63</v>
      </c>
      <c r="AT119" s="67">
        <f t="shared" si="46"/>
        <v>3079030.2399999998</v>
      </c>
      <c r="AU119" s="68">
        <f>VLOOKUP(B119,[3]HF!$B$12:$AQ$51,42,0)</f>
        <v>1</v>
      </c>
      <c r="AV119" s="68">
        <f>VLOOKUP(B119,[3]HF!$B$12:$AR$51,43,0)</f>
        <v>1</v>
      </c>
      <c r="AW119" s="69">
        <f t="shared" si="47"/>
        <v>300000</v>
      </c>
      <c r="AX119" s="70">
        <f t="shared" ref="AX119:AX182" si="69">AT119-AW119-(Y119+AF119-AP119)*$BJ$4</f>
        <v>2698070.2399999998</v>
      </c>
      <c r="AY119" s="71">
        <f t="shared" si="49"/>
        <v>10</v>
      </c>
      <c r="AZ119" s="53">
        <f t="shared" si="50"/>
        <v>94807.023999999976</v>
      </c>
      <c r="BA119" s="65">
        <f t="shared" si="67"/>
        <v>23.420707509881417</v>
      </c>
      <c r="BB119" s="60">
        <f t="shared" ref="BB119:BB123" si="70">IF(B119&lt;=0,0,IF(YEARFRAC(G119,$AN$4)&gt;=60,0,ROUND((IF(AND((AS119*$BB$4)&gt;0,(AS119*$BB$4)&lt;=400000),(400000*0.02)/$BB$4,IF(AND((AS119*$BB$4)&gt;400000,(AS119*$BB$4)&lt;=1200000),((AS119*$BB$4)*0.02)/$BB$4,IF((AS119*$BB$4)&gt;1200000,(1200000*0.02)/$BB$4)))),2)))</f>
        <v>5.92</v>
      </c>
      <c r="BC119" s="60">
        <f t="shared" si="51"/>
        <v>5.92</v>
      </c>
      <c r="BD119" s="53">
        <f t="shared" si="68"/>
        <v>731.29</v>
      </c>
      <c r="BE119" s="72">
        <f>VLOOKUP(B119,'[2]PAYROLL 50%'!$B$9:$L$91,11,0)</f>
        <v>106</v>
      </c>
      <c r="BF119" s="73">
        <f t="shared" si="53"/>
        <v>625.29</v>
      </c>
      <c r="BG119" s="56">
        <f>VLOOKUP(B119,[2]Seniority!$B$10:$P$49,15,0)</f>
        <v>0</v>
      </c>
      <c r="BH119" s="74">
        <f>VLOOKUP(B119,[2]Seniority!$B$10:$S$49,18,0)</f>
        <v>0</v>
      </c>
      <c r="BI119" s="75">
        <f t="shared" si="64"/>
        <v>625.29</v>
      </c>
      <c r="BJ119" s="76"/>
      <c r="BK119" s="77"/>
      <c r="BL119" s="78"/>
      <c r="BM119" s="80" t="s">
        <v>477</v>
      </c>
      <c r="BN119" s="78" t="s">
        <v>478</v>
      </c>
      <c r="BO119" s="80">
        <v>262.03227564102554</v>
      </c>
    </row>
    <row r="120" spans="1:67" s="81" customFormat="1" ht="21.75" customHeight="1" x14ac:dyDescent="0.2">
      <c r="A120" s="41">
        <v>228</v>
      </c>
      <c r="B120" s="82" t="s">
        <v>482</v>
      </c>
      <c r="C120" s="83" t="s">
        <v>483</v>
      </c>
      <c r="D120" s="97" t="s">
        <v>484</v>
      </c>
      <c r="E120" s="98" t="s">
        <v>143</v>
      </c>
      <c r="F120" s="86" t="s">
        <v>485</v>
      </c>
      <c r="G120" s="207">
        <f>VLOOKUP(B120,'[2]Masster List'!$B$6:$H$55,7,0)</f>
        <v>32301</v>
      </c>
      <c r="H120" s="100">
        <v>44117</v>
      </c>
      <c r="I120" s="49">
        <v>212</v>
      </c>
      <c r="J120" s="50">
        <f>VLOOKUP(B120,[2]Attendance!$B$16:$AQ$500,42,0)</f>
        <v>26</v>
      </c>
      <c r="K120" s="51">
        <f t="shared" si="54"/>
        <v>212</v>
      </c>
      <c r="L120" s="52">
        <v>0</v>
      </c>
      <c r="M120" s="52">
        <f t="shared" si="55"/>
        <v>0</v>
      </c>
      <c r="N120" s="58">
        <f>VLOOKUP(B120,[2]Attendance!$B$16:$AS$500,44,0)</f>
        <v>8</v>
      </c>
      <c r="O120" s="58">
        <f t="shared" si="65"/>
        <v>12.23076923076923</v>
      </c>
      <c r="P120" s="60">
        <f>VLOOKUP(B120,[2]Attendance!$B$16:$BA$500,52,0)</f>
        <v>0</v>
      </c>
      <c r="Q120" s="60">
        <f t="shared" si="56"/>
        <v>0</v>
      </c>
      <c r="R120" s="54">
        <f>VLOOKUP(B120,[2]Attendance!$B$16:$BB$500,53,0)</f>
        <v>38</v>
      </c>
      <c r="S120" s="55">
        <f t="shared" si="57"/>
        <v>58.09615384615384</v>
      </c>
      <c r="T120" s="60">
        <f>VLOOKUP(B120,[2]Attendance!$B$16:$BC$500,54,0)</f>
        <v>0</v>
      </c>
      <c r="U120" s="60">
        <f t="shared" si="39"/>
        <v>0</v>
      </c>
      <c r="V120" s="53">
        <f>VLOOKUP(B120,[2]Attendance!$B$16:$AT$500,45,0)</f>
        <v>0</v>
      </c>
      <c r="W120" s="53">
        <f t="shared" si="58"/>
        <v>0</v>
      </c>
      <c r="X120" s="56">
        <f>VLOOKUP(B120,[2]Attendance!$B$16:$AP$500,41,0)</f>
        <v>19</v>
      </c>
      <c r="Y120" s="56">
        <f t="shared" si="40"/>
        <v>9.5</v>
      </c>
      <c r="Z120" s="138">
        <v>60</v>
      </c>
      <c r="AA120" s="58">
        <f t="shared" si="59"/>
        <v>26</v>
      </c>
      <c r="AB120" s="59">
        <f t="shared" si="41"/>
        <v>59.999999999999993</v>
      </c>
      <c r="AC120" s="58">
        <f t="shared" si="60"/>
        <v>0</v>
      </c>
      <c r="AD120" s="58">
        <f t="shared" si="61"/>
        <v>0</v>
      </c>
      <c r="AE120" s="60">
        <v>26</v>
      </c>
      <c r="AF120" s="60">
        <f t="shared" si="42"/>
        <v>10</v>
      </c>
      <c r="AG120" s="60">
        <f>VLOOKUP(B120,[2]Attendance!$B$16:$AZ$500,51,0)</f>
        <v>26</v>
      </c>
      <c r="AH120" s="53">
        <f t="shared" si="43"/>
        <v>10</v>
      </c>
      <c r="AI120" s="61">
        <f>VLOOKUP(B120,[2]Attendance!$B$16:$BD$500,55,0)</f>
        <v>0</v>
      </c>
      <c r="AJ120" s="61">
        <f>VLOOKUP(B120,'[2]Annual leave'!$B$10:$W$106,22,0)</f>
        <v>0</v>
      </c>
      <c r="AK120" s="62">
        <f t="shared" si="66"/>
        <v>41</v>
      </c>
      <c r="AL120" s="63">
        <f t="shared" si="62"/>
        <v>4</v>
      </c>
      <c r="AM120" s="53">
        <v>0</v>
      </c>
      <c r="AN120" s="60">
        <f>VLOOKUP(B120,[2]Attendance!$B$17:$AR$501,43,0)</f>
        <v>0</v>
      </c>
      <c r="AO120" s="60">
        <f t="shared" si="45"/>
        <v>0</v>
      </c>
      <c r="AP120" s="64">
        <v>0</v>
      </c>
      <c r="AQ120" s="53">
        <v>0</v>
      </c>
      <c r="AR120" s="65">
        <f>VLOOKUP(B120,'[2]13 Month'!$B$9:$X$82,23,0)</f>
        <v>267.37820512820514</v>
      </c>
      <c r="AS120" s="66">
        <f t="shared" si="63"/>
        <v>643.21</v>
      </c>
      <c r="AT120" s="67">
        <f t="shared" si="46"/>
        <v>2603714.08</v>
      </c>
      <c r="AU120" s="68">
        <f>VLOOKUP(B120,[3]HF!$B$12:$AQ$51,42,0)</f>
        <v>1</v>
      </c>
      <c r="AV120" s="68">
        <f>VLOOKUP(B120,[3]HF!$B$12:$AR$51,43,0)</f>
        <v>2</v>
      </c>
      <c r="AW120" s="69">
        <f t="shared" si="47"/>
        <v>450000</v>
      </c>
      <c r="AX120" s="70">
        <f t="shared" si="69"/>
        <v>2074778.08</v>
      </c>
      <c r="AY120" s="71">
        <f t="shared" si="49"/>
        <v>10</v>
      </c>
      <c r="AZ120" s="53">
        <f t="shared" si="50"/>
        <v>32477.808000000019</v>
      </c>
      <c r="BA120" s="65">
        <f t="shared" si="67"/>
        <v>8.0231739130434825</v>
      </c>
      <c r="BB120" s="60">
        <f t="shared" si="70"/>
        <v>5.92</v>
      </c>
      <c r="BC120" s="60">
        <f t="shared" si="51"/>
        <v>5.92</v>
      </c>
      <c r="BD120" s="53">
        <f t="shared" si="68"/>
        <v>629.27</v>
      </c>
      <c r="BE120" s="72">
        <f>VLOOKUP(B120,'[2]PAYROLL 50%'!$B$9:$L$91,11,0)</f>
        <v>106</v>
      </c>
      <c r="BF120" s="73">
        <f t="shared" si="53"/>
        <v>523.27</v>
      </c>
      <c r="BG120" s="56">
        <f>VLOOKUP(B120,[2]Seniority!$B$10:$P$49,15,0)</f>
        <v>0</v>
      </c>
      <c r="BH120" s="74">
        <f>VLOOKUP(B120,[2]Seniority!$B$10:$S$49,18,0)</f>
        <v>0</v>
      </c>
      <c r="BI120" s="75">
        <f t="shared" si="64"/>
        <v>523.27</v>
      </c>
      <c r="BJ120" s="76"/>
      <c r="BK120" s="77"/>
      <c r="BL120" s="78"/>
      <c r="BM120" s="80" t="s">
        <v>482</v>
      </c>
      <c r="BN120" s="78" t="s">
        <v>483</v>
      </c>
      <c r="BO120" s="80">
        <v>236.49487179487173</v>
      </c>
    </row>
    <row r="121" spans="1:67" s="81" customFormat="1" ht="21.75" customHeight="1" x14ac:dyDescent="0.2">
      <c r="A121" s="41">
        <v>229</v>
      </c>
      <c r="B121" s="82" t="s">
        <v>486</v>
      </c>
      <c r="C121" s="83" t="s">
        <v>487</v>
      </c>
      <c r="D121" s="97" t="s">
        <v>488</v>
      </c>
      <c r="E121" s="98" t="s">
        <v>464</v>
      </c>
      <c r="F121" s="86" t="s">
        <v>485</v>
      </c>
      <c r="G121" s="207">
        <v>37055</v>
      </c>
      <c r="H121" s="100">
        <v>44131</v>
      </c>
      <c r="I121" s="49">
        <v>212</v>
      </c>
      <c r="J121" s="50">
        <f>VLOOKUP(B121,[2]Attendance!$B$16:$AQ$500,42,0)</f>
        <v>26</v>
      </c>
      <c r="K121" s="51">
        <f t="shared" si="54"/>
        <v>212</v>
      </c>
      <c r="L121" s="52">
        <v>0</v>
      </c>
      <c r="M121" s="52">
        <f t="shared" si="55"/>
        <v>0</v>
      </c>
      <c r="N121" s="53">
        <f>VLOOKUP(B121,[2]Attendance!$B$16:$AS$500,44,0)</f>
        <v>0</v>
      </c>
      <c r="O121" s="53">
        <f t="shared" si="65"/>
        <v>0</v>
      </c>
      <c r="P121" s="58">
        <f>VLOOKUP(B121,[2]Attendance!$B$16:$BA$500,52,0)</f>
        <v>90</v>
      </c>
      <c r="Q121" s="58">
        <f t="shared" si="56"/>
        <v>27.519230769230766</v>
      </c>
      <c r="R121" s="54">
        <f>VLOOKUP(B121,[2]Attendance!$B$16:$BB$500,53,0)</f>
        <v>0</v>
      </c>
      <c r="S121" s="55">
        <f t="shared" si="57"/>
        <v>0</v>
      </c>
      <c r="T121" s="58">
        <f>VLOOKUP(B121,[2]Attendance!$B$16:$BC$500,54,0)</f>
        <v>40</v>
      </c>
      <c r="U121" s="58">
        <f t="shared" si="39"/>
        <v>81.538461538461533</v>
      </c>
      <c r="V121" s="53">
        <f>VLOOKUP(B121,[2]Attendance!$B$16:$AT$500,45,0)</f>
        <v>0</v>
      </c>
      <c r="W121" s="53">
        <f t="shared" si="58"/>
        <v>0</v>
      </c>
      <c r="X121" s="56">
        <f>VLOOKUP(B121,[2]Attendance!$B$16:$AP$500,41,0)</f>
        <v>20</v>
      </c>
      <c r="Y121" s="56">
        <f t="shared" si="40"/>
        <v>10</v>
      </c>
      <c r="Z121" s="138">
        <v>52</v>
      </c>
      <c r="AA121" s="58">
        <f t="shared" si="59"/>
        <v>26</v>
      </c>
      <c r="AB121" s="59">
        <f t="shared" si="41"/>
        <v>52</v>
      </c>
      <c r="AC121" s="58">
        <f t="shared" si="60"/>
        <v>0</v>
      </c>
      <c r="AD121" s="58">
        <f t="shared" si="61"/>
        <v>0</v>
      </c>
      <c r="AE121" s="60">
        <v>26</v>
      </c>
      <c r="AF121" s="60">
        <f t="shared" si="42"/>
        <v>10</v>
      </c>
      <c r="AG121" s="60">
        <f>VLOOKUP(B121,[2]Attendance!$B$16:$AZ$500,51,0)</f>
        <v>26</v>
      </c>
      <c r="AH121" s="53">
        <f t="shared" si="43"/>
        <v>10</v>
      </c>
      <c r="AI121" s="61">
        <f>VLOOKUP(B121,[2]Attendance!$B$16:$BD$500,55,0)</f>
        <v>0</v>
      </c>
      <c r="AJ121" s="61">
        <f>VLOOKUP(B121,'[2]Annual leave'!$B$10:$W$106,22,0)</f>
        <v>0</v>
      </c>
      <c r="AK121" s="62">
        <f t="shared" si="66"/>
        <v>41</v>
      </c>
      <c r="AL121" s="63">
        <f t="shared" si="62"/>
        <v>4</v>
      </c>
      <c r="AM121" s="53">
        <v>0</v>
      </c>
      <c r="AN121" s="58">
        <f>VLOOKUP(B121,[2]Attendance!$B$17:$AR$501,43,0)</f>
        <v>25</v>
      </c>
      <c r="AO121" s="58">
        <f t="shared" si="45"/>
        <v>28.846153846153847</v>
      </c>
      <c r="AP121" s="64">
        <v>0</v>
      </c>
      <c r="AQ121" s="63">
        <v>10</v>
      </c>
      <c r="AR121" s="65">
        <f>VLOOKUP(B121,'[2]13 Month'!$B$9:$X$82,23,0)</f>
        <v>234.26134615384615</v>
      </c>
      <c r="AS121" s="66">
        <f t="shared" si="63"/>
        <v>680.17</v>
      </c>
      <c r="AT121" s="67">
        <f t="shared" si="46"/>
        <v>2753328.1599999997</v>
      </c>
      <c r="AU121" s="68">
        <f>VLOOKUP(B121,[3]HF!$B$12:$AQ$51,42,0)</f>
        <v>1</v>
      </c>
      <c r="AV121" s="68">
        <f>VLOOKUP(B121,[3]HF!$B$12:$AR$51,43,0)</f>
        <v>1</v>
      </c>
      <c r="AW121" s="69">
        <f t="shared" si="47"/>
        <v>300000</v>
      </c>
      <c r="AX121" s="70">
        <f t="shared" si="69"/>
        <v>2372368.1599999997</v>
      </c>
      <c r="AY121" s="71">
        <f t="shared" si="49"/>
        <v>10</v>
      </c>
      <c r="AZ121" s="53">
        <f t="shared" si="50"/>
        <v>62236.815999999992</v>
      </c>
      <c r="BA121" s="65">
        <f t="shared" si="67"/>
        <v>15.374707509881421</v>
      </c>
      <c r="BB121" s="60">
        <f>IF(B121&lt;=0,0,IF(YEARFRAC(G121,$AN$4)&gt;=60,0,ROUND((IF(AND((AS121*$BB$4)&gt;0,(AS121*$BB$4)&lt;=400000),(400000*0.02)/$BB$4,IF(AND((AS121*$BB$4)&gt;400000,(AS121*$BB$4)&lt;=1200000),((AS121*$BB$4)*0.02)/$BB$4,IF((AS121*$BB$4)&gt;1200000,(1200000*0.02)/$BB$4)))),2)))</f>
        <v>5.92</v>
      </c>
      <c r="BC121" s="60">
        <f>IF(B121&lt;=0,0,IF(YEARFRAC(G121,$AN$4)&gt;=60,ROUND((IF(AND((AS121*$BB$4)&gt;0,(AS121*$BB$4)&lt;=400000),(400000*0.04)/$BB$4,IF(AND((AS121*$BB$4)&gt;400000,(AS121*$BB$4)&lt;=1200000),((AS121*$BB$4)*0.04)/$BB$4,IF((AS121*$BB$4)&gt;1200000,(1200000*0.04)/$BB$4)))),2),ROUND((IF(AND((AS121*$BB$4)&gt;0,(AS121*$BB$4)&lt;=400000),(400000*0.02)/$BB$4,IF(AND((AS121*$BB$4)&gt;400000,(AS121*$BB$4)&lt;=1200000),((AS121*$BB$4)*0.02)/$BB$4,IF((AS121*$BB$4)&gt;1200000,(1200000*0.02)/$BB$4)))),2)))</f>
        <v>5.92</v>
      </c>
      <c r="BD121" s="53">
        <f t="shared" si="68"/>
        <v>658.88</v>
      </c>
      <c r="BE121" s="72">
        <f>VLOOKUP(B121,'[2]PAYROLL 50%'!$B$9:$L$91,11,0)</f>
        <v>106</v>
      </c>
      <c r="BF121" s="73">
        <f t="shared" si="53"/>
        <v>552.88</v>
      </c>
      <c r="BG121" s="56">
        <f>VLOOKUP(B121,[2]Seniority!$B$10:$P$49,15,0)</f>
        <v>0</v>
      </c>
      <c r="BH121" s="74">
        <f>VLOOKUP(B121,[2]Seniority!$B$10:$S$49,18,0)</f>
        <v>0</v>
      </c>
      <c r="BI121" s="75">
        <f t="shared" si="64"/>
        <v>552.88</v>
      </c>
      <c r="BJ121" s="76"/>
      <c r="BK121" s="77"/>
      <c r="BL121" s="78"/>
      <c r="BM121" s="80" t="s">
        <v>486</v>
      </c>
      <c r="BN121" s="78" t="s">
        <v>487</v>
      </c>
      <c r="BO121" s="80">
        <v>241.41823717948716</v>
      </c>
    </row>
    <row r="122" spans="1:67" s="81" customFormat="1" ht="21.75" customHeight="1" x14ac:dyDescent="0.2">
      <c r="A122" s="41">
        <v>230</v>
      </c>
      <c r="B122" s="82" t="s">
        <v>489</v>
      </c>
      <c r="C122" s="83" t="s">
        <v>490</v>
      </c>
      <c r="D122" s="97" t="s">
        <v>491</v>
      </c>
      <c r="E122" s="98" t="s">
        <v>143</v>
      </c>
      <c r="F122" s="86" t="s">
        <v>485</v>
      </c>
      <c r="G122" s="207">
        <f>VLOOKUP(B122,'[2]Masster List'!$B$6:$H$55,7,0)</f>
        <v>34315</v>
      </c>
      <c r="H122" s="100">
        <v>44887</v>
      </c>
      <c r="I122" s="49">
        <v>212</v>
      </c>
      <c r="J122" s="50">
        <f>VLOOKUP(B122,[2]Attendance!$B$16:$AQ$500,42,0)</f>
        <v>26</v>
      </c>
      <c r="K122" s="51">
        <f t="shared" si="54"/>
        <v>212</v>
      </c>
      <c r="L122" s="52">
        <v>0</v>
      </c>
      <c r="M122" s="52">
        <f t="shared" si="55"/>
        <v>0</v>
      </c>
      <c r="N122" s="58">
        <f>VLOOKUP(B122,[2]Attendance!$B$16:$AS$500,44,0)</f>
        <v>8</v>
      </c>
      <c r="O122" s="58">
        <f t="shared" si="65"/>
        <v>12.23076923076923</v>
      </c>
      <c r="P122" s="53">
        <f>VLOOKUP(B122,[2]Attendance!$B$16:$BA$500,52,0)</f>
        <v>0</v>
      </c>
      <c r="Q122" s="53">
        <f t="shared" si="56"/>
        <v>0</v>
      </c>
      <c r="R122" s="54">
        <f>VLOOKUP(B122,[2]Attendance!$B$16:$BB$500,53,0)</f>
        <v>32</v>
      </c>
      <c r="S122" s="55">
        <f t="shared" si="57"/>
        <v>48.92307692307692</v>
      </c>
      <c r="T122" s="53">
        <f>VLOOKUP(B122,[2]Attendance!$B$16:$BC$500,54,0)</f>
        <v>0</v>
      </c>
      <c r="U122" s="53">
        <f t="shared" si="39"/>
        <v>0</v>
      </c>
      <c r="V122" s="53">
        <f>VLOOKUP(B122,[2]Attendance!$B$16:$AT$500,45,0)</f>
        <v>0</v>
      </c>
      <c r="W122" s="53">
        <f t="shared" si="58"/>
        <v>0</v>
      </c>
      <c r="X122" s="56">
        <f>VLOOKUP(B122,[2]Attendance!$B$16:$AP$500,41,0)</f>
        <v>16</v>
      </c>
      <c r="Y122" s="56">
        <f t="shared" si="40"/>
        <v>8</v>
      </c>
      <c r="Z122" s="138">
        <v>28</v>
      </c>
      <c r="AA122" s="58">
        <f t="shared" si="59"/>
        <v>26</v>
      </c>
      <c r="AB122" s="59">
        <f t="shared" si="41"/>
        <v>28</v>
      </c>
      <c r="AC122" s="58">
        <f t="shared" si="60"/>
        <v>0</v>
      </c>
      <c r="AD122" s="58">
        <f t="shared" si="61"/>
        <v>0</v>
      </c>
      <c r="AE122" s="60">
        <v>26</v>
      </c>
      <c r="AF122" s="60">
        <f t="shared" si="42"/>
        <v>10</v>
      </c>
      <c r="AG122" s="60">
        <f>VLOOKUP(B122,[2]Attendance!$B$16:$AZ$500,51,0)</f>
        <v>26</v>
      </c>
      <c r="AH122" s="53">
        <f t="shared" si="43"/>
        <v>10</v>
      </c>
      <c r="AI122" s="61">
        <f>VLOOKUP(B122,[2]Attendance!$B$16:$BD$500,55,0)</f>
        <v>0</v>
      </c>
      <c r="AJ122" s="61">
        <f>VLOOKUP(B122,'[2]Annual leave'!$B$10:$W$106,22,0)</f>
        <v>0</v>
      </c>
      <c r="AK122" s="62">
        <f t="shared" si="66"/>
        <v>16</v>
      </c>
      <c r="AL122" s="63">
        <f t="shared" si="62"/>
        <v>2</v>
      </c>
      <c r="AM122" s="53">
        <v>0</v>
      </c>
      <c r="AN122" s="53">
        <f>VLOOKUP(B122,[2]Attendance!$B$17:$AR$501,43,0)</f>
        <v>0</v>
      </c>
      <c r="AO122" s="53">
        <f t="shared" si="45"/>
        <v>0</v>
      </c>
      <c r="AP122" s="64">
        <v>0</v>
      </c>
      <c r="AQ122" s="53">
        <v>0</v>
      </c>
      <c r="AR122" s="65">
        <f>VLOOKUP(B122,'[2]13 Month'!$B$9:$X$82,23,0)</f>
        <v>236.66666666666666</v>
      </c>
      <c r="AS122" s="66">
        <f t="shared" si="63"/>
        <v>567.82000000000005</v>
      </c>
      <c r="AT122" s="67">
        <f t="shared" si="46"/>
        <v>2298535.3600000003</v>
      </c>
      <c r="AU122" s="68">
        <f>VLOOKUP(B122,[3]HF!$B$12:$AQ$51,42,0)</f>
        <v>0</v>
      </c>
      <c r="AV122" s="68">
        <f>VLOOKUP(B122,[3]HF!$B$12:$AR$51,43,0)</f>
        <v>0</v>
      </c>
      <c r="AW122" s="69">
        <f t="shared" si="47"/>
        <v>0</v>
      </c>
      <c r="AX122" s="70">
        <f t="shared" si="69"/>
        <v>2225671.3600000003</v>
      </c>
      <c r="AY122" s="71">
        <f t="shared" si="49"/>
        <v>10</v>
      </c>
      <c r="AZ122" s="53">
        <f t="shared" si="50"/>
        <v>47567.136000000028</v>
      </c>
      <c r="BA122" s="65">
        <f t="shared" si="67"/>
        <v>11.750774703557319</v>
      </c>
      <c r="BB122" s="60">
        <f t="shared" si="70"/>
        <v>5.92</v>
      </c>
      <c r="BC122" s="60">
        <f t="shared" si="51"/>
        <v>5.92</v>
      </c>
      <c r="BD122" s="53">
        <f t="shared" si="68"/>
        <v>550.15</v>
      </c>
      <c r="BE122" s="72">
        <f>VLOOKUP(B122,'[2]PAYROLL 50%'!$B$9:$L$91,11,0)</f>
        <v>106</v>
      </c>
      <c r="BF122" s="73">
        <f t="shared" si="53"/>
        <v>444.15</v>
      </c>
      <c r="BG122" s="56">
        <f>VLOOKUP(B122,[2]Seniority!$B$10:$P$49,15,0)</f>
        <v>0</v>
      </c>
      <c r="BH122" s="74">
        <f>VLOOKUP(B122,[2]Seniority!$B$10:$S$49,18,0)</f>
        <v>0</v>
      </c>
      <c r="BI122" s="75">
        <f t="shared" si="64"/>
        <v>444.15</v>
      </c>
      <c r="BJ122" s="76"/>
      <c r="BK122" s="77"/>
      <c r="BL122" s="78"/>
      <c r="BM122" s="80" t="s">
        <v>489</v>
      </c>
      <c r="BN122" s="78" t="s">
        <v>490</v>
      </c>
      <c r="BO122" s="80">
        <v>217.59807692307689</v>
      </c>
    </row>
    <row r="123" spans="1:67" s="81" customFormat="1" ht="21.75" customHeight="1" x14ac:dyDescent="0.2">
      <c r="A123" s="41">
        <v>231</v>
      </c>
      <c r="B123" s="82" t="s">
        <v>492</v>
      </c>
      <c r="C123" s="83" t="s">
        <v>493</v>
      </c>
      <c r="D123" s="97" t="s">
        <v>494</v>
      </c>
      <c r="E123" s="98" t="s">
        <v>464</v>
      </c>
      <c r="F123" s="86" t="s">
        <v>485</v>
      </c>
      <c r="G123" s="207">
        <f>VLOOKUP(B123,'[2]Masster List'!$B$6:$H$55,7,0)</f>
        <v>33665</v>
      </c>
      <c r="H123" s="100">
        <v>44862</v>
      </c>
      <c r="I123" s="49">
        <v>212</v>
      </c>
      <c r="J123" s="50">
        <f>VLOOKUP(B123,[2]Attendance!$B$16:$AQ$500,42,0)</f>
        <v>26</v>
      </c>
      <c r="K123" s="51">
        <f t="shared" si="54"/>
        <v>212</v>
      </c>
      <c r="L123" s="52">
        <v>0</v>
      </c>
      <c r="M123" s="52">
        <f t="shared" si="55"/>
        <v>0</v>
      </c>
      <c r="N123" s="53">
        <f>VLOOKUP(B123,[2]Attendance!$B$16:$AS$500,44,0)</f>
        <v>0</v>
      </c>
      <c r="O123" s="53">
        <f t="shared" si="65"/>
        <v>0</v>
      </c>
      <c r="P123" s="58">
        <f>VLOOKUP(B123,[2]Attendance!$B$16:$BA$500,52,0)</f>
        <v>90</v>
      </c>
      <c r="Q123" s="58">
        <f t="shared" si="56"/>
        <v>27.519230769230766</v>
      </c>
      <c r="R123" s="54">
        <f>VLOOKUP(B123,[2]Attendance!$B$16:$BB$500,53,0)</f>
        <v>0</v>
      </c>
      <c r="S123" s="55">
        <f t="shared" si="57"/>
        <v>0</v>
      </c>
      <c r="T123" s="58">
        <f>VLOOKUP(B123,[2]Attendance!$B$16:$BC$500,54,0)</f>
        <v>40</v>
      </c>
      <c r="U123" s="58">
        <f t="shared" si="39"/>
        <v>81.538461538461533</v>
      </c>
      <c r="V123" s="53">
        <f>VLOOKUP(B123,[2]Attendance!$B$16:$AT$500,45,0)</f>
        <v>0</v>
      </c>
      <c r="W123" s="53">
        <f t="shared" si="58"/>
        <v>0</v>
      </c>
      <c r="X123" s="56">
        <f>VLOOKUP(B123,[2]Attendance!$B$16:$AP$500,41,0)</f>
        <v>20</v>
      </c>
      <c r="Y123" s="56">
        <f t="shared" si="40"/>
        <v>10</v>
      </c>
      <c r="Z123" s="138">
        <v>30</v>
      </c>
      <c r="AA123" s="58">
        <f t="shared" si="59"/>
        <v>26</v>
      </c>
      <c r="AB123" s="59">
        <f t="shared" si="41"/>
        <v>29.999999999999996</v>
      </c>
      <c r="AC123" s="58">
        <f t="shared" si="60"/>
        <v>0</v>
      </c>
      <c r="AD123" s="58">
        <f t="shared" si="61"/>
        <v>0</v>
      </c>
      <c r="AE123" s="60">
        <v>26</v>
      </c>
      <c r="AF123" s="60">
        <f t="shared" si="42"/>
        <v>10</v>
      </c>
      <c r="AG123" s="60">
        <f>VLOOKUP(B123,[2]Attendance!$B$16:$AZ$500,51,0)</f>
        <v>26</v>
      </c>
      <c r="AH123" s="53">
        <f t="shared" si="43"/>
        <v>10</v>
      </c>
      <c r="AI123" s="61">
        <f>VLOOKUP(B123,[2]Attendance!$B$16:$BD$500,55,0)</f>
        <v>0</v>
      </c>
      <c r="AJ123" s="61">
        <f>VLOOKUP(B123,'[2]Annual leave'!$B$10:$W$106,22,0)</f>
        <v>0</v>
      </c>
      <c r="AK123" s="62">
        <f t="shared" si="66"/>
        <v>17</v>
      </c>
      <c r="AL123" s="63">
        <f t="shared" si="62"/>
        <v>2</v>
      </c>
      <c r="AM123" s="53">
        <v>0</v>
      </c>
      <c r="AN123" s="58">
        <f>VLOOKUP(B123,[2]Attendance!$B$17:$AR$501,43,0)</f>
        <v>25</v>
      </c>
      <c r="AO123" s="58">
        <f t="shared" si="45"/>
        <v>28.846153846153847</v>
      </c>
      <c r="AP123" s="64">
        <f>IF(BH123*$BJ$4&gt;2000000,((BH123*BJ116)-2000000)/$BJ$4,0)</f>
        <v>0</v>
      </c>
      <c r="AQ123" s="53">
        <v>0</v>
      </c>
      <c r="AR123" s="65">
        <f>VLOOKUP(B123,'[2]13 Month'!$B$9:$X$82,23,0)</f>
        <v>237</v>
      </c>
      <c r="AS123" s="66">
        <f t="shared" si="63"/>
        <v>648.9</v>
      </c>
      <c r="AT123" s="67">
        <f t="shared" si="46"/>
        <v>2626747.1999999997</v>
      </c>
      <c r="AU123" s="68">
        <f>VLOOKUP(B123,[3]HF!$B$12:$AQ$51,42,0)</f>
        <v>1</v>
      </c>
      <c r="AV123" s="68">
        <f>VLOOKUP(B123,[3]HF!$B$12:$AR$51,43,0)</f>
        <v>0</v>
      </c>
      <c r="AW123" s="69">
        <f t="shared" si="47"/>
        <v>150000</v>
      </c>
      <c r="AX123" s="70">
        <f t="shared" si="69"/>
        <v>2395787.1999999997</v>
      </c>
      <c r="AY123" s="71">
        <f t="shared" si="49"/>
        <v>10</v>
      </c>
      <c r="AZ123" s="53">
        <f t="shared" si="50"/>
        <v>64578.719999999972</v>
      </c>
      <c r="BA123" s="65">
        <f t="shared" si="67"/>
        <v>15.953241106719361</v>
      </c>
      <c r="BB123" s="60">
        <f t="shared" si="70"/>
        <v>5.92</v>
      </c>
      <c r="BC123" s="60">
        <f t="shared" si="51"/>
        <v>5.92</v>
      </c>
      <c r="BD123" s="53">
        <f t="shared" si="52"/>
        <v>627.03</v>
      </c>
      <c r="BE123" s="72">
        <f>VLOOKUP(B123,'[2]PAYROLL 50%'!$B$9:$L$91,11,0)</f>
        <v>106</v>
      </c>
      <c r="BF123" s="73">
        <f t="shared" si="53"/>
        <v>521.03</v>
      </c>
      <c r="BG123" s="56">
        <f>VLOOKUP(B123,[2]Seniority!$B$10:$P$49,15,0)</f>
        <v>0</v>
      </c>
      <c r="BH123" s="74">
        <f>VLOOKUP(B123,[2]Seniority!$B$10:$S$49,18,0)</f>
        <v>0</v>
      </c>
      <c r="BI123" s="75">
        <f t="shared" si="64"/>
        <v>521.03</v>
      </c>
      <c r="BJ123" s="76"/>
      <c r="BK123" s="77"/>
      <c r="BL123" s="78"/>
      <c r="BM123" s="80" t="s">
        <v>492</v>
      </c>
      <c r="BN123" s="78" t="s">
        <v>493</v>
      </c>
      <c r="BO123" s="80">
        <v>203.52153846153846</v>
      </c>
    </row>
    <row r="124" spans="1:67" s="81" customFormat="1" ht="21.75" customHeight="1" x14ac:dyDescent="0.2">
      <c r="A124" s="41">
        <v>232</v>
      </c>
      <c r="B124" s="82" t="s">
        <v>495</v>
      </c>
      <c r="C124" s="83" t="s">
        <v>496</v>
      </c>
      <c r="D124" s="97" t="s">
        <v>497</v>
      </c>
      <c r="E124" s="98" t="s">
        <v>143</v>
      </c>
      <c r="F124" s="86" t="s">
        <v>485</v>
      </c>
      <c r="G124" s="87">
        <f>VLOOKUP(B124,'[2]Masster List'!$B$6:$H$55,7,0)</f>
        <v>37430</v>
      </c>
      <c r="H124" s="100">
        <v>44952</v>
      </c>
      <c r="I124" s="49">
        <v>212</v>
      </c>
      <c r="J124" s="50">
        <f>VLOOKUP(B124,[2]Attendance!$B$16:$AQ$500,42,0)</f>
        <v>26</v>
      </c>
      <c r="K124" s="51">
        <f t="shared" si="54"/>
        <v>212</v>
      </c>
      <c r="L124" s="52">
        <v>0</v>
      </c>
      <c r="M124" s="52">
        <f t="shared" si="55"/>
        <v>0</v>
      </c>
      <c r="N124" s="53">
        <f>VLOOKUP(B124,[2]Attendance!$B$16:$AS$500,44,0)</f>
        <v>0</v>
      </c>
      <c r="O124" s="53">
        <f t="shared" si="65"/>
        <v>0</v>
      </c>
      <c r="P124" s="58">
        <f>VLOOKUP(B124,[2]Attendance!$B$16:$BA$500,52,0)</f>
        <v>90</v>
      </c>
      <c r="Q124" s="58">
        <f t="shared" si="56"/>
        <v>27.519230769230766</v>
      </c>
      <c r="R124" s="54">
        <f>VLOOKUP(B124,[2]Attendance!$B$16:$BB$500,53,0)</f>
        <v>0</v>
      </c>
      <c r="S124" s="55">
        <f t="shared" si="57"/>
        <v>0</v>
      </c>
      <c r="T124" s="58">
        <f>VLOOKUP(B124,[2]Attendance!$B$16:$BC$500,54,0)</f>
        <v>40</v>
      </c>
      <c r="U124" s="58">
        <f t="shared" si="39"/>
        <v>81.538461538461533</v>
      </c>
      <c r="V124" s="53">
        <f>VLOOKUP(B124,[2]Attendance!$B$16:$AT$500,45,0)</f>
        <v>0</v>
      </c>
      <c r="W124" s="53">
        <f t="shared" si="58"/>
        <v>0</v>
      </c>
      <c r="X124" s="56">
        <f>VLOOKUP(B124,[2]Attendance!$B$16:$AP$500,41,0)</f>
        <v>20</v>
      </c>
      <c r="Y124" s="56">
        <f t="shared" si="40"/>
        <v>10</v>
      </c>
      <c r="Z124" s="138">
        <v>15</v>
      </c>
      <c r="AA124" s="58">
        <f t="shared" si="59"/>
        <v>26</v>
      </c>
      <c r="AB124" s="59">
        <f t="shared" si="41"/>
        <v>14.999999999999998</v>
      </c>
      <c r="AC124" s="58">
        <f t="shared" si="60"/>
        <v>0</v>
      </c>
      <c r="AD124" s="58">
        <f t="shared" si="61"/>
        <v>0</v>
      </c>
      <c r="AE124" s="60">
        <v>26</v>
      </c>
      <c r="AF124" s="60">
        <f t="shared" si="42"/>
        <v>10</v>
      </c>
      <c r="AG124" s="60">
        <f>VLOOKUP(B124,[2]Attendance!$B$16:$AZ$500,51,0)</f>
        <v>26</v>
      </c>
      <c r="AH124" s="53">
        <f t="shared" si="43"/>
        <v>10</v>
      </c>
      <c r="AI124" s="61">
        <f>VLOOKUP(B124,[2]Attendance!$B$16:$BD$500,55,0)</f>
        <v>0</v>
      </c>
      <c r="AJ124" s="61">
        <f>VLOOKUP(B124,'[2]Annual leave'!$B$10:$W$106,22,0)</f>
        <v>0</v>
      </c>
      <c r="AK124" s="62">
        <f t="shared" si="66"/>
        <v>14</v>
      </c>
      <c r="AL124" s="63">
        <f t="shared" si="62"/>
        <v>2</v>
      </c>
      <c r="AM124" s="53">
        <v>0</v>
      </c>
      <c r="AN124" s="58">
        <f>VLOOKUP(B124,[2]Attendance!$B$17:$AR$501,43,0)</f>
        <v>25</v>
      </c>
      <c r="AO124" s="58">
        <f t="shared" si="45"/>
        <v>28.846153846153847</v>
      </c>
      <c r="AP124" s="64">
        <v>0</v>
      </c>
      <c r="AQ124" s="53">
        <v>0</v>
      </c>
      <c r="AR124" s="65">
        <f>VLOOKUP(B124,'[2]13 Month'!$B$9:$X$82,23,0)</f>
        <v>221.27243589743591</v>
      </c>
      <c r="AS124" s="66">
        <f t="shared" si="63"/>
        <v>618.17999999999995</v>
      </c>
      <c r="AT124" s="67">
        <f t="shared" si="46"/>
        <v>2502392.6399999997</v>
      </c>
      <c r="AU124" s="68">
        <f>VLOOKUP(B124,[3]HF!$B$12:$AQ$51,42,0)</f>
        <v>0</v>
      </c>
      <c r="AV124" s="68">
        <f>VLOOKUP(B124,[3]HF!$B$12:$AR$51,43,0)</f>
        <v>0</v>
      </c>
      <c r="AW124" s="69">
        <f t="shared" si="47"/>
        <v>0</v>
      </c>
      <c r="AX124" s="70">
        <f t="shared" si="69"/>
        <v>2421432.6399999997</v>
      </c>
      <c r="AY124" s="71">
        <f>IF(AND(AX124&gt;=0,AX124&lt;=1500000),0,IF(AND(AX124&gt;=1500001,AX124&lt;=2000000),5,IF(AND(AX124&gt;=2000001,AX124&lt;=8500000),10,IF(AND(AX124&gt;=8500001,AX124&lt;=12500000),15,20))))</f>
        <v>10</v>
      </c>
      <c r="AZ124" s="53">
        <f>(AX124*AY124)/100-(IF(AND(AX124&gt;=0,AX124&lt;=1500000),0,IF(AND(AX124&gt;=1500001,AX124&lt;=2000000),75000,IF(AND(AX124&gt;=2000001,AX124&lt;=8500000),175000,IF(AND(AX124&gt;=8500001,AX124&lt;=12500000),600000,1225000)))))</f>
        <v>67143.263999999996</v>
      </c>
      <c r="BA124" s="65">
        <f>AZ124/$BJ$4</f>
        <v>16.58677470355731</v>
      </c>
      <c r="BB124" s="60">
        <f>IF(B124&lt;=0,0,IF(YEARFRAC(G124,$AN$4)&gt;=60,0,ROUND((IF(AND((AS124*$BB$4)&gt;0,(AS124*$BB$4)&lt;=400000),(400000*0.02)/$BB$4,IF(AND((AS124*$BB$4)&gt;400000,(AS124*$BB$4)&lt;=1200000),((AS124*$BB$4)*0.02)/$BB$4,IF((AS124*$BB$4)&gt;1200000,(1200000*0.02)/$BB$4)))),2)))</f>
        <v>5.92</v>
      </c>
      <c r="BC124" s="60">
        <f>IF(B124&lt;=0,0,IF(YEARFRAC(G124,$AN$4)&gt;=60,ROUND((IF(AND((AS124*$BB$4)&gt;0,(AS124*$BB$4)&lt;=400000),(400000*0.04)/$BB$4,IF(AND((AS124*$BB$4)&gt;400000,(AS124*$BB$4)&lt;=1200000),((AS124*$BB$4)*0.04)/$BB$4,IF((AS124*$BB$4)&gt;1200000,(1200000*0.04)/$BB$4)))),2),ROUND((IF(AND((AS124*$BB$4)&gt;0,(AS124*$BB$4)&lt;=400000),(400000*0.02)/$BB$4,IF(AND((AS124*$BB$4)&gt;400000,(AS124*$BB$4)&lt;=1200000),((AS124*$BB$4)*0.02)/$BB$4,IF((AS124*$BB$4)&gt;1200000,(1200000*0.02)/$BB$4)))),2)))</f>
        <v>5.92</v>
      </c>
      <c r="BD124" s="53">
        <f>ROUND(AS124-BA124-BC124,2)</f>
        <v>595.66999999999996</v>
      </c>
      <c r="BE124" s="72">
        <f>VLOOKUP(B124,'[2]PAYROLL 50%'!$B$9:$L$91,11,0)</f>
        <v>106</v>
      </c>
      <c r="BF124" s="73">
        <f t="shared" si="53"/>
        <v>489.66999999999996</v>
      </c>
      <c r="BG124" s="56">
        <f>VLOOKUP(B124,[2]Seniority!$B$10:$P$49,15,0)</f>
        <v>0</v>
      </c>
      <c r="BH124" s="74">
        <f>VLOOKUP(B124,[2]Seniority!$B$10:$S$49,18,0)</f>
        <v>0</v>
      </c>
      <c r="BI124" s="75">
        <f t="shared" si="64"/>
        <v>489.66999999999996</v>
      </c>
      <c r="BJ124" s="76"/>
      <c r="BK124" s="77"/>
      <c r="BL124" s="78"/>
      <c r="BM124" s="80" t="s">
        <v>495</v>
      </c>
      <c r="BN124" s="78" t="s">
        <v>496</v>
      </c>
      <c r="BO124" s="80">
        <v>208.48000000000002</v>
      </c>
    </row>
    <row r="125" spans="1:67" s="81" customFormat="1" ht="21.75" customHeight="1" x14ac:dyDescent="0.2">
      <c r="A125" s="41">
        <v>233</v>
      </c>
      <c r="B125" s="82" t="s">
        <v>498</v>
      </c>
      <c r="C125" s="83" t="s">
        <v>499</v>
      </c>
      <c r="D125" s="97" t="s">
        <v>500</v>
      </c>
      <c r="E125" s="98" t="s">
        <v>143</v>
      </c>
      <c r="F125" s="86" t="s">
        <v>485</v>
      </c>
      <c r="G125" s="87">
        <f>VLOOKUP(B125,'[2]Masster List'!$B$6:$H$55,7,0)</f>
        <v>33404</v>
      </c>
      <c r="H125" s="100">
        <v>44958</v>
      </c>
      <c r="I125" s="49">
        <v>212</v>
      </c>
      <c r="J125" s="50">
        <f>VLOOKUP(B125,[2]Attendance!$B$16:$AQ$500,42,0)</f>
        <v>26</v>
      </c>
      <c r="K125" s="51">
        <f t="shared" si="54"/>
        <v>212</v>
      </c>
      <c r="L125" s="52">
        <v>0</v>
      </c>
      <c r="M125" s="52">
        <f t="shared" si="55"/>
        <v>0</v>
      </c>
      <c r="N125" s="53">
        <f>VLOOKUP(B125,[2]Attendance!$B$16:$AS$500,44,0)</f>
        <v>0</v>
      </c>
      <c r="O125" s="53">
        <f t="shared" si="65"/>
        <v>0</v>
      </c>
      <c r="P125" s="53">
        <f>VLOOKUP(B125,[2]Attendance!$B$16:$BA$500,52,0)</f>
        <v>0</v>
      </c>
      <c r="Q125" s="53">
        <f t="shared" si="56"/>
        <v>0</v>
      </c>
      <c r="R125" s="54">
        <f>VLOOKUP(B125,[2]Attendance!$B$16:$BB$500,53,0)</f>
        <v>34</v>
      </c>
      <c r="S125" s="55">
        <f t="shared" si="57"/>
        <v>51.980769230769226</v>
      </c>
      <c r="T125" s="53">
        <f>VLOOKUP(B125,[2]Attendance!$B$16:$BC$500,54,0)</f>
        <v>0</v>
      </c>
      <c r="U125" s="53">
        <f t="shared" ref="U125:U212" si="71">I125/208*2*T125</f>
        <v>0</v>
      </c>
      <c r="V125" s="58">
        <f>VLOOKUP(B125,[2]Attendance!$B$16:$AT$500,45,0)</f>
        <v>8</v>
      </c>
      <c r="W125" s="58">
        <f t="shared" si="58"/>
        <v>16.307692307692307</v>
      </c>
      <c r="X125" s="56">
        <f>VLOOKUP(B125,[2]Attendance!$B$16:$AP$500,41,0)</f>
        <v>17</v>
      </c>
      <c r="Y125" s="56">
        <f t="shared" ref="Y125:Y212" si="72">X125*0.5</f>
        <v>8.5</v>
      </c>
      <c r="Z125" s="138">
        <v>15</v>
      </c>
      <c r="AA125" s="58">
        <f t="shared" si="59"/>
        <v>26</v>
      </c>
      <c r="AB125" s="59">
        <f t="shared" ref="AB125:AB212" si="73">Z125/26*AA125</f>
        <v>14.999999999999998</v>
      </c>
      <c r="AC125" s="58">
        <f t="shared" si="60"/>
        <v>0</v>
      </c>
      <c r="AD125" s="58">
        <f t="shared" si="61"/>
        <v>0</v>
      </c>
      <c r="AE125" s="60">
        <v>26</v>
      </c>
      <c r="AF125" s="60">
        <f t="shared" ref="AF125:AF212" si="74">10/26*AE125</f>
        <v>10</v>
      </c>
      <c r="AG125" s="60">
        <f>VLOOKUP(B125,[2]Attendance!$B$16:$AZ$500,51,0)</f>
        <v>26</v>
      </c>
      <c r="AH125" s="53">
        <f t="shared" ref="AH125:AH212" si="75">10/26*AG125</f>
        <v>10</v>
      </c>
      <c r="AI125" s="61">
        <f>VLOOKUP(B125,[2]Attendance!$B$16:$BD$500,55,0)</f>
        <v>0</v>
      </c>
      <c r="AJ125" s="61">
        <f>VLOOKUP(B125,'[2]Annual leave'!$B$10:$W$106,22,0)</f>
        <v>0</v>
      </c>
      <c r="AK125" s="62">
        <f t="shared" si="66"/>
        <v>13</v>
      </c>
      <c r="AL125" s="63">
        <f t="shared" si="62"/>
        <v>2</v>
      </c>
      <c r="AM125" s="53">
        <v>0</v>
      </c>
      <c r="AN125" s="53">
        <f>VLOOKUP(B125,[2]Attendance!$B$17:$AR$501,43,0)</f>
        <v>0</v>
      </c>
      <c r="AO125" s="53">
        <f t="shared" ref="AO125:AO212" si="76">AN125*30/26</f>
        <v>0</v>
      </c>
      <c r="AP125" s="64">
        <v>0</v>
      </c>
      <c r="AQ125" s="53">
        <v>0</v>
      </c>
      <c r="AR125" s="65">
        <f>VLOOKUP(B125,'[2]13 Month'!$B$9:$X$82,23,0)</f>
        <v>221.27243589743591</v>
      </c>
      <c r="AS125" s="66">
        <f t="shared" si="63"/>
        <v>547.05999999999995</v>
      </c>
      <c r="AT125" s="67">
        <f t="shared" ref="AT125:AT212" si="77">$BJ$4*AS125</f>
        <v>2214498.88</v>
      </c>
      <c r="AU125" s="68">
        <f>VLOOKUP(B125,[3]HF!$B$12:$AQ$51,42,0)</f>
        <v>1</v>
      </c>
      <c r="AV125" s="68">
        <f>VLOOKUP(B125,[3]HF!$B$12:$AR$51,43,0)</f>
        <v>0</v>
      </c>
      <c r="AW125" s="69">
        <f t="shared" ref="AW125:AW212" si="78">(AU125+AV125)*150000</f>
        <v>150000</v>
      </c>
      <c r="AX125" s="70">
        <f t="shared" si="69"/>
        <v>1989610.88</v>
      </c>
      <c r="AY125" s="71">
        <f t="shared" ref="AY125:AY188" si="79">IF(AND(AX125&gt;=0,AX125&lt;=1500000),0,IF(AND(AX125&gt;=1500001,AX125&lt;=2000000),5,IF(AND(AX125&gt;=2000001,AX125&lt;=8500000),10,IF(AND(AX125&gt;=8500001,AX125&lt;=12500000),15,20))))</f>
        <v>5</v>
      </c>
      <c r="AZ125" s="53">
        <f t="shared" ref="AZ125:AZ188" si="80">(AX125*AY125)/100-(IF(AND(AX125&gt;=0,AX125&lt;=1500000),0,IF(AND(AX125&gt;=1500001,AX125&lt;=2000000),75000,IF(AND(AX125&gt;=2000001,AX125&lt;=8500000),175000,IF(AND(AX125&gt;=8500001,AX125&lt;=12500000),600000,1225000)))))</f>
        <v>24480.54399999998</v>
      </c>
      <c r="BA125" s="65">
        <f t="shared" ref="BA125:BA188" si="81">AZ125/$BJ$4</f>
        <v>6.0475652173912993</v>
      </c>
      <c r="BB125" s="60">
        <f t="shared" ref="BB125:BB188" si="82">IF(B125&lt;=0,0,IF(YEARFRAC(G125,$AN$4)&gt;=60,0,ROUND((IF(AND((AS125*$BB$4)&gt;0,(AS125*$BB$4)&lt;=400000),(400000*0.02)/$BB$4,IF(AND((AS125*$BB$4)&gt;400000,(AS125*$BB$4)&lt;=1200000),((AS125*$BB$4)*0.02)/$BB$4,IF((AS125*$BB$4)&gt;1200000,(1200000*0.02)/$BB$4)))),2)))</f>
        <v>5.92</v>
      </c>
      <c r="BC125" s="60">
        <f t="shared" ref="BC125:BC188" si="83">IF(B125&lt;=0,0,IF(YEARFRAC(G125,$AN$4)&gt;=60,ROUND((IF(AND((AS125*$BB$4)&gt;0,(AS125*$BB$4)&lt;=400000),(400000*0.04)/$BB$4,IF(AND((AS125*$BB$4)&gt;400000,(AS125*$BB$4)&lt;=1200000),((AS125*$BB$4)*0.04)/$BB$4,IF((AS125*$BB$4)&gt;1200000,(1200000*0.04)/$BB$4)))),2),ROUND((IF(AND((AS125*$BB$4)&gt;0,(AS125*$BB$4)&lt;=400000),(400000*0.02)/$BB$4,IF(AND((AS125*$BB$4)&gt;400000,(AS125*$BB$4)&lt;=1200000),((AS125*$BB$4)*0.02)/$BB$4,IF((AS125*$BB$4)&gt;1200000,(1200000*0.02)/$BB$4)))),2)))</f>
        <v>5.92</v>
      </c>
      <c r="BD125" s="53">
        <f t="shared" ref="BD125:BD188" si="84">ROUND(AS125-BA125-BC125,2)</f>
        <v>535.09</v>
      </c>
      <c r="BE125" s="72">
        <f>VLOOKUP(B125,'[2]PAYROLL 50%'!$B$9:$L$91,11,0)</f>
        <v>106</v>
      </c>
      <c r="BF125" s="73">
        <f t="shared" ref="BF125:BF212" si="85">BD125-BE125</f>
        <v>429.09000000000003</v>
      </c>
      <c r="BG125" s="56">
        <f>VLOOKUP(B125,[2]Seniority!$B$10:$P$49,15,0)</f>
        <v>0</v>
      </c>
      <c r="BH125" s="74">
        <f>VLOOKUP(B125,[2]Seniority!$B$10:$S$49,18,0)</f>
        <v>0</v>
      </c>
      <c r="BI125" s="75">
        <f t="shared" si="64"/>
        <v>429.09000000000003</v>
      </c>
      <c r="BJ125" s="76"/>
      <c r="BK125" s="77"/>
      <c r="BL125" s="78"/>
      <c r="BM125" s="80" t="s">
        <v>498</v>
      </c>
      <c r="BN125" s="78" t="s">
        <v>499</v>
      </c>
      <c r="BO125" s="80">
        <v>182.92000000000002</v>
      </c>
    </row>
    <row r="126" spans="1:67" s="81" customFormat="1" ht="21.75" customHeight="1" x14ac:dyDescent="0.2">
      <c r="A126" s="41">
        <v>234</v>
      </c>
      <c r="B126" s="82" t="s">
        <v>501</v>
      </c>
      <c r="C126" s="83" t="s">
        <v>502</v>
      </c>
      <c r="D126" s="97" t="s">
        <v>503</v>
      </c>
      <c r="E126" s="98" t="s">
        <v>143</v>
      </c>
      <c r="F126" s="86" t="s">
        <v>485</v>
      </c>
      <c r="G126" s="87">
        <f>VLOOKUP(B126,'[2]Masster List'!$B$6:$H$55,7,0)</f>
        <v>36355</v>
      </c>
      <c r="H126" s="100">
        <v>45222</v>
      </c>
      <c r="I126" s="49">
        <v>212</v>
      </c>
      <c r="J126" s="50">
        <f>VLOOKUP(B126,[2]Attendance!$B$16:$AQ$500,42,0)</f>
        <v>26</v>
      </c>
      <c r="K126" s="51">
        <f t="shared" si="54"/>
        <v>212</v>
      </c>
      <c r="L126" s="52">
        <v>0</v>
      </c>
      <c r="M126" s="52">
        <f t="shared" si="55"/>
        <v>0</v>
      </c>
      <c r="N126" s="58">
        <f>VLOOKUP(B126,[2]Attendance!$B$16:$AS$500,44,0)</f>
        <v>8</v>
      </c>
      <c r="O126" s="58">
        <f t="shared" si="65"/>
        <v>12.23076923076923</v>
      </c>
      <c r="P126" s="53">
        <f>VLOOKUP(B126,[2]Attendance!$B$16:$BA$500,52,0)</f>
        <v>0</v>
      </c>
      <c r="Q126" s="53">
        <f t="shared" si="56"/>
        <v>0</v>
      </c>
      <c r="R126" s="54">
        <f>VLOOKUP(B126,[2]Attendance!$B$16:$BB$500,53,0)</f>
        <v>42</v>
      </c>
      <c r="S126" s="55">
        <f t="shared" si="57"/>
        <v>64.211538461538453</v>
      </c>
      <c r="T126" s="53">
        <f>VLOOKUP(B126,[2]Attendance!$B$16:$BC$500,54,0)</f>
        <v>0</v>
      </c>
      <c r="U126" s="53">
        <f t="shared" si="71"/>
        <v>0</v>
      </c>
      <c r="V126" s="58">
        <f>VLOOKUP(B126,[2]Attendance!$B$16:$AT$500,45,0)</f>
        <v>8</v>
      </c>
      <c r="W126" s="58">
        <f t="shared" si="58"/>
        <v>16.307692307692307</v>
      </c>
      <c r="X126" s="56">
        <f>VLOOKUP(B126,[2]Attendance!$B$16:$AP$500,41,0)</f>
        <v>21</v>
      </c>
      <c r="Y126" s="56">
        <f t="shared" si="72"/>
        <v>10.5</v>
      </c>
      <c r="Z126" s="138">
        <v>0</v>
      </c>
      <c r="AA126" s="58">
        <f t="shared" si="59"/>
        <v>26</v>
      </c>
      <c r="AB126" s="59">
        <f t="shared" si="73"/>
        <v>0</v>
      </c>
      <c r="AC126" s="58">
        <f t="shared" si="60"/>
        <v>0</v>
      </c>
      <c r="AD126" s="58">
        <f t="shared" si="61"/>
        <v>0</v>
      </c>
      <c r="AE126" s="60">
        <v>26</v>
      </c>
      <c r="AF126" s="60">
        <f t="shared" si="74"/>
        <v>10</v>
      </c>
      <c r="AG126" s="60">
        <f>VLOOKUP(B126,[2]Attendance!$B$16:$AZ$500,51,0)</f>
        <v>26</v>
      </c>
      <c r="AH126" s="53">
        <f t="shared" si="75"/>
        <v>10</v>
      </c>
      <c r="AI126" s="61">
        <f>VLOOKUP(B126,[2]Attendance!$B$16:$BD$500,55,0)</f>
        <v>0</v>
      </c>
      <c r="AJ126" s="61">
        <f>VLOOKUP(B126,'[2]Annual leave'!$B$10:$W$106,22,0)</f>
        <v>0</v>
      </c>
      <c r="AK126" s="62">
        <f t="shared" si="66"/>
        <v>5</v>
      </c>
      <c r="AL126" s="63">
        <f t="shared" si="62"/>
        <v>0</v>
      </c>
      <c r="AM126" s="53">
        <v>0</v>
      </c>
      <c r="AN126" s="53">
        <f>VLOOKUP(B126,[2]Attendance!$B$17:$AR$501,43,0)</f>
        <v>0</v>
      </c>
      <c r="AO126" s="53">
        <f t="shared" si="76"/>
        <v>0</v>
      </c>
      <c r="AP126" s="64">
        <v>0</v>
      </c>
      <c r="AQ126" s="53">
        <v>0</v>
      </c>
      <c r="AR126" s="65">
        <f>VLOOKUP(B126,'[2]13 Month'!$B$9:$X$82,23,0)</f>
        <v>69.166666666666671</v>
      </c>
      <c r="AS126" s="66">
        <f t="shared" si="63"/>
        <v>404.42</v>
      </c>
      <c r="AT126" s="67">
        <f t="shared" si="77"/>
        <v>1637092.1600000001</v>
      </c>
      <c r="AU126" s="68">
        <f>VLOOKUP(B126,[3]HF!$B$12:$AQ$51,42,0)</f>
        <v>1</v>
      </c>
      <c r="AV126" s="68">
        <f>VLOOKUP(B126,[3]HF!$B$12:$AR$51,43,0)</f>
        <v>0</v>
      </c>
      <c r="AW126" s="69">
        <f t="shared" si="78"/>
        <v>150000</v>
      </c>
      <c r="AX126" s="70">
        <f t="shared" si="69"/>
        <v>1404108.1600000001</v>
      </c>
      <c r="AY126" s="71">
        <f t="shared" si="79"/>
        <v>0</v>
      </c>
      <c r="AZ126" s="53">
        <f t="shared" si="80"/>
        <v>0</v>
      </c>
      <c r="BA126" s="65">
        <f t="shared" si="81"/>
        <v>0</v>
      </c>
      <c r="BB126" s="60">
        <f t="shared" si="82"/>
        <v>5.92</v>
      </c>
      <c r="BC126" s="60">
        <f t="shared" si="83"/>
        <v>5.92</v>
      </c>
      <c r="BD126" s="53">
        <f t="shared" si="84"/>
        <v>398.5</v>
      </c>
      <c r="BE126" s="72">
        <f>VLOOKUP(B126,'[2]PAYROLL 50%'!$B$9:$L$91,11,0)</f>
        <v>106</v>
      </c>
      <c r="BF126" s="73">
        <f t="shared" si="85"/>
        <v>292.5</v>
      </c>
      <c r="BG126" s="56">
        <f>VLOOKUP(B126,[2]Seniority!$B$10:$P$49,15,0)</f>
        <v>0</v>
      </c>
      <c r="BH126" s="74">
        <f>VLOOKUP(B126,[2]Seniority!$B$10:$S$49,18,0)</f>
        <v>0</v>
      </c>
      <c r="BI126" s="75">
        <f t="shared" si="64"/>
        <v>292.5</v>
      </c>
      <c r="BJ126" s="76"/>
      <c r="BK126" s="77"/>
      <c r="BL126" s="78"/>
      <c r="BM126" s="80" t="s">
        <v>501</v>
      </c>
      <c r="BN126" s="78" t="s">
        <v>502</v>
      </c>
      <c r="BO126" s="80">
        <v>214.72</v>
      </c>
    </row>
    <row r="127" spans="1:67" s="81" customFormat="1" ht="21.75" customHeight="1" x14ac:dyDescent="0.2">
      <c r="A127" s="41">
        <v>235</v>
      </c>
      <c r="B127" s="82" t="s">
        <v>504</v>
      </c>
      <c r="C127" s="83" t="s">
        <v>505</v>
      </c>
      <c r="D127" s="97" t="s">
        <v>506</v>
      </c>
      <c r="E127" s="98" t="s">
        <v>464</v>
      </c>
      <c r="F127" s="86" t="s">
        <v>485</v>
      </c>
      <c r="G127" s="87">
        <f>VLOOKUP(B127,'[2]Masster List'!$B$6:$H$55,7,0)</f>
        <v>36535</v>
      </c>
      <c r="H127" s="100">
        <v>45223</v>
      </c>
      <c r="I127" s="49">
        <v>212</v>
      </c>
      <c r="J127" s="50">
        <f>VLOOKUP(B127,[2]Attendance!$B$16:$AQ$500,42,0)</f>
        <v>24.5</v>
      </c>
      <c r="K127" s="51">
        <f t="shared" si="54"/>
        <v>199.77</v>
      </c>
      <c r="L127" s="52">
        <v>0</v>
      </c>
      <c r="M127" s="52">
        <f t="shared" si="55"/>
        <v>0</v>
      </c>
      <c r="N127" s="58">
        <f>VLOOKUP(B127,[2]Attendance!$B$16:$AS$500,44,0)</f>
        <v>8</v>
      </c>
      <c r="O127" s="58">
        <f t="shared" si="65"/>
        <v>12.23076923076923</v>
      </c>
      <c r="P127" s="53">
        <f>VLOOKUP(B127,[2]Attendance!$B$16:$BA$500,52,0)</f>
        <v>0</v>
      </c>
      <c r="Q127" s="53">
        <f t="shared" si="56"/>
        <v>0</v>
      </c>
      <c r="R127" s="54">
        <f>VLOOKUP(B127,[2]Attendance!$B$16:$BB$500,53,0)</f>
        <v>18</v>
      </c>
      <c r="S127" s="55">
        <f t="shared" si="57"/>
        <v>27.519230769230766</v>
      </c>
      <c r="T127" s="53">
        <f>VLOOKUP(B127,[2]Attendance!$B$16:$BC$500,54,0)</f>
        <v>0</v>
      </c>
      <c r="U127" s="53">
        <f t="shared" si="71"/>
        <v>0</v>
      </c>
      <c r="V127" s="58">
        <f>VLOOKUP(B127,[2]Attendance!$B$16:$AT$500,45,0)</f>
        <v>8</v>
      </c>
      <c r="W127" s="58">
        <f t="shared" si="58"/>
        <v>16.307692307692307</v>
      </c>
      <c r="X127" s="56">
        <f>VLOOKUP(B127,[2]Attendance!$B$16:$AP$500,41,0)</f>
        <v>9</v>
      </c>
      <c r="Y127" s="56">
        <f t="shared" si="72"/>
        <v>4.5</v>
      </c>
      <c r="Z127" s="138">
        <v>0</v>
      </c>
      <c r="AA127" s="58">
        <f t="shared" si="59"/>
        <v>24.5</v>
      </c>
      <c r="AB127" s="59">
        <f t="shared" si="73"/>
        <v>0</v>
      </c>
      <c r="AC127" s="58">
        <f t="shared" si="60"/>
        <v>0</v>
      </c>
      <c r="AD127" s="58">
        <f t="shared" si="61"/>
        <v>0</v>
      </c>
      <c r="AE127" s="60">
        <v>26</v>
      </c>
      <c r="AF127" s="60">
        <f t="shared" si="74"/>
        <v>10</v>
      </c>
      <c r="AG127" s="60">
        <f>VLOOKUP(B127,[2]Attendance!$B$16:$AZ$500,51,0)</f>
        <v>26</v>
      </c>
      <c r="AH127" s="53">
        <f t="shared" si="75"/>
        <v>10</v>
      </c>
      <c r="AI127" s="61">
        <f>VLOOKUP(B127,[2]Attendance!$B$16:$BD$500,55,0)</f>
        <v>1.5</v>
      </c>
      <c r="AJ127" s="61">
        <f>VLOOKUP(B127,'[2]Annual leave'!$B$10:$W$106,22,0)</f>
        <v>17.553894230769231</v>
      </c>
      <c r="AK127" s="62">
        <f t="shared" si="66"/>
        <v>5</v>
      </c>
      <c r="AL127" s="63">
        <f t="shared" si="62"/>
        <v>0</v>
      </c>
      <c r="AM127" s="53">
        <v>0</v>
      </c>
      <c r="AN127" s="53">
        <f>VLOOKUP(B127,[2]Attendance!$B$17:$AR$501,43,0)</f>
        <v>0</v>
      </c>
      <c r="AO127" s="53">
        <f t="shared" si="76"/>
        <v>0</v>
      </c>
      <c r="AP127" s="64">
        <f>IF(BH127*$BJ$4&gt;2000000,((BH127*BJ119)-2000000)/$BJ$4,0)</f>
        <v>0</v>
      </c>
      <c r="AQ127" s="53">
        <v>0</v>
      </c>
      <c r="AR127" s="65">
        <f>VLOOKUP(B127,'[2]13 Month'!$B$9:$X$82,23,0)</f>
        <v>69.166666666666671</v>
      </c>
      <c r="AS127" s="66">
        <f t="shared" si="63"/>
        <v>367.05</v>
      </c>
      <c r="AT127" s="67">
        <f t="shared" si="77"/>
        <v>1485818.4000000001</v>
      </c>
      <c r="AU127" s="68">
        <f>VLOOKUP(B127,[3]HF!$B$12:$AQ$51,42,0)</f>
        <v>0</v>
      </c>
      <c r="AV127" s="68">
        <f>VLOOKUP(B127,[3]HF!$B$12:$AR$51,43,0)</f>
        <v>0</v>
      </c>
      <c r="AW127" s="69">
        <f t="shared" si="78"/>
        <v>0</v>
      </c>
      <c r="AX127" s="70">
        <f t="shared" si="69"/>
        <v>1427122.4000000001</v>
      </c>
      <c r="AY127" s="71">
        <f t="shared" si="79"/>
        <v>0</v>
      </c>
      <c r="AZ127" s="53">
        <f t="shared" si="80"/>
        <v>0</v>
      </c>
      <c r="BA127" s="65">
        <f t="shared" si="81"/>
        <v>0</v>
      </c>
      <c r="BB127" s="60">
        <f t="shared" si="82"/>
        <v>5.92</v>
      </c>
      <c r="BC127" s="60">
        <f t="shared" si="83"/>
        <v>5.92</v>
      </c>
      <c r="BD127" s="53">
        <f t="shared" si="84"/>
        <v>361.13</v>
      </c>
      <c r="BE127" s="72">
        <f>VLOOKUP(B127,'[2]PAYROLL 50%'!$B$9:$L$91,11,0)</f>
        <v>106</v>
      </c>
      <c r="BF127" s="73">
        <f t="shared" si="85"/>
        <v>255.13</v>
      </c>
      <c r="BG127" s="56">
        <f>VLOOKUP(B127,[2]Seniority!$B$10:$P$49,15,0)</f>
        <v>0</v>
      </c>
      <c r="BH127" s="74">
        <f>VLOOKUP(B127,[2]Seniority!$B$10:$S$49,18,0)</f>
        <v>0</v>
      </c>
      <c r="BI127" s="75">
        <f t="shared" si="64"/>
        <v>255.13</v>
      </c>
      <c r="BJ127" s="76"/>
      <c r="BK127" s="77"/>
      <c r="BL127" s="78"/>
      <c r="BM127" s="80" t="s">
        <v>504</v>
      </c>
      <c r="BN127" s="78" t="s">
        <v>505</v>
      </c>
      <c r="BO127" s="80">
        <v>216.68</v>
      </c>
    </row>
    <row r="128" spans="1:67" s="81" customFormat="1" ht="21.75" customHeight="1" x14ac:dyDescent="0.2">
      <c r="A128" s="41">
        <v>236</v>
      </c>
      <c r="B128" s="82" t="s">
        <v>507</v>
      </c>
      <c r="C128" s="83" t="s">
        <v>508</v>
      </c>
      <c r="D128" s="97" t="s">
        <v>509</v>
      </c>
      <c r="E128" s="98" t="s">
        <v>464</v>
      </c>
      <c r="F128" s="86" t="s">
        <v>485</v>
      </c>
      <c r="G128" s="87">
        <f>VLOOKUP(B128,'[2]Masster List'!$B$6:$H$55,7,0)</f>
        <v>36647</v>
      </c>
      <c r="H128" s="100">
        <v>45224</v>
      </c>
      <c r="I128" s="49">
        <v>212</v>
      </c>
      <c r="J128" s="50">
        <f>VLOOKUP(B128,[2]Attendance!$B$16:$AQ$500,42,0)</f>
        <v>25</v>
      </c>
      <c r="K128" s="51">
        <f t="shared" si="54"/>
        <v>203.85</v>
      </c>
      <c r="L128" s="52">
        <v>0</v>
      </c>
      <c r="M128" s="52">
        <f t="shared" si="55"/>
        <v>0</v>
      </c>
      <c r="N128" s="58">
        <f>VLOOKUP(B128,[2]Attendance!$B$16:$AS$500,44,0)</f>
        <v>8</v>
      </c>
      <c r="O128" s="58">
        <f t="shared" si="65"/>
        <v>12.23076923076923</v>
      </c>
      <c r="P128" s="53">
        <f>VLOOKUP(B128,[2]Attendance!$B$16:$BA$500,52,0)</f>
        <v>0</v>
      </c>
      <c r="Q128" s="53">
        <f t="shared" si="56"/>
        <v>0</v>
      </c>
      <c r="R128" s="54">
        <f>VLOOKUP(B128,[2]Attendance!$B$16:$BB$500,53,0)</f>
        <v>38</v>
      </c>
      <c r="S128" s="55">
        <f t="shared" si="57"/>
        <v>58.09615384615384</v>
      </c>
      <c r="T128" s="53">
        <f>VLOOKUP(B128,[2]Attendance!$B$16:$BC$500,54,0)</f>
        <v>0</v>
      </c>
      <c r="U128" s="53">
        <f t="shared" si="71"/>
        <v>0</v>
      </c>
      <c r="V128" s="53">
        <f>VLOOKUP(B128,[2]Attendance!$B$16:$AT$500,45,0)</f>
        <v>0</v>
      </c>
      <c r="W128" s="53">
        <f t="shared" si="58"/>
        <v>0</v>
      </c>
      <c r="X128" s="56">
        <f>VLOOKUP(B128,[2]Attendance!$B$16:$AP$500,41,0)</f>
        <v>19</v>
      </c>
      <c r="Y128" s="56">
        <f t="shared" si="72"/>
        <v>9.5</v>
      </c>
      <c r="Z128" s="138">
        <v>0</v>
      </c>
      <c r="AA128" s="58">
        <f t="shared" si="59"/>
        <v>25</v>
      </c>
      <c r="AB128" s="59">
        <f t="shared" si="73"/>
        <v>0</v>
      </c>
      <c r="AC128" s="58">
        <f t="shared" si="60"/>
        <v>0</v>
      </c>
      <c r="AD128" s="58">
        <f t="shared" si="61"/>
        <v>0</v>
      </c>
      <c r="AE128" s="60">
        <v>26</v>
      </c>
      <c r="AF128" s="60">
        <f t="shared" si="74"/>
        <v>10</v>
      </c>
      <c r="AG128" s="60">
        <f>VLOOKUP(B128,[2]Attendance!$B$16:$AZ$500,51,0)</f>
        <v>26</v>
      </c>
      <c r="AH128" s="53">
        <f t="shared" si="75"/>
        <v>10</v>
      </c>
      <c r="AI128" s="61">
        <f>VLOOKUP(B128,[2]Attendance!$B$16:$BD$500,55,0)</f>
        <v>1</v>
      </c>
      <c r="AJ128" s="61">
        <f>VLOOKUP(B128,'[2]Annual leave'!$B$10:$W$106,22,0)</f>
        <v>11.183557692307691</v>
      </c>
      <c r="AK128" s="62">
        <f t="shared" si="66"/>
        <v>5</v>
      </c>
      <c r="AL128" s="63">
        <f t="shared" si="62"/>
        <v>0</v>
      </c>
      <c r="AM128" s="53">
        <v>0</v>
      </c>
      <c r="AN128" s="53">
        <f>VLOOKUP(B128,[2]Attendance!$B$17:$AR$501,43,0)</f>
        <v>0</v>
      </c>
      <c r="AO128" s="53">
        <f t="shared" si="76"/>
        <v>0</v>
      </c>
      <c r="AP128" s="64">
        <f>IF(BH128*$BJ$4&gt;2000000,((BH128*BJ120)-2000000)/$BJ$4,0)</f>
        <v>0</v>
      </c>
      <c r="AQ128" s="53">
        <v>0</v>
      </c>
      <c r="AR128" s="65">
        <f>VLOOKUP(B128,'[2]13 Month'!$B$9:$X$82,23,0)</f>
        <v>69.166666666666671</v>
      </c>
      <c r="AS128" s="66">
        <f t="shared" si="63"/>
        <v>384.03</v>
      </c>
      <c r="AT128" s="67">
        <f t="shared" si="77"/>
        <v>1554553.44</v>
      </c>
      <c r="AU128" s="68">
        <f>VLOOKUP(B128,[3]HF!$B$12:$AQ$51,42,0)</f>
        <v>1</v>
      </c>
      <c r="AV128" s="68">
        <f>VLOOKUP(B128,[3]HF!$B$12:$AR$51,43,0)</f>
        <v>0</v>
      </c>
      <c r="AW128" s="69">
        <f t="shared" si="78"/>
        <v>150000</v>
      </c>
      <c r="AX128" s="70">
        <f t="shared" si="69"/>
        <v>1325617.44</v>
      </c>
      <c r="AY128" s="71">
        <f t="shared" si="79"/>
        <v>0</v>
      </c>
      <c r="AZ128" s="53">
        <f t="shared" si="80"/>
        <v>0</v>
      </c>
      <c r="BA128" s="65">
        <f t="shared" si="81"/>
        <v>0</v>
      </c>
      <c r="BB128" s="60">
        <f t="shared" si="82"/>
        <v>5.92</v>
      </c>
      <c r="BC128" s="60">
        <f t="shared" si="83"/>
        <v>5.92</v>
      </c>
      <c r="BD128" s="53">
        <f t="shared" si="84"/>
        <v>378.11</v>
      </c>
      <c r="BE128" s="72">
        <f>VLOOKUP(B128,'[2]PAYROLL 50%'!$B$9:$L$91,11,0)</f>
        <v>106</v>
      </c>
      <c r="BF128" s="73">
        <f t="shared" si="85"/>
        <v>272.11</v>
      </c>
      <c r="BG128" s="56">
        <f>VLOOKUP(B128,[2]Seniority!$B$10:$P$49,15,0)</f>
        <v>0</v>
      </c>
      <c r="BH128" s="74">
        <f>VLOOKUP(B128,[2]Seniority!$B$10:$S$49,18,0)</f>
        <v>0</v>
      </c>
      <c r="BI128" s="75">
        <f t="shared" si="64"/>
        <v>272.11</v>
      </c>
      <c r="BJ128" s="76"/>
      <c r="BK128" s="77"/>
      <c r="BL128" s="78"/>
      <c r="BM128" s="80" t="s">
        <v>507</v>
      </c>
      <c r="BN128" s="78" t="s">
        <v>508</v>
      </c>
      <c r="BO128" s="80">
        <v>231.54</v>
      </c>
    </row>
    <row r="129" spans="1:67" s="81" customFormat="1" ht="21.75" customHeight="1" x14ac:dyDescent="0.2">
      <c r="A129" s="41">
        <v>237</v>
      </c>
      <c r="B129" s="82" t="s">
        <v>510</v>
      </c>
      <c r="C129" s="83" t="s">
        <v>511</v>
      </c>
      <c r="D129" s="97" t="s">
        <v>512</v>
      </c>
      <c r="E129" s="98" t="s">
        <v>143</v>
      </c>
      <c r="F129" s="86" t="s">
        <v>485</v>
      </c>
      <c r="G129" s="87">
        <f>VLOOKUP(B129,'[2]Masster List'!$B$6:$H$55,7,0)</f>
        <v>38477</v>
      </c>
      <c r="H129" s="100">
        <v>45224</v>
      </c>
      <c r="I129" s="49">
        <v>212</v>
      </c>
      <c r="J129" s="50">
        <f>VLOOKUP(B129,[2]Attendance!$B$16:$AQ$500,42,0)</f>
        <v>18</v>
      </c>
      <c r="K129" s="51">
        <f t="shared" si="54"/>
        <v>146.77000000000001</v>
      </c>
      <c r="L129" s="52">
        <v>0</v>
      </c>
      <c r="M129" s="52">
        <f t="shared" si="55"/>
        <v>0</v>
      </c>
      <c r="N129" s="53">
        <f>VLOOKUP(B129,[2]Attendance!$B$16:$AS$500,44,0)</f>
        <v>0</v>
      </c>
      <c r="O129" s="53">
        <f t="shared" si="65"/>
        <v>0</v>
      </c>
      <c r="P129" s="58">
        <f>VLOOKUP(B129,[2]Attendance!$B$16:$BA$500,52,0)</f>
        <v>60</v>
      </c>
      <c r="Q129" s="58">
        <f t="shared" si="56"/>
        <v>18.346153846153843</v>
      </c>
      <c r="R129" s="54">
        <f>VLOOKUP(B129,[2]Attendance!$B$16:$BB$500,53,0)</f>
        <v>0</v>
      </c>
      <c r="S129" s="55">
        <f t="shared" si="57"/>
        <v>0</v>
      </c>
      <c r="T129" s="58">
        <f>VLOOKUP(B129,[2]Attendance!$B$16:$BC$500,54,0)</f>
        <v>24</v>
      </c>
      <c r="U129" s="58">
        <f t="shared" si="71"/>
        <v>48.92307692307692</v>
      </c>
      <c r="V129" s="53">
        <f>VLOOKUP(B129,[2]Attendance!$B$16:$AT$500,45,0)</f>
        <v>0</v>
      </c>
      <c r="W129" s="53">
        <f t="shared" si="58"/>
        <v>0</v>
      </c>
      <c r="X129" s="56">
        <f>VLOOKUP(B129,[2]Attendance!$B$16:$AP$500,41,0)</f>
        <v>12</v>
      </c>
      <c r="Y129" s="56">
        <f t="shared" si="72"/>
        <v>6</v>
      </c>
      <c r="Z129" s="138">
        <v>0</v>
      </c>
      <c r="AA129" s="58">
        <f t="shared" si="59"/>
        <v>18</v>
      </c>
      <c r="AB129" s="59">
        <f t="shared" si="73"/>
        <v>0</v>
      </c>
      <c r="AC129" s="58">
        <f t="shared" si="60"/>
        <v>0</v>
      </c>
      <c r="AD129" s="58">
        <f t="shared" si="61"/>
        <v>0</v>
      </c>
      <c r="AE129" s="60">
        <v>26</v>
      </c>
      <c r="AF129" s="60">
        <f t="shared" si="74"/>
        <v>10</v>
      </c>
      <c r="AG129" s="60">
        <f>VLOOKUP(B129,[2]Attendance!$B$16:$AZ$500,51,0)</f>
        <v>25</v>
      </c>
      <c r="AH129" s="53">
        <f t="shared" si="75"/>
        <v>9.6153846153846168</v>
      </c>
      <c r="AI129" s="61">
        <f>VLOOKUP(B129,[2]Attendance!$B$16:$BD$500,55,0)</f>
        <v>7</v>
      </c>
      <c r="AJ129" s="61">
        <f>VLOOKUP(B129,'[2]Annual leave'!$B$10:$W$106,22,0)</f>
        <v>85.547403846153841</v>
      </c>
      <c r="AK129" s="62">
        <f t="shared" si="66"/>
        <v>5</v>
      </c>
      <c r="AL129" s="63">
        <f t="shared" si="62"/>
        <v>0</v>
      </c>
      <c r="AM129" s="53">
        <v>0</v>
      </c>
      <c r="AN129" s="58">
        <f>VLOOKUP(B129,[2]Attendance!$B$17:$AR$501,43,0)</f>
        <v>15</v>
      </c>
      <c r="AO129" s="58">
        <f t="shared" si="76"/>
        <v>17.307692307692307</v>
      </c>
      <c r="AP129" s="64">
        <f>IF(BH129*$BJ$4&gt;2000000,((BH129*BJ120)-2000000)/$BJ$4,0)</f>
        <v>0</v>
      </c>
      <c r="AQ129" s="53">
        <v>0</v>
      </c>
      <c r="AR129" s="65">
        <f>VLOOKUP(B129,'[2]13 Month'!$B$9:$X$82,23,0)</f>
        <v>69.166666666666671</v>
      </c>
      <c r="AS129" s="66">
        <f t="shared" si="63"/>
        <v>411.68</v>
      </c>
      <c r="AT129" s="67">
        <f t="shared" si="77"/>
        <v>1666480.6400000001</v>
      </c>
      <c r="AU129" s="68">
        <f>VLOOKUP(B129,[3]HF!$B$12:$AQ$51,42,0)</f>
        <v>0</v>
      </c>
      <c r="AV129" s="68">
        <f>VLOOKUP(B129,[3]HF!$B$12:$AR$51,43,0)</f>
        <v>0</v>
      </c>
      <c r="AW129" s="69">
        <f t="shared" si="78"/>
        <v>0</v>
      </c>
      <c r="AX129" s="70">
        <f t="shared" si="69"/>
        <v>1601712.6400000001</v>
      </c>
      <c r="AY129" s="71">
        <f t="shared" si="79"/>
        <v>5</v>
      </c>
      <c r="AZ129" s="53">
        <f t="shared" si="80"/>
        <v>5085.6320000000123</v>
      </c>
      <c r="BA129" s="65">
        <f t="shared" si="81"/>
        <v>1.2563320158102798</v>
      </c>
      <c r="BB129" s="60">
        <f t="shared" si="82"/>
        <v>5.92</v>
      </c>
      <c r="BC129" s="60">
        <f t="shared" si="83"/>
        <v>5.92</v>
      </c>
      <c r="BD129" s="53">
        <f t="shared" si="84"/>
        <v>404.5</v>
      </c>
      <c r="BE129" s="72">
        <f>VLOOKUP(B129,'[2]PAYROLL 50%'!$B$9:$L$91,11,0)</f>
        <v>106</v>
      </c>
      <c r="BF129" s="73">
        <f t="shared" si="85"/>
        <v>298.5</v>
      </c>
      <c r="BG129" s="56">
        <f>VLOOKUP(B129,[2]Seniority!$B$10:$P$49,15,0)</f>
        <v>0</v>
      </c>
      <c r="BH129" s="74">
        <f>VLOOKUP(B129,[2]Seniority!$B$10:$S$49,18,0)</f>
        <v>0</v>
      </c>
      <c r="BI129" s="75">
        <f t="shared" si="64"/>
        <v>298.5</v>
      </c>
      <c r="BJ129" s="76"/>
      <c r="BK129" s="77"/>
      <c r="BL129" s="78"/>
      <c r="BM129" s="80" t="s">
        <v>510</v>
      </c>
      <c r="BN129" s="78" t="s">
        <v>511</v>
      </c>
      <c r="BO129" s="80">
        <v>228.32</v>
      </c>
    </row>
    <row r="130" spans="1:67" s="81" customFormat="1" ht="21.75" customHeight="1" x14ac:dyDescent="0.2">
      <c r="A130" s="41">
        <v>238</v>
      </c>
      <c r="B130" s="82" t="s">
        <v>513</v>
      </c>
      <c r="C130" s="83" t="s">
        <v>514</v>
      </c>
      <c r="D130" s="84" t="s">
        <v>515</v>
      </c>
      <c r="E130" s="85" t="s">
        <v>143</v>
      </c>
      <c r="F130" s="86" t="s">
        <v>485</v>
      </c>
      <c r="G130" s="87">
        <f>VLOOKUP(B130,'[2]Masster List'!$B$6:$H$55,7,0)</f>
        <v>38393</v>
      </c>
      <c r="H130" s="106">
        <v>45224</v>
      </c>
      <c r="I130" s="49">
        <v>212</v>
      </c>
      <c r="J130" s="50">
        <f>VLOOKUP(B130,[2]Attendance!$B$16:$AQ$500,42,0)</f>
        <v>23</v>
      </c>
      <c r="K130" s="51">
        <f t="shared" si="54"/>
        <v>187.54</v>
      </c>
      <c r="L130" s="52">
        <v>0</v>
      </c>
      <c r="M130" s="52">
        <f t="shared" si="55"/>
        <v>0</v>
      </c>
      <c r="N130" s="53">
        <f>VLOOKUP(B130,[2]Attendance!$B$16:$AS$500,44,0)</f>
        <v>0</v>
      </c>
      <c r="O130" s="53">
        <f t="shared" si="65"/>
        <v>0</v>
      </c>
      <c r="P130" s="53">
        <f>VLOOKUP(B130,[2]Attendance!$B$16:$BA$500,52,0)</f>
        <v>0</v>
      </c>
      <c r="Q130" s="53">
        <f t="shared" si="56"/>
        <v>0</v>
      </c>
      <c r="R130" s="54">
        <f>VLOOKUP(B130,[2]Attendance!$B$16:$BB$500,53,0)</f>
        <v>28</v>
      </c>
      <c r="S130" s="55">
        <f t="shared" si="57"/>
        <v>42.807692307692307</v>
      </c>
      <c r="T130" s="53">
        <f>VLOOKUP(B130,[2]Attendance!$B$16:$BC$500,54,0)</f>
        <v>0</v>
      </c>
      <c r="U130" s="53">
        <f t="shared" si="71"/>
        <v>0</v>
      </c>
      <c r="V130" s="53">
        <f>VLOOKUP(B130,[2]Attendance!$B$16:$AT$500,45,0)</f>
        <v>0</v>
      </c>
      <c r="W130" s="53">
        <f t="shared" si="58"/>
        <v>0</v>
      </c>
      <c r="X130" s="56">
        <f>VLOOKUP(B130,[2]Attendance!$B$16:$AP$500,41,0)</f>
        <v>14</v>
      </c>
      <c r="Y130" s="56">
        <f t="shared" si="72"/>
        <v>7</v>
      </c>
      <c r="Z130" s="138">
        <v>0</v>
      </c>
      <c r="AA130" s="58">
        <f t="shared" si="59"/>
        <v>23</v>
      </c>
      <c r="AB130" s="59">
        <f t="shared" si="73"/>
        <v>0</v>
      </c>
      <c r="AC130" s="58">
        <f t="shared" si="60"/>
        <v>0</v>
      </c>
      <c r="AD130" s="58">
        <f t="shared" si="61"/>
        <v>0</v>
      </c>
      <c r="AE130" s="60">
        <v>26</v>
      </c>
      <c r="AF130" s="60">
        <f t="shared" si="74"/>
        <v>10</v>
      </c>
      <c r="AG130" s="60">
        <f>VLOOKUP(B130,[2]Attendance!$B$16:$AZ$500,51,0)</f>
        <v>23</v>
      </c>
      <c r="AH130" s="53">
        <f t="shared" si="75"/>
        <v>8.8461538461538467</v>
      </c>
      <c r="AI130" s="61">
        <f>VLOOKUP(B130,[2]Attendance!$B$16:$BD$500,55,0)</f>
        <v>0</v>
      </c>
      <c r="AJ130" s="61">
        <f>VLOOKUP(B130,'[2]Annual leave'!$B$10:$W$106,22,0)</f>
        <v>0</v>
      </c>
      <c r="AK130" s="62">
        <f t="shared" si="66"/>
        <v>5</v>
      </c>
      <c r="AL130" s="63">
        <f t="shared" si="62"/>
        <v>0</v>
      </c>
      <c r="AM130" s="53">
        <v>0</v>
      </c>
      <c r="AN130" s="53">
        <f>VLOOKUP(B130,[2]Attendance!$B$17:$AR$501,43,0)</f>
        <v>0</v>
      </c>
      <c r="AO130" s="53">
        <f t="shared" si="76"/>
        <v>0</v>
      </c>
      <c r="AP130" s="64">
        <v>0</v>
      </c>
      <c r="AQ130" s="53">
        <v>0</v>
      </c>
      <c r="AR130" s="65">
        <f>VLOOKUP(B130,'[2]13 Month'!$B$9:$X$82,23,0)</f>
        <v>69.166666666666671</v>
      </c>
      <c r="AS130" s="66">
        <f t="shared" si="63"/>
        <v>325.36</v>
      </c>
      <c r="AT130" s="67">
        <f t="shared" si="77"/>
        <v>1317057.28</v>
      </c>
      <c r="AU130" s="68">
        <f>VLOOKUP(B130,[3]HF!$B$12:$AQ$51,42,0)</f>
        <v>0</v>
      </c>
      <c r="AV130" s="68">
        <f>VLOOKUP(B130,[3]HF!$B$12:$AR$51,43,0)</f>
        <v>0</v>
      </c>
      <c r="AW130" s="69">
        <f t="shared" si="78"/>
        <v>0</v>
      </c>
      <c r="AX130" s="70">
        <f t="shared" si="69"/>
        <v>1248241.28</v>
      </c>
      <c r="AY130" s="71">
        <f t="shared" si="79"/>
        <v>0</v>
      </c>
      <c r="AZ130" s="53">
        <f t="shared" si="80"/>
        <v>0</v>
      </c>
      <c r="BA130" s="65">
        <f t="shared" si="81"/>
        <v>0</v>
      </c>
      <c r="BB130" s="60">
        <f t="shared" si="82"/>
        <v>5.92</v>
      </c>
      <c r="BC130" s="60">
        <f t="shared" si="83"/>
        <v>5.92</v>
      </c>
      <c r="BD130" s="53">
        <f t="shared" si="84"/>
        <v>319.44</v>
      </c>
      <c r="BE130" s="72">
        <f>VLOOKUP(B130,'[2]PAYROLL 50%'!$B$9:$L$91,11,0)</f>
        <v>106</v>
      </c>
      <c r="BF130" s="73">
        <f t="shared" si="85"/>
        <v>213.44</v>
      </c>
      <c r="BG130" s="56">
        <f>VLOOKUP(B130,[2]Seniority!$B$10:$P$49,15,0)</f>
        <v>0</v>
      </c>
      <c r="BH130" s="74">
        <f>VLOOKUP(B130,[2]Seniority!$B$10:$S$49,18,0)</f>
        <v>0</v>
      </c>
      <c r="BI130" s="75">
        <f t="shared" si="64"/>
        <v>213.44</v>
      </c>
      <c r="BJ130" s="76"/>
      <c r="BK130" s="77"/>
      <c r="BL130" s="78"/>
      <c r="BM130" s="80" t="s">
        <v>513</v>
      </c>
      <c r="BN130" s="78" t="s">
        <v>514</v>
      </c>
      <c r="BO130" s="80">
        <v>221.6</v>
      </c>
    </row>
    <row r="131" spans="1:67" s="81" customFormat="1" ht="21.75" customHeight="1" x14ac:dyDescent="0.2">
      <c r="A131" s="41">
        <v>239</v>
      </c>
      <c r="B131" s="82" t="s">
        <v>516</v>
      </c>
      <c r="C131" s="83" t="s">
        <v>517</v>
      </c>
      <c r="D131" s="84" t="s">
        <v>518</v>
      </c>
      <c r="E131" s="85" t="s">
        <v>143</v>
      </c>
      <c r="F131" s="86" t="s">
        <v>485</v>
      </c>
      <c r="G131" s="87">
        <f>VLOOKUP(B131,'[2]Masster List'!$B$6:$H$55,7,0)</f>
        <v>35987</v>
      </c>
      <c r="H131" s="106">
        <v>45224</v>
      </c>
      <c r="I131" s="49">
        <v>212</v>
      </c>
      <c r="J131" s="50">
        <f>VLOOKUP(B131,[2]Attendance!$B$16:$AQ$500,42,0)</f>
        <v>25</v>
      </c>
      <c r="K131" s="51">
        <f t="shared" si="54"/>
        <v>203.85</v>
      </c>
      <c r="L131" s="52">
        <v>0</v>
      </c>
      <c r="M131" s="52">
        <f t="shared" si="55"/>
        <v>0</v>
      </c>
      <c r="N131" s="53">
        <f>VLOOKUP(B131,[2]Attendance!$B$16:$AS$500,44,0)</f>
        <v>0</v>
      </c>
      <c r="O131" s="53">
        <f t="shared" si="65"/>
        <v>0</v>
      </c>
      <c r="P131" s="58">
        <f>VLOOKUP(B131,[2]Attendance!$B$16:$BA$500,52,0)</f>
        <v>72</v>
      </c>
      <c r="Q131" s="58">
        <f t="shared" si="56"/>
        <v>22.015384615384612</v>
      </c>
      <c r="R131" s="54">
        <f>VLOOKUP(B131,[2]Attendance!$B$16:$BB$500,53,0)</f>
        <v>0</v>
      </c>
      <c r="S131" s="55">
        <f t="shared" si="57"/>
        <v>0</v>
      </c>
      <c r="T131" s="58">
        <f>VLOOKUP(B131,[2]Attendance!$B$16:$BC$500,54,0)</f>
        <v>32</v>
      </c>
      <c r="U131" s="58">
        <f t="shared" si="71"/>
        <v>65.230769230769226</v>
      </c>
      <c r="V131" s="53">
        <f>VLOOKUP(B131,[2]Attendance!$B$16:$AT$500,45,0)</f>
        <v>0</v>
      </c>
      <c r="W131" s="53">
        <f t="shared" si="58"/>
        <v>0</v>
      </c>
      <c r="X131" s="56">
        <f>VLOOKUP(B131,[2]Attendance!$B$16:$AP$500,41,0)</f>
        <v>16</v>
      </c>
      <c r="Y131" s="56">
        <f t="shared" si="72"/>
        <v>8</v>
      </c>
      <c r="Z131" s="138">
        <v>0</v>
      </c>
      <c r="AA131" s="58">
        <f t="shared" si="59"/>
        <v>25</v>
      </c>
      <c r="AB131" s="59">
        <f t="shared" si="73"/>
        <v>0</v>
      </c>
      <c r="AC131" s="58">
        <f t="shared" si="60"/>
        <v>0</v>
      </c>
      <c r="AD131" s="58">
        <f t="shared" si="61"/>
        <v>0</v>
      </c>
      <c r="AE131" s="60">
        <v>26</v>
      </c>
      <c r="AF131" s="60">
        <f t="shared" si="74"/>
        <v>10</v>
      </c>
      <c r="AG131" s="60">
        <f>VLOOKUP(B131,[2]Attendance!$B$16:$AZ$500,51,0)</f>
        <v>25</v>
      </c>
      <c r="AH131" s="53">
        <f t="shared" si="75"/>
        <v>9.6153846153846168</v>
      </c>
      <c r="AI131" s="61">
        <f>VLOOKUP(B131,[2]Attendance!$B$16:$BD$500,55,0)</f>
        <v>0</v>
      </c>
      <c r="AJ131" s="61">
        <f>VLOOKUP(B131,'[2]Annual leave'!$B$10:$W$106,22,0)</f>
        <v>0</v>
      </c>
      <c r="AK131" s="62">
        <f t="shared" si="66"/>
        <v>5</v>
      </c>
      <c r="AL131" s="63">
        <f t="shared" si="62"/>
        <v>0</v>
      </c>
      <c r="AM131" s="53">
        <v>0</v>
      </c>
      <c r="AN131" s="58">
        <f>VLOOKUP(B131,[2]Attendance!$B$17:$AR$501,43,0)</f>
        <v>20.5</v>
      </c>
      <c r="AO131" s="58">
        <f t="shared" si="76"/>
        <v>23.653846153846153</v>
      </c>
      <c r="AP131" s="64">
        <v>0</v>
      </c>
      <c r="AQ131" s="53">
        <v>0</v>
      </c>
      <c r="AR131" s="65">
        <f>VLOOKUP(B131,'[2]13 Month'!$B$9:$X$82,23,0)</f>
        <v>69.166666666666671</v>
      </c>
      <c r="AS131" s="66">
        <f t="shared" si="63"/>
        <v>411.53</v>
      </c>
      <c r="AT131" s="67">
        <f t="shared" si="77"/>
        <v>1665873.44</v>
      </c>
      <c r="AU131" s="68">
        <f>VLOOKUP(B131,[3]HF!$B$12:$AQ$51,42,0)</f>
        <v>1</v>
      </c>
      <c r="AV131" s="68">
        <f>VLOOKUP(B131,[3]HF!$B$12:$AR$51,43,0)</f>
        <v>0</v>
      </c>
      <c r="AW131" s="69">
        <f t="shared" si="78"/>
        <v>150000</v>
      </c>
      <c r="AX131" s="70">
        <f t="shared" si="69"/>
        <v>1443009.44</v>
      </c>
      <c r="AY131" s="71">
        <f t="shared" si="79"/>
        <v>0</v>
      </c>
      <c r="AZ131" s="53">
        <f t="shared" si="80"/>
        <v>0</v>
      </c>
      <c r="BA131" s="65">
        <f t="shared" si="81"/>
        <v>0</v>
      </c>
      <c r="BB131" s="60">
        <f t="shared" si="82"/>
        <v>5.92</v>
      </c>
      <c r="BC131" s="60">
        <f t="shared" si="83"/>
        <v>5.92</v>
      </c>
      <c r="BD131" s="53">
        <f t="shared" si="84"/>
        <v>405.61</v>
      </c>
      <c r="BE131" s="72">
        <f>VLOOKUP(B131,'[2]PAYROLL 50%'!$B$9:$L$91,11,0)</f>
        <v>106</v>
      </c>
      <c r="BF131" s="73">
        <f t="shared" si="85"/>
        <v>299.61</v>
      </c>
      <c r="BG131" s="56">
        <f>VLOOKUP(B131,[2]Seniority!$B$10:$P$49,15,0)</f>
        <v>0</v>
      </c>
      <c r="BH131" s="74">
        <f>VLOOKUP(B131,[2]Seniority!$B$10:$S$49,18,0)</f>
        <v>0</v>
      </c>
      <c r="BI131" s="75">
        <f t="shared" si="64"/>
        <v>299.61</v>
      </c>
      <c r="BJ131" s="76"/>
      <c r="BK131" s="77"/>
      <c r="BL131" s="78"/>
      <c r="BM131" s="80" t="s">
        <v>516</v>
      </c>
      <c r="BN131" s="78" t="s">
        <v>517</v>
      </c>
      <c r="BO131" s="80">
        <v>213.85999999999999</v>
      </c>
    </row>
    <row r="132" spans="1:67" s="81" customFormat="1" ht="21.75" customHeight="1" x14ac:dyDescent="0.2">
      <c r="A132" s="41">
        <v>240</v>
      </c>
      <c r="B132" s="82" t="s">
        <v>519</v>
      </c>
      <c r="C132" s="83" t="s">
        <v>520</v>
      </c>
      <c r="D132" s="84" t="s">
        <v>521</v>
      </c>
      <c r="E132" s="85" t="s">
        <v>464</v>
      </c>
      <c r="F132" s="86" t="s">
        <v>485</v>
      </c>
      <c r="G132" s="87">
        <f>VLOOKUP(B132,'[2]Masster List'!$B$6:$H$55,7,0)</f>
        <v>33879</v>
      </c>
      <c r="H132" s="106">
        <v>45224</v>
      </c>
      <c r="I132" s="49">
        <v>212</v>
      </c>
      <c r="J132" s="50">
        <f>VLOOKUP(B132,[2]Attendance!$B$16:$AQ$500,42,0)</f>
        <v>24.5</v>
      </c>
      <c r="K132" s="51">
        <f t="shared" si="54"/>
        <v>199.77</v>
      </c>
      <c r="L132" s="52">
        <v>0</v>
      </c>
      <c r="M132" s="52">
        <f t="shared" si="55"/>
        <v>0</v>
      </c>
      <c r="N132" s="53">
        <f>VLOOKUP(B132,[2]Attendance!$B$16:$AS$500,44,0)</f>
        <v>0</v>
      </c>
      <c r="O132" s="53">
        <f t="shared" si="65"/>
        <v>0</v>
      </c>
      <c r="P132" s="53">
        <f>VLOOKUP(B132,[2]Attendance!$B$16:$BA$500,52,0)</f>
        <v>0</v>
      </c>
      <c r="Q132" s="53">
        <f t="shared" si="56"/>
        <v>0</v>
      </c>
      <c r="R132" s="54">
        <f>VLOOKUP(B132,[2]Attendance!$B$16:$BB$500,53,0)</f>
        <v>32</v>
      </c>
      <c r="S132" s="55">
        <f t="shared" si="57"/>
        <v>48.92307692307692</v>
      </c>
      <c r="T132" s="53">
        <f>VLOOKUP(B132,[2]Attendance!$B$16:$BC$500,54,0)</f>
        <v>0</v>
      </c>
      <c r="U132" s="53">
        <f t="shared" si="71"/>
        <v>0</v>
      </c>
      <c r="V132" s="53">
        <f>VLOOKUP(B132,[2]Attendance!$B$16:$AT$500,45,0)</f>
        <v>0</v>
      </c>
      <c r="W132" s="53">
        <f t="shared" si="58"/>
        <v>0</v>
      </c>
      <c r="X132" s="56">
        <f>VLOOKUP(B132,[2]Attendance!$B$16:$AP$500,41,0)</f>
        <v>16</v>
      </c>
      <c r="Y132" s="56">
        <f t="shared" si="72"/>
        <v>8</v>
      </c>
      <c r="Z132" s="138">
        <v>0</v>
      </c>
      <c r="AA132" s="58">
        <f t="shared" si="59"/>
        <v>24.5</v>
      </c>
      <c r="AB132" s="59">
        <f t="shared" si="73"/>
        <v>0</v>
      </c>
      <c r="AC132" s="58">
        <f t="shared" si="60"/>
        <v>0</v>
      </c>
      <c r="AD132" s="58">
        <f t="shared" si="61"/>
        <v>0</v>
      </c>
      <c r="AE132" s="60">
        <v>26</v>
      </c>
      <c r="AF132" s="60">
        <f t="shared" si="74"/>
        <v>10</v>
      </c>
      <c r="AG132" s="60">
        <f>VLOOKUP(B132,[2]Attendance!$B$16:$AZ$500,51,0)</f>
        <v>26</v>
      </c>
      <c r="AH132" s="53">
        <f t="shared" si="75"/>
        <v>10</v>
      </c>
      <c r="AI132" s="61">
        <f>VLOOKUP(B132,[2]Attendance!$B$16:$BD$500,55,0)</f>
        <v>1.5</v>
      </c>
      <c r="AJ132" s="61">
        <f>VLOOKUP(B132,'[2]Annual leave'!$B$10:$W$106,22,0)</f>
        <v>17.650096153846153</v>
      </c>
      <c r="AK132" s="62">
        <f t="shared" si="66"/>
        <v>5</v>
      </c>
      <c r="AL132" s="63">
        <f t="shared" si="62"/>
        <v>0</v>
      </c>
      <c r="AM132" s="53">
        <v>0</v>
      </c>
      <c r="AN132" s="53">
        <f>VLOOKUP(B132,[2]Attendance!$B$17:$AR$501,43,0)</f>
        <v>0</v>
      </c>
      <c r="AO132" s="53">
        <f t="shared" si="76"/>
        <v>0</v>
      </c>
      <c r="AP132" s="64">
        <v>0</v>
      </c>
      <c r="AQ132" s="63">
        <v>10</v>
      </c>
      <c r="AR132" s="65">
        <f>VLOOKUP(B132,'[2]13 Month'!$B$9:$X$82,23,0)</f>
        <v>69.166666666666671</v>
      </c>
      <c r="AS132" s="66">
        <f t="shared" si="63"/>
        <v>373.51</v>
      </c>
      <c r="AT132" s="67">
        <f t="shared" si="77"/>
        <v>1511968.48</v>
      </c>
      <c r="AU132" s="68">
        <f>VLOOKUP(B132,[3]HF!$B$12:$AQ$51,42,0)</f>
        <v>1</v>
      </c>
      <c r="AV132" s="68">
        <f>VLOOKUP(B132,[3]HF!$B$12:$AR$51,43,0)</f>
        <v>1</v>
      </c>
      <c r="AW132" s="69">
        <f t="shared" si="78"/>
        <v>300000</v>
      </c>
      <c r="AX132" s="70">
        <f t="shared" si="69"/>
        <v>1139104.48</v>
      </c>
      <c r="AY132" s="71">
        <f t="shared" si="79"/>
        <v>0</v>
      </c>
      <c r="AZ132" s="53">
        <f t="shared" si="80"/>
        <v>0</v>
      </c>
      <c r="BA132" s="65">
        <f t="shared" si="81"/>
        <v>0</v>
      </c>
      <c r="BB132" s="60">
        <f t="shared" si="82"/>
        <v>5.92</v>
      </c>
      <c r="BC132" s="60">
        <f t="shared" si="83"/>
        <v>5.92</v>
      </c>
      <c r="BD132" s="53">
        <f t="shared" si="84"/>
        <v>367.59</v>
      </c>
      <c r="BE132" s="72">
        <f>VLOOKUP(B132,'[2]PAYROLL 50%'!$B$9:$L$91,11,0)</f>
        <v>106</v>
      </c>
      <c r="BF132" s="73">
        <f t="shared" si="85"/>
        <v>261.58999999999997</v>
      </c>
      <c r="BG132" s="56">
        <f>VLOOKUP(B132,[2]Seniority!$B$10:$P$49,15,0)</f>
        <v>0</v>
      </c>
      <c r="BH132" s="74">
        <f>VLOOKUP(B132,[2]Seniority!$B$10:$S$49,18,0)</f>
        <v>0</v>
      </c>
      <c r="BI132" s="75">
        <f t="shared" si="64"/>
        <v>261.58999999999997</v>
      </c>
      <c r="BJ132" s="76"/>
      <c r="BK132" s="77"/>
      <c r="BL132" s="78"/>
      <c r="BM132" s="80" t="s">
        <v>519</v>
      </c>
      <c r="BN132" s="78" t="s">
        <v>520</v>
      </c>
      <c r="BO132" s="80">
        <v>242.58999999999997</v>
      </c>
    </row>
    <row r="133" spans="1:67" s="81" customFormat="1" ht="21.75" customHeight="1" x14ac:dyDescent="0.2">
      <c r="A133" s="41">
        <v>241</v>
      </c>
      <c r="B133" s="111" t="s">
        <v>522</v>
      </c>
      <c r="C133" s="83" t="s">
        <v>523</v>
      </c>
      <c r="D133" s="112" t="s">
        <v>524</v>
      </c>
      <c r="E133" s="113" t="s">
        <v>143</v>
      </c>
      <c r="F133" s="86" t="s">
        <v>485</v>
      </c>
      <c r="G133" s="87">
        <f>VLOOKUP(B133,'[2]Masster List'!$B$6:$H$55,7,0)</f>
        <v>36046</v>
      </c>
      <c r="H133" s="114">
        <v>45246</v>
      </c>
      <c r="I133" s="49">
        <v>212</v>
      </c>
      <c r="J133" s="50">
        <f>VLOOKUP(B133,[2]Attendance!$B$16:$AQ$500,42,0)</f>
        <v>25.5</v>
      </c>
      <c r="K133" s="51">
        <f t="shared" si="54"/>
        <v>207.92</v>
      </c>
      <c r="L133" s="52">
        <v>0</v>
      </c>
      <c r="M133" s="52">
        <f t="shared" si="55"/>
        <v>0</v>
      </c>
      <c r="N133" s="53">
        <f>VLOOKUP(B133,[2]Attendance!$B$16:$AS$500,44,0)</f>
        <v>0</v>
      </c>
      <c r="O133" s="53">
        <f t="shared" si="65"/>
        <v>0</v>
      </c>
      <c r="P133" s="53">
        <f>VLOOKUP(B133,[2]Attendance!$B$16:$BA$500,52,0)</f>
        <v>0</v>
      </c>
      <c r="Q133" s="53">
        <f t="shared" si="56"/>
        <v>0</v>
      </c>
      <c r="R133" s="54">
        <f>VLOOKUP(B133,[2]Attendance!$B$16:$BB$500,53,0)</f>
        <v>36</v>
      </c>
      <c r="S133" s="55">
        <f t="shared" si="57"/>
        <v>55.038461538461533</v>
      </c>
      <c r="T133" s="53">
        <f>VLOOKUP(B133,[2]Attendance!$B$16:$BC$500,54,0)</f>
        <v>0</v>
      </c>
      <c r="U133" s="53">
        <f t="shared" si="71"/>
        <v>0</v>
      </c>
      <c r="V133" s="53">
        <f>VLOOKUP(B133,[2]Attendance!$B$16:$AT$500,45,0)</f>
        <v>0</v>
      </c>
      <c r="W133" s="53">
        <f t="shared" si="58"/>
        <v>0</v>
      </c>
      <c r="X133" s="56">
        <f>VLOOKUP(B133,[2]Attendance!$B$16:$AP$500,41,0)</f>
        <v>18</v>
      </c>
      <c r="Y133" s="56">
        <f t="shared" si="72"/>
        <v>9</v>
      </c>
      <c r="Z133" s="138">
        <v>0</v>
      </c>
      <c r="AA133" s="58">
        <f t="shared" si="59"/>
        <v>25.5</v>
      </c>
      <c r="AB133" s="59">
        <f t="shared" si="73"/>
        <v>0</v>
      </c>
      <c r="AC133" s="58">
        <f t="shared" si="60"/>
        <v>0</v>
      </c>
      <c r="AD133" s="58">
        <f t="shared" si="61"/>
        <v>0</v>
      </c>
      <c r="AE133" s="60">
        <v>26</v>
      </c>
      <c r="AF133" s="60">
        <f t="shared" si="74"/>
        <v>10</v>
      </c>
      <c r="AG133" s="60">
        <f>VLOOKUP(B133,[2]Attendance!$B$16:$AZ$500,51,0)</f>
        <v>26</v>
      </c>
      <c r="AH133" s="53">
        <f t="shared" si="75"/>
        <v>10</v>
      </c>
      <c r="AI133" s="61">
        <f>VLOOKUP(B133,[2]Attendance!$B$16:$BD$500,55,0)</f>
        <v>0.5</v>
      </c>
      <c r="AJ133" s="61">
        <f>VLOOKUP(B133,'[2]Annual leave'!$B$10:$W$106,22,0)</f>
        <v>5.5756410256410254</v>
      </c>
      <c r="AK133" s="62">
        <f t="shared" si="66"/>
        <v>4</v>
      </c>
      <c r="AL133" s="63">
        <f t="shared" si="62"/>
        <v>0</v>
      </c>
      <c r="AM133" s="53">
        <v>0</v>
      </c>
      <c r="AN133" s="53">
        <f>VLOOKUP(B133,[2]Attendance!$B$17:$AR$501,43,0)</f>
        <v>0</v>
      </c>
      <c r="AO133" s="53">
        <f t="shared" si="76"/>
        <v>0</v>
      </c>
      <c r="AP133" s="64">
        <v>0</v>
      </c>
      <c r="AQ133" s="53">
        <v>0</v>
      </c>
      <c r="AR133" s="65">
        <f>VLOOKUP(B133,'[2]13 Month'!$B$9:$X$82,23,0)</f>
        <v>51.198717948717949</v>
      </c>
      <c r="AS133" s="66">
        <f t="shared" si="63"/>
        <v>348.73</v>
      </c>
      <c r="AT133" s="67">
        <f t="shared" si="77"/>
        <v>1411659.04</v>
      </c>
      <c r="AU133" s="68">
        <f>VLOOKUP(B133,[3]HF!$B$12:$AQ$51,42,0)</f>
        <v>0</v>
      </c>
      <c r="AV133" s="68">
        <f>VLOOKUP(B133,[3]HF!$B$12:$AR$51,43,0)</f>
        <v>0</v>
      </c>
      <c r="AW133" s="69">
        <f t="shared" si="78"/>
        <v>0</v>
      </c>
      <c r="AX133" s="70">
        <f t="shared" si="69"/>
        <v>1334747.04</v>
      </c>
      <c r="AY133" s="71">
        <f t="shared" si="79"/>
        <v>0</v>
      </c>
      <c r="AZ133" s="53">
        <f t="shared" si="80"/>
        <v>0</v>
      </c>
      <c r="BA133" s="65">
        <f t="shared" si="81"/>
        <v>0</v>
      </c>
      <c r="BB133" s="60">
        <f t="shared" si="82"/>
        <v>5.92</v>
      </c>
      <c r="BC133" s="60">
        <f t="shared" si="83"/>
        <v>5.92</v>
      </c>
      <c r="BD133" s="53">
        <f t="shared" si="84"/>
        <v>342.81</v>
      </c>
      <c r="BE133" s="72">
        <f>VLOOKUP(B133,'[2]PAYROLL 50%'!$B$9:$L$91,11,0)</f>
        <v>106</v>
      </c>
      <c r="BF133" s="73">
        <f t="shared" si="85"/>
        <v>236.81</v>
      </c>
      <c r="BG133" s="56">
        <f>VLOOKUP(B133,[2]Seniority!$B$10:$P$49,15,0)</f>
        <v>0</v>
      </c>
      <c r="BH133" s="74">
        <f>VLOOKUP(B133,[2]Seniority!$B$10:$S$49,18,0)</f>
        <v>0</v>
      </c>
      <c r="BI133" s="75">
        <f t="shared" si="64"/>
        <v>236.81</v>
      </c>
      <c r="BJ133" s="76"/>
      <c r="BK133" s="77"/>
      <c r="BL133" s="78"/>
      <c r="BM133" s="80" t="s">
        <v>522</v>
      </c>
      <c r="BN133" s="78" t="s">
        <v>523</v>
      </c>
      <c r="BO133" s="80">
        <v>188.61</v>
      </c>
    </row>
    <row r="134" spans="1:67" s="81" customFormat="1" ht="21.75" customHeight="1" x14ac:dyDescent="0.2">
      <c r="A134" s="41">
        <v>242</v>
      </c>
      <c r="B134" s="82" t="s">
        <v>525</v>
      </c>
      <c r="C134" s="83" t="s">
        <v>526</v>
      </c>
      <c r="D134" s="84" t="s">
        <v>527</v>
      </c>
      <c r="E134" s="85" t="s">
        <v>143</v>
      </c>
      <c r="F134" s="86" t="s">
        <v>485</v>
      </c>
      <c r="G134" s="87">
        <f>VLOOKUP(B134,'[2]Masster List'!$B$6:$H$55,7,0)</f>
        <v>36102</v>
      </c>
      <c r="H134" s="106">
        <v>45246</v>
      </c>
      <c r="I134" s="49">
        <v>212</v>
      </c>
      <c r="J134" s="50">
        <f>VLOOKUP(B134,[2]Attendance!$B$16:$AQ$500,42,0)</f>
        <v>25</v>
      </c>
      <c r="K134" s="51">
        <f t="shared" si="54"/>
        <v>203.85</v>
      </c>
      <c r="L134" s="52">
        <v>0</v>
      </c>
      <c r="M134" s="52">
        <f t="shared" si="55"/>
        <v>0</v>
      </c>
      <c r="N134" s="58">
        <f>VLOOKUP(B134,[2]Attendance!$B$16:$AS$500,44,0)</f>
        <v>8</v>
      </c>
      <c r="O134" s="58">
        <f t="shared" si="65"/>
        <v>12.23076923076923</v>
      </c>
      <c r="P134" s="53">
        <f>VLOOKUP(B134,[2]Attendance!$B$16:$BA$500,52,0)</f>
        <v>0</v>
      </c>
      <c r="Q134" s="53">
        <f t="shared" si="56"/>
        <v>0</v>
      </c>
      <c r="R134" s="54">
        <f>VLOOKUP(B134,[2]Attendance!$B$16:$BB$500,53,0)</f>
        <v>34</v>
      </c>
      <c r="S134" s="55">
        <f t="shared" si="57"/>
        <v>51.980769230769226</v>
      </c>
      <c r="T134" s="53">
        <f>VLOOKUP(B134,[2]Attendance!$B$16:$BC$500,54,0)</f>
        <v>0</v>
      </c>
      <c r="U134" s="53">
        <f t="shared" si="71"/>
        <v>0</v>
      </c>
      <c r="V134" s="53">
        <f>VLOOKUP(B134,[2]Attendance!$B$16:$AT$500,45,0)</f>
        <v>0</v>
      </c>
      <c r="W134" s="53">
        <f t="shared" si="58"/>
        <v>0</v>
      </c>
      <c r="X134" s="56">
        <f>VLOOKUP(B134,[2]Attendance!$B$16:$AP$500,41,0)</f>
        <v>17</v>
      </c>
      <c r="Y134" s="56">
        <f t="shared" si="72"/>
        <v>8.5</v>
      </c>
      <c r="Z134" s="138">
        <v>0</v>
      </c>
      <c r="AA134" s="58">
        <f t="shared" si="59"/>
        <v>25</v>
      </c>
      <c r="AB134" s="59">
        <f t="shared" si="73"/>
        <v>0</v>
      </c>
      <c r="AC134" s="58">
        <f t="shared" si="60"/>
        <v>0</v>
      </c>
      <c r="AD134" s="58">
        <f t="shared" si="61"/>
        <v>0</v>
      </c>
      <c r="AE134" s="60">
        <v>26</v>
      </c>
      <c r="AF134" s="60">
        <f t="shared" si="74"/>
        <v>10</v>
      </c>
      <c r="AG134" s="60">
        <f>VLOOKUP(B134,[2]Attendance!$B$16:$AZ$500,51,0)</f>
        <v>26</v>
      </c>
      <c r="AH134" s="53">
        <f t="shared" si="75"/>
        <v>10</v>
      </c>
      <c r="AI134" s="61">
        <f>VLOOKUP(B134,[2]Attendance!$B$16:$BD$500,55,0)</f>
        <v>1</v>
      </c>
      <c r="AJ134" s="61">
        <f>VLOOKUP(B134,'[2]Annual leave'!$B$10:$W$106,22,0)</f>
        <v>11.490512820512821</v>
      </c>
      <c r="AK134" s="62">
        <f t="shared" si="66"/>
        <v>4</v>
      </c>
      <c r="AL134" s="63">
        <f t="shared" si="62"/>
        <v>0</v>
      </c>
      <c r="AM134" s="53">
        <v>0</v>
      </c>
      <c r="AN134" s="53">
        <f>VLOOKUP(B134,[2]Attendance!$B$17:$AR$501,43,0)</f>
        <v>0</v>
      </c>
      <c r="AO134" s="53">
        <f t="shared" si="76"/>
        <v>0</v>
      </c>
      <c r="AP134" s="64">
        <v>0</v>
      </c>
      <c r="AQ134" s="53">
        <v>0</v>
      </c>
      <c r="AR134" s="65">
        <f>VLOOKUP(B134,'[2]13 Month'!$B$9:$X$82,23,0)</f>
        <v>51.833333333333336</v>
      </c>
      <c r="AS134" s="66">
        <f t="shared" si="63"/>
        <v>359.89</v>
      </c>
      <c r="AT134" s="67">
        <f t="shared" si="77"/>
        <v>1456834.72</v>
      </c>
      <c r="AU134" s="68">
        <f>VLOOKUP(B134,[3]HF!$B$12:$AQ$51,42,0)</f>
        <v>0</v>
      </c>
      <c r="AV134" s="68">
        <f>VLOOKUP(B134,[3]HF!$B$12:$AR$51,43,0)</f>
        <v>0</v>
      </c>
      <c r="AW134" s="69">
        <f t="shared" si="78"/>
        <v>0</v>
      </c>
      <c r="AX134" s="70">
        <f t="shared" si="69"/>
        <v>1381946.72</v>
      </c>
      <c r="AY134" s="71">
        <f t="shared" si="79"/>
        <v>0</v>
      </c>
      <c r="AZ134" s="53">
        <f t="shared" si="80"/>
        <v>0</v>
      </c>
      <c r="BA134" s="65">
        <f t="shared" si="81"/>
        <v>0</v>
      </c>
      <c r="BB134" s="60">
        <f t="shared" si="82"/>
        <v>5.92</v>
      </c>
      <c r="BC134" s="60">
        <f t="shared" si="83"/>
        <v>5.92</v>
      </c>
      <c r="BD134" s="53">
        <f t="shared" si="84"/>
        <v>353.97</v>
      </c>
      <c r="BE134" s="72">
        <f>VLOOKUP(B134,'[2]PAYROLL 50%'!$B$9:$L$91,11,0)</f>
        <v>106</v>
      </c>
      <c r="BF134" s="73">
        <f t="shared" si="85"/>
        <v>247.97000000000003</v>
      </c>
      <c r="BG134" s="56">
        <f>VLOOKUP(B134,[2]Seniority!$B$10:$P$49,15,0)</f>
        <v>0</v>
      </c>
      <c r="BH134" s="74">
        <f>VLOOKUP(B134,[2]Seniority!$B$10:$S$49,18,0)</f>
        <v>0</v>
      </c>
      <c r="BI134" s="75">
        <f t="shared" si="64"/>
        <v>247.97000000000003</v>
      </c>
      <c r="BJ134" s="76"/>
      <c r="BK134" s="77"/>
      <c r="BL134" s="78"/>
      <c r="BM134" s="80" t="s">
        <v>525</v>
      </c>
      <c r="BN134" s="78" t="s">
        <v>526</v>
      </c>
      <c r="BO134" s="80">
        <v>224.37</v>
      </c>
    </row>
    <row r="135" spans="1:67" s="81" customFormat="1" ht="21.75" customHeight="1" x14ac:dyDescent="0.2">
      <c r="A135" s="41">
        <v>243</v>
      </c>
      <c r="B135" s="141" t="s">
        <v>528</v>
      </c>
      <c r="C135" s="132" t="s">
        <v>529</v>
      </c>
      <c r="D135" s="142" t="s">
        <v>530</v>
      </c>
      <c r="E135" s="143" t="s">
        <v>143</v>
      </c>
      <c r="F135" s="135" t="s">
        <v>531</v>
      </c>
      <c r="G135" s="136">
        <v>37239</v>
      </c>
      <c r="H135" s="145">
        <v>44146</v>
      </c>
      <c r="I135" s="49">
        <v>220</v>
      </c>
      <c r="J135" s="50">
        <f>VLOOKUP(B135,[2]Attendance!$B$16:$AQ$500,42,0)</f>
        <v>23</v>
      </c>
      <c r="K135" s="51">
        <f t="shared" si="54"/>
        <v>194.62</v>
      </c>
      <c r="L135" s="52">
        <v>0</v>
      </c>
      <c r="M135" s="52">
        <f t="shared" si="55"/>
        <v>0</v>
      </c>
      <c r="N135" s="58">
        <f>VLOOKUP(B135,[2]Attendance!$B$16:$AS$500,44,0)</f>
        <v>8</v>
      </c>
      <c r="O135" s="58">
        <f t="shared" si="65"/>
        <v>12.692307692307693</v>
      </c>
      <c r="P135" s="53">
        <f>VLOOKUP(B135,[2]Attendance!$B$16:$BA$500,52,0)</f>
        <v>0</v>
      </c>
      <c r="Q135" s="53">
        <f t="shared" si="56"/>
        <v>0</v>
      </c>
      <c r="R135" s="54">
        <f>VLOOKUP(B135,[2]Attendance!$B$16:$BB$500,53,0)</f>
        <v>36</v>
      </c>
      <c r="S135" s="55">
        <f t="shared" si="57"/>
        <v>57.11538461538462</v>
      </c>
      <c r="T135" s="53">
        <f>VLOOKUP(B135,[2]Attendance!$B$16:$BC$500,54,0)</f>
        <v>0</v>
      </c>
      <c r="U135" s="53">
        <f t="shared" si="71"/>
        <v>0</v>
      </c>
      <c r="V135" s="58">
        <f>VLOOKUP(B135,[2]Attendance!$B$16:$AT$500,45,0)</f>
        <v>8</v>
      </c>
      <c r="W135" s="58">
        <f t="shared" si="58"/>
        <v>16.923076923076923</v>
      </c>
      <c r="X135" s="56">
        <f>VLOOKUP(B135,[2]Attendance!$B$16:$AP$500,41,0)</f>
        <v>18</v>
      </c>
      <c r="Y135" s="56">
        <f t="shared" si="72"/>
        <v>9</v>
      </c>
      <c r="Z135" s="138">
        <v>178</v>
      </c>
      <c r="AA135" s="58">
        <f t="shared" si="59"/>
        <v>23</v>
      </c>
      <c r="AB135" s="59">
        <f t="shared" si="73"/>
        <v>157.46153846153845</v>
      </c>
      <c r="AC135" s="58">
        <f t="shared" si="60"/>
        <v>0</v>
      </c>
      <c r="AD135" s="58">
        <f t="shared" si="61"/>
        <v>0</v>
      </c>
      <c r="AE135" s="60">
        <v>26</v>
      </c>
      <c r="AF135" s="60">
        <f t="shared" si="74"/>
        <v>10</v>
      </c>
      <c r="AG135" s="60">
        <f>VLOOKUP(B135,[2]Attendance!$B$16:$AZ$500,51,0)</f>
        <v>25</v>
      </c>
      <c r="AH135" s="53">
        <f t="shared" si="75"/>
        <v>9.6153846153846168</v>
      </c>
      <c r="AI135" s="61">
        <f>VLOOKUP(B135,[2]Attendance!$B$16:$BD$500,55,0)</f>
        <v>2</v>
      </c>
      <c r="AJ135" s="61">
        <f>VLOOKUP(B135,'[2]Annual leave'!$B$10:$W$106,22,0)</f>
        <v>35.713846153846156</v>
      </c>
      <c r="AK135" s="62">
        <f t="shared" si="66"/>
        <v>40</v>
      </c>
      <c r="AL135" s="63">
        <f t="shared" si="62"/>
        <v>4</v>
      </c>
      <c r="AM135" s="53">
        <v>0</v>
      </c>
      <c r="AN135" s="53">
        <f>VLOOKUP(B135,[2]Attendance!$B$17:$AR$501,43,0)</f>
        <v>0</v>
      </c>
      <c r="AO135" s="53">
        <f t="shared" si="76"/>
        <v>0</v>
      </c>
      <c r="AP135" s="64">
        <v>0</v>
      </c>
      <c r="AQ135" s="53">
        <v>0</v>
      </c>
      <c r="AR135" s="65">
        <f>VLOOKUP(B135,'[2]13 Month'!$B$9:$X$82,23,0)</f>
        <v>348</v>
      </c>
      <c r="AS135" s="66">
        <f t="shared" si="63"/>
        <v>855.14</v>
      </c>
      <c r="AT135" s="67">
        <f t="shared" si="77"/>
        <v>3461606.7199999997</v>
      </c>
      <c r="AU135" s="68">
        <f>VLOOKUP(B135,[3]HF!$B$12:$AQ$51,42,0)</f>
        <v>0</v>
      </c>
      <c r="AV135" s="68">
        <f>VLOOKUP(B135,[3]HF!$B$12:$AR$51,43,0)</f>
        <v>0</v>
      </c>
      <c r="AW135" s="69">
        <f t="shared" si="78"/>
        <v>0</v>
      </c>
      <c r="AX135" s="70">
        <f t="shared" si="69"/>
        <v>3384694.7199999997</v>
      </c>
      <c r="AY135" s="71">
        <f t="shared" si="79"/>
        <v>10</v>
      </c>
      <c r="AZ135" s="53">
        <f t="shared" si="80"/>
        <v>163469.47199999995</v>
      </c>
      <c r="BA135" s="65">
        <f t="shared" si="81"/>
        <v>40.382774703557303</v>
      </c>
      <c r="BB135" s="60">
        <f t="shared" si="82"/>
        <v>5.92</v>
      </c>
      <c r="BC135" s="60">
        <f t="shared" si="83"/>
        <v>5.92</v>
      </c>
      <c r="BD135" s="53">
        <f t="shared" si="84"/>
        <v>808.84</v>
      </c>
      <c r="BE135" s="72">
        <f>VLOOKUP(B135,'[2]PAYROLL 50%'!$B$9:$L$91,11,0)</f>
        <v>110</v>
      </c>
      <c r="BF135" s="73">
        <f t="shared" si="85"/>
        <v>698.84</v>
      </c>
      <c r="BG135" s="56">
        <f>VLOOKUP(B135,[2]Seniority!$B$10:$P$49,15,0)</f>
        <v>0</v>
      </c>
      <c r="BH135" s="74">
        <f>VLOOKUP(B135,[2]Seniority!$B$10:$S$49,18,0)</f>
        <v>0</v>
      </c>
      <c r="BI135" s="75">
        <f t="shared" si="64"/>
        <v>698.84</v>
      </c>
      <c r="BJ135" s="76"/>
      <c r="BK135" s="77"/>
      <c r="BL135" s="78"/>
      <c r="BM135" s="80" t="s">
        <v>528</v>
      </c>
      <c r="BN135" s="78" t="s">
        <v>529</v>
      </c>
      <c r="BO135" s="80">
        <v>335.53733974358971</v>
      </c>
    </row>
    <row r="136" spans="1:67" s="81" customFormat="1" ht="21.75" customHeight="1" x14ac:dyDescent="0.2">
      <c r="A136" s="41">
        <v>244</v>
      </c>
      <c r="B136" s="115" t="s">
        <v>532</v>
      </c>
      <c r="C136" s="116" t="s">
        <v>533</v>
      </c>
      <c r="D136" s="117" t="s">
        <v>534</v>
      </c>
      <c r="E136" s="118" t="s">
        <v>143</v>
      </c>
      <c r="F136" s="86" t="s">
        <v>535</v>
      </c>
      <c r="G136" s="207">
        <v>33712</v>
      </c>
      <c r="H136" s="106">
        <v>44357</v>
      </c>
      <c r="I136" s="49">
        <v>212</v>
      </c>
      <c r="J136" s="50">
        <f>VLOOKUP(B136,[2]Attendance!$B$16:$AQ$500,42,0)</f>
        <v>24.5</v>
      </c>
      <c r="K136" s="51">
        <f t="shared" si="54"/>
        <v>199.77</v>
      </c>
      <c r="L136" s="52">
        <v>0</v>
      </c>
      <c r="M136" s="52">
        <f t="shared" si="55"/>
        <v>0</v>
      </c>
      <c r="N136" s="58">
        <f>VLOOKUP(B136,[2]Attendance!$B$16:$AS$500,44,0)</f>
        <v>8</v>
      </c>
      <c r="O136" s="58">
        <f t="shared" si="65"/>
        <v>12.23076923076923</v>
      </c>
      <c r="P136" s="53">
        <f>VLOOKUP(B136,[2]Attendance!$B$16:$BA$500,52,0)</f>
        <v>0</v>
      </c>
      <c r="Q136" s="53">
        <f t="shared" si="56"/>
        <v>0</v>
      </c>
      <c r="R136" s="54">
        <f>VLOOKUP(B136,[2]Attendance!$B$16:$BB$500,53,0)</f>
        <v>34</v>
      </c>
      <c r="S136" s="55">
        <f t="shared" si="57"/>
        <v>51.980769230769226</v>
      </c>
      <c r="T136" s="53">
        <f>VLOOKUP(B136,[2]Attendance!$B$16:$BC$500,54,0)</f>
        <v>0</v>
      </c>
      <c r="U136" s="53">
        <f t="shared" si="71"/>
        <v>0</v>
      </c>
      <c r="V136" s="58">
        <f>VLOOKUP(B136,[2]Attendance!$B$16:$AT$500,45,0)</f>
        <v>8</v>
      </c>
      <c r="W136" s="58">
        <f t="shared" si="58"/>
        <v>16.307692307692307</v>
      </c>
      <c r="X136" s="56">
        <f>VLOOKUP(B136,[2]Attendance!$B$16:$AP$500,41,0)</f>
        <v>17</v>
      </c>
      <c r="Y136" s="56">
        <f t="shared" si="72"/>
        <v>8.5</v>
      </c>
      <c r="Z136" s="138">
        <v>75</v>
      </c>
      <c r="AA136" s="58">
        <f t="shared" si="59"/>
        <v>24.5</v>
      </c>
      <c r="AB136" s="59">
        <f t="shared" si="73"/>
        <v>70.67307692307692</v>
      </c>
      <c r="AC136" s="58">
        <f t="shared" si="60"/>
        <v>0</v>
      </c>
      <c r="AD136" s="58">
        <f t="shared" si="61"/>
        <v>0</v>
      </c>
      <c r="AE136" s="60">
        <v>26</v>
      </c>
      <c r="AF136" s="60">
        <f t="shared" si="74"/>
        <v>10</v>
      </c>
      <c r="AG136" s="60">
        <f>VLOOKUP(B136,[2]Attendance!$B$16:$AZ$500,51,0)</f>
        <v>25</v>
      </c>
      <c r="AH136" s="53">
        <f t="shared" si="75"/>
        <v>9.6153846153846168</v>
      </c>
      <c r="AI136" s="61">
        <f>VLOOKUP(B136,[2]Attendance!$B$16:$BD$500,55,0)</f>
        <v>0.5</v>
      </c>
      <c r="AJ136" s="61">
        <f>VLOOKUP(B136,'[2]Annual leave'!$B$10:$W$106,22,0)</f>
        <v>7.0776602564102564</v>
      </c>
      <c r="AK136" s="62">
        <f t="shared" si="66"/>
        <v>33</v>
      </c>
      <c r="AL136" s="63">
        <f t="shared" si="62"/>
        <v>3</v>
      </c>
      <c r="AM136" s="53">
        <v>0</v>
      </c>
      <c r="AN136" s="53">
        <f>VLOOKUP(B136,[2]Attendance!$B$17:$AR$501,43,0)</f>
        <v>0</v>
      </c>
      <c r="AO136" s="53">
        <f t="shared" si="76"/>
        <v>0</v>
      </c>
      <c r="AP136" s="64">
        <v>0</v>
      </c>
      <c r="AQ136" s="53">
        <v>0</v>
      </c>
      <c r="AR136" s="65">
        <f>VLOOKUP(B136,'[2]13 Month'!$B$9:$X$82,23,0)</f>
        <v>265.60576923076923</v>
      </c>
      <c r="AS136" s="66">
        <f t="shared" si="63"/>
        <v>654.76</v>
      </c>
      <c r="AT136" s="67">
        <f t="shared" si="77"/>
        <v>2650468.48</v>
      </c>
      <c r="AU136" s="68">
        <f>VLOOKUP(B136,[3]HF!$B$12:$AQ$51,42,0)</f>
        <v>1</v>
      </c>
      <c r="AV136" s="68">
        <f>VLOOKUP(B136,[3]HF!$B$12:$AR$51,43,0)</f>
        <v>1</v>
      </c>
      <c r="AW136" s="69">
        <f t="shared" si="78"/>
        <v>300000</v>
      </c>
      <c r="AX136" s="70">
        <f t="shared" si="69"/>
        <v>2275580.48</v>
      </c>
      <c r="AY136" s="71">
        <f t="shared" si="79"/>
        <v>10</v>
      </c>
      <c r="AZ136" s="53">
        <f t="shared" si="80"/>
        <v>52558.04800000001</v>
      </c>
      <c r="BA136" s="65">
        <f t="shared" si="81"/>
        <v>12.983707509881425</v>
      </c>
      <c r="BB136" s="60">
        <f>IF(B136&lt;=0,0,IF(YEARFRAC(G136,$AN$4)&gt;=60,0,ROUND((IF(AND((AS136*$BB$4)&gt;0,(AS136*$BB$4)&lt;=400000),(400000*0.02)/$BB$4,IF(AND((AS136*$BB$4)&gt;400000,(AS136*$BB$4)&lt;=1200000),((AS136*$BB$4)*0.02)/$BB$4,IF((AS136*$BB$4)&gt;1200000,(1200000*0.02)/$BB$4)))),2)))</f>
        <v>5.92</v>
      </c>
      <c r="BC136" s="60">
        <f t="shared" si="83"/>
        <v>5.92</v>
      </c>
      <c r="BD136" s="53">
        <f t="shared" si="84"/>
        <v>635.86</v>
      </c>
      <c r="BE136" s="72">
        <f>VLOOKUP(B136,'[2]PAYROLL 50%'!$B$9:$L$91,11,0)</f>
        <v>106</v>
      </c>
      <c r="BF136" s="73">
        <f t="shared" si="85"/>
        <v>529.86</v>
      </c>
      <c r="BG136" s="56">
        <f>VLOOKUP(B136,[2]Seniority!$B$10:$P$49,15,0)</f>
        <v>0</v>
      </c>
      <c r="BH136" s="74">
        <f>VLOOKUP(B136,[2]Seniority!$B$10:$S$49,18,0)</f>
        <v>0</v>
      </c>
      <c r="BI136" s="75">
        <f t="shared" si="64"/>
        <v>529.86</v>
      </c>
      <c r="BJ136" s="76"/>
      <c r="BK136" s="77"/>
      <c r="BL136" s="78"/>
      <c r="BM136" s="80" t="s">
        <v>532</v>
      </c>
      <c r="BN136" s="78" t="s">
        <v>533</v>
      </c>
      <c r="BO136" s="80">
        <v>285.21826923076924</v>
      </c>
    </row>
    <row r="137" spans="1:67" s="81" customFormat="1" ht="21.75" customHeight="1" x14ac:dyDescent="0.2">
      <c r="A137" s="41">
        <v>245</v>
      </c>
      <c r="B137" s="115" t="s">
        <v>536</v>
      </c>
      <c r="C137" s="116" t="s">
        <v>537</v>
      </c>
      <c r="D137" s="117" t="s">
        <v>538</v>
      </c>
      <c r="E137" s="118" t="s">
        <v>143</v>
      </c>
      <c r="F137" s="86" t="s">
        <v>535</v>
      </c>
      <c r="G137" s="207">
        <f>VLOOKUP(B137,'[2]Masster List'!$B$6:$H$55,7,0)</f>
        <v>37444</v>
      </c>
      <c r="H137" s="106">
        <v>44936</v>
      </c>
      <c r="I137" s="49">
        <v>212</v>
      </c>
      <c r="J137" s="50">
        <f>VLOOKUP(B137,[2]Attendance!$B$16:$AQ$500,42,0)</f>
        <v>24.5</v>
      </c>
      <c r="K137" s="51">
        <f t="shared" si="54"/>
        <v>199.77</v>
      </c>
      <c r="L137" s="52">
        <v>0</v>
      </c>
      <c r="M137" s="52">
        <f t="shared" si="55"/>
        <v>0</v>
      </c>
      <c r="N137" s="58">
        <f>VLOOKUP(B137,[2]Attendance!$B$16:$AS$500,44,0)</f>
        <v>8</v>
      </c>
      <c r="O137" s="58">
        <f t="shared" si="65"/>
        <v>12.23076923076923</v>
      </c>
      <c r="P137" s="60">
        <f>VLOOKUP(B137,[2]Attendance!$B$16:$BA$500,52,0)</f>
        <v>0</v>
      </c>
      <c r="Q137" s="60">
        <f t="shared" si="56"/>
        <v>0</v>
      </c>
      <c r="R137" s="54">
        <f>VLOOKUP(B137,[2]Attendance!$B$16:$BB$500,53,0)</f>
        <v>30</v>
      </c>
      <c r="S137" s="55">
        <f t="shared" si="57"/>
        <v>45.865384615384613</v>
      </c>
      <c r="T137" s="60">
        <f>VLOOKUP(B137,[2]Attendance!$B$16:$BC$500,54,0)</f>
        <v>0</v>
      </c>
      <c r="U137" s="60">
        <f t="shared" si="71"/>
        <v>0</v>
      </c>
      <c r="V137" s="58">
        <f>VLOOKUP(B137,[2]Attendance!$B$16:$AT$500,45,0)</f>
        <v>8</v>
      </c>
      <c r="W137" s="58">
        <f t="shared" si="58"/>
        <v>16.307692307692307</v>
      </c>
      <c r="X137" s="56">
        <f>VLOOKUP(B137,[2]Attendance!$B$16:$AP$500,41,0)</f>
        <v>15</v>
      </c>
      <c r="Y137" s="56">
        <f t="shared" si="72"/>
        <v>7.5</v>
      </c>
      <c r="Z137" s="138">
        <v>40</v>
      </c>
      <c r="AA137" s="58">
        <f t="shared" si="59"/>
        <v>24.5</v>
      </c>
      <c r="AB137" s="59">
        <f t="shared" si="73"/>
        <v>37.692307692307693</v>
      </c>
      <c r="AC137" s="58">
        <f t="shared" si="60"/>
        <v>0</v>
      </c>
      <c r="AD137" s="58">
        <f t="shared" si="61"/>
        <v>0</v>
      </c>
      <c r="AE137" s="60">
        <v>26</v>
      </c>
      <c r="AF137" s="60">
        <f t="shared" si="74"/>
        <v>10</v>
      </c>
      <c r="AG137" s="60">
        <f>VLOOKUP(B137,[2]Attendance!$B$16:$AZ$500,51,0)</f>
        <v>25.5</v>
      </c>
      <c r="AH137" s="53">
        <f t="shared" si="75"/>
        <v>9.8076923076923084</v>
      </c>
      <c r="AI137" s="61">
        <f>VLOOKUP(B137,[2]Attendance!$B$16:$BD$500,55,0)</f>
        <v>1</v>
      </c>
      <c r="AJ137" s="61">
        <f>VLOOKUP(B137,'[2]Annual leave'!$B$10:$W$106,22,0)</f>
        <v>12.27753205128205</v>
      </c>
      <c r="AK137" s="62">
        <f t="shared" si="66"/>
        <v>14</v>
      </c>
      <c r="AL137" s="63">
        <f t="shared" si="62"/>
        <v>2</v>
      </c>
      <c r="AM137" s="53">
        <v>0</v>
      </c>
      <c r="AN137" s="60">
        <f>VLOOKUP(B137,[2]Attendance!$B$17:$AR$501,43,0)</f>
        <v>0</v>
      </c>
      <c r="AO137" s="60">
        <f t="shared" si="76"/>
        <v>0</v>
      </c>
      <c r="AP137" s="64">
        <v>0</v>
      </c>
      <c r="AQ137" s="53">
        <v>0</v>
      </c>
      <c r="AR137" s="65">
        <f>VLOOKUP(B137,'[2]13 Month'!$B$9:$X$82,23,0)</f>
        <v>226.83974358974362</v>
      </c>
      <c r="AS137" s="66">
        <f t="shared" si="63"/>
        <v>580.29</v>
      </c>
      <c r="AT137" s="67">
        <f t="shared" si="77"/>
        <v>2349013.92</v>
      </c>
      <c r="AU137" s="68">
        <f>VLOOKUP(B137,[3]HF!$B$12:$AQ$51,42,0)</f>
        <v>0</v>
      </c>
      <c r="AV137" s="68">
        <f>VLOOKUP(B137,[3]HF!$B$12:$AR$51,43,0)</f>
        <v>0</v>
      </c>
      <c r="AW137" s="69">
        <f t="shared" si="78"/>
        <v>0</v>
      </c>
      <c r="AX137" s="70">
        <f t="shared" si="69"/>
        <v>2278173.92</v>
      </c>
      <c r="AY137" s="71">
        <f t="shared" si="79"/>
        <v>10</v>
      </c>
      <c r="AZ137" s="53">
        <f t="shared" si="80"/>
        <v>52817.391999999993</v>
      </c>
      <c r="BA137" s="65">
        <f t="shared" si="81"/>
        <v>13.047774703557311</v>
      </c>
      <c r="BB137" s="60">
        <f t="shared" si="82"/>
        <v>5.92</v>
      </c>
      <c r="BC137" s="60">
        <f t="shared" si="83"/>
        <v>5.92</v>
      </c>
      <c r="BD137" s="53">
        <f t="shared" si="84"/>
        <v>561.32000000000005</v>
      </c>
      <c r="BE137" s="72">
        <f>VLOOKUP(B137,'[2]PAYROLL 50%'!$B$9:$L$91,11,0)</f>
        <v>106</v>
      </c>
      <c r="BF137" s="73">
        <f t="shared" si="85"/>
        <v>455.32000000000005</v>
      </c>
      <c r="BG137" s="56">
        <f>VLOOKUP(B137,[2]Seniority!$B$10:$P$49,15,0)</f>
        <v>0</v>
      </c>
      <c r="BH137" s="74">
        <f>VLOOKUP(B137,[2]Seniority!$B$10:$S$49,18,0)</f>
        <v>0</v>
      </c>
      <c r="BI137" s="75">
        <f t="shared" si="64"/>
        <v>455.32000000000005</v>
      </c>
      <c r="BJ137" s="76"/>
      <c r="BK137" s="77"/>
      <c r="BL137" s="78"/>
      <c r="BM137" s="80" t="s">
        <v>536</v>
      </c>
      <c r="BN137" s="78" t="s">
        <v>537</v>
      </c>
      <c r="BO137" s="80">
        <v>256.22000000000003</v>
      </c>
    </row>
    <row r="138" spans="1:67" s="81" customFormat="1" ht="21.75" customHeight="1" x14ac:dyDescent="0.2">
      <c r="A138" s="41">
        <v>246</v>
      </c>
      <c r="B138" s="115" t="s">
        <v>539</v>
      </c>
      <c r="C138" s="116" t="s">
        <v>540</v>
      </c>
      <c r="D138" s="117" t="s">
        <v>541</v>
      </c>
      <c r="E138" s="118" t="s">
        <v>143</v>
      </c>
      <c r="F138" s="86" t="s">
        <v>535</v>
      </c>
      <c r="G138" s="87">
        <f>VLOOKUP(B138,'[2]Masster List'!$B$6:$H$55,7,0)</f>
        <v>36174</v>
      </c>
      <c r="H138" s="119">
        <v>44936</v>
      </c>
      <c r="I138" s="49">
        <v>212</v>
      </c>
      <c r="J138" s="50">
        <f>VLOOKUP(B138,[2]Attendance!$B$16:$AQ$500,42,0)</f>
        <v>19.5</v>
      </c>
      <c r="K138" s="51">
        <f t="shared" si="54"/>
        <v>159</v>
      </c>
      <c r="L138" s="52">
        <v>0</v>
      </c>
      <c r="M138" s="52">
        <f t="shared" si="55"/>
        <v>0</v>
      </c>
      <c r="N138" s="58">
        <f>VLOOKUP(B138,[2]Attendance!$B$16:$AS$500,44,0)</f>
        <v>8</v>
      </c>
      <c r="O138" s="58">
        <f t="shared" si="65"/>
        <v>12.23076923076923</v>
      </c>
      <c r="P138" s="53">
        <f>VLOOKUP(B138,[2]Attendance!$B$16:$BA$500,52,0)</f>
        <v>0</v>
      </c>
      <c r="Q138" s="53">
        <f t="shared" si="56"/>
        <v>0</v>
      </c>
      <c r="R138" s="54">
        <f>VLOOKUP(B138,[2]Attendance!$B$16:$BB$500,53,0)</f>
        <v>30</v>
      </c>
      <c r="S138" s="55">
        <f t="shared" si="57"/>
        <v>45.865384615384613</v>
      </c>
      <c r="T138" s="53">
        <f>VLOOKUP(B138,[2]Attendance!$B$16:$BC$500,54,0)</f>
        <v>0</v>
      </c>
      <c r="U138" s="53">
        <f t="shared" si="71"/>
        <v>0</v>
      </c>
      <c r="V138" s="58">
        <f>VLOOKUP(B138,[2]Attendance!$B$16:$AT$500,45,0)</f>
        <v>8</v>
      </c>
      <c r="W138" s="58">
        <f t="shared" si="58"/>
        <v>16.307692307692307</v>
      </c>
      <c r="X138" s="56">
        <f>VLOOKUP(B138,[2]Attendance!$B$16:$AP$500,41,0)</f>
        <v>15</v>
      </c>
      <c r="Y138" s="56">
        <f t="shared" si="72"/>
        <v>7.5</v>
      </c>
      <c r="Z138" s="138">
        <v>35</v>
      </c>
      <c r="AA138" s="58">
        <f t="shared" si="59"/>
        <v>19.5</v>
      </c>
      <c r="AB138" s="59">
        <f t="shared" si="73"/>
        <v>26.250000000000004</v>
      </c>
      <c r="AC138" s="58">
        <f t="shared" si="60"/>
        <v>0</v>
      </c>
      <c r="AD138" s="58">
        <f t="shared" si="61"/>
        <v>0</v>
      </c>
      <c r="AE138" s="60">
        <v>26</v>
      </c>
      <c r="AF138" s="60">
        <f t="shared" si="74"/>
        <v>10</v>
      </c>
      <c r="AG138" s="60">
        <f>VLOOKUP(B138,[2]Attendance!$B$16:$AZ$500,51,0)</f>
        <v>23.5</v>
      </c>
      <c r="AH138" s="53">
        <f t="shared" si="75"/>
        <v>9.0384615384615383</v>
      </c>
      <c r="AI138" s="61">
        <f>VLOOKUP(B138,[2]Attendance!$B$16:$BD$500,55,0)</f>
        <v>4</v>
      </c>
      <c r="AJ138" s="61">
        <f>VLOOKUP(B138,'[2]Annual leave'!$B$10:$W$106,22,0)</f>
        <v>47.710769230769223</v>
      </c>
      <c r="AK138" s="62">
        <f t="shared" si="66"/>
        <v>14</v>
      </c>
      <c r="AL138" s="63">
        <f t="shared" si="62"/>
        <v>2</v>
      </c>
      <c r="AM138" s="53">
        <v>0</v>
      </c>
      <c r="AN138" s="53">
        <f>VLOOKUP(B138,[2]Attendance!$B$17:$AR$501,43,0)</f>
        <v>0</v>
      </c>
      <c r="AO138" s="53">
        <f t="shared" si="76"/>
        <v>0</v>
      </c>
      <c r="AP138" s="64">
        <v>0</v>
      </c>
      <c r="AQ138" s="53">
        <v>0</v>
      </c>
      <c r="AR138" s="65">
        <f>VLOOKUP(B138,'[2]13 Month'!$B$9:$X$82,23,0)</f>
        <v>222.22596153846155</v>
      </c>
      <c r="AS138" s="66">
        <f t="shared" si="63"/>
        <v>558.13</v>
      </c>
      <c r="AT138" s="67">
        <f t="shared" si="77"/>
        <v>2259310.2399999998</v>
      </c>
      <c r="AU138" s="68">
        <f>VLOOKUP(B138,[3]HF!$B$12:$AQ$51,42,0)</f>
        <v>1</v>
      </c>
      <c r="AV138" s="68">
        <f>VLOOKUP(B138,[3]HF!$B$12:$AR$51,43,0)</f>
        <v>1</v>
      </c>
      <c r="AW138" s="69">
        <f t="shared" si="78"/>
        <v>300000</v>
      </c>
      <c r="AX138" s="70">
        <f t="shared" si="69"/>
        <v>1888470.2399999998</v>
      </c>
      <c r="AY138" s="71">
        <f t="shared" si="79"/>
        <v>5</v>
      </c>
      <c r="AZ138" s="53">
        <f t="shared" si="80"/>
        <v>19423.511999999988</v>
      </c>
      <c r="BA138" s="65">
        <f t="shared" si="81"/>
        <v>4.7982984189723288</v>
      </c>
      <c r="BB138" s="60">
        <f t="shared" si="82"/>
        <v>5.92</v>
      </c>
      <c r="BC138" s="60">
        <f t="shared" si="83"/>
        <v>5.92</v>
      </c>
      <c r="BD138" s="53">
        <f t="shared" si="84"/>
        <v>547.41</v>
      </c>
      <c r="BE138" s="72">
        <f>VLOOKUP(B138,'[2]PAYROLL 50%'!$B$9:$L$91,11,0)</f>
        <v>106</v>
      </c>
      <c r="BF138" s="73">
        <f t="shared" si="85"/>
        <v>441.40999999999997</v>
      </c>
      <c r="BG138" s="56">
        <f>VLOOKUP(B138,[2]Seniority!$B$10:$P$49,15,0)</f>
        <v>0</v>
      </c>
      <c r="BH138" s="74">
        <f>VLOOKUP(B138,[2]Seniority!$B$10:$S$49,18,0)</f>
        <v>0</v>
      </c>
      <c r="BI138" s="75">
        <f t="shared" si="64"/>
        <v>441.40999999999997</v>
      </c>
      <c r="BJ138" s="76"/>
      <c r="BK138" s="77"/>
      <c r="BL138" s="78"/>
      <c r="BM138" s="80" t="s">
        <v>539</v>
      </c>
      <c r="BN138" s="78" t="s">
        <v>540</v>
      </c>
      <c r="BO138" s="80">
        <v>235.99</v>
      </c>
    </row>
    <row r="139" spans="1:67" s="81" customFormat="1" ht="21.75" customHeight="1" x14ac:dyDescent="0.2">
      <c r="A139" s="41">
        <v>247</v>
      </c>
      <c r="B139" s="115" t="s">
        <v>542</v>
      </c>
      <c r="C139" s="116" t="s">
        <v>543</v>
      </c>
      <c r="D139" s="117" t="s">
        <v>544</v>
      </c>
      <c r="E139" s="118" t="s">
        <v>143</v>
      </c>
      <c r="F139" s="86" t="s">
        <v>535</v>
      </c>
      <c r="G139" s="87">
        <f>VLOOKUP(B139,'[2]Masster List'!$B$6:$H$55,7,0)</f>
        <v>36404</v>
      </c>
      <c r="H139" s="119">
        <v>44944</v>
      </c>
      <c r="I139" s="49">
        <v>212</v>
      </c>
      <c r="J139" s="50">
        <f>VLOOKUP(B139,[2]Attendance!$B$16:$AQ$500,42,0)</f>
        <v>26</v>
      </c>
      <c r="K139" s="51">
        <f t="shared" si="54"/>
        <v>212</v>
      </c>
      <c r="L139" s="52">
        <v>0</v>
      </c>
      <c r="M139" s="52">
        <f t="shared" si="55"/>
        <v>0</v>
      </c>
      <c r="N139" s="53">
        <f>VLOOKUP(B139,[2]Attendance!$B$16:$AS$500,44,0)</f>
        <v>0</v>
      </c>
      <c r="O139" s="53">
        <f t="shared" si="65"/>
        <v>0</v>
      </c>
      <c r="P139" s="58">
        <f>VLOOKUP(B139,[2]Attendance!$B$16:$BA$500,52,0)</f>
        <v>90</v>
      </c>
      <c r="Q139" s="58">
        <f t="shared" si="56"/>
        <v>27.519230769230766</v>
      </c>
      <c r="R139" s="54">
        <f>VLOOKUP(B139,[2]Attendance!$B$16:$BB$500,53,0)</f>
        <v>0</v>
      </c>
      <c r="S139" s="55">
        <f t="shared" si="57"/>
        <v>0</v>
      </c>
      <c r="T139" s="58">
        <f>VLOOKUP(B139,[2]Attendance!$B$16:$BC$500,54,0)</f>
        <v>40</v>
      </c>
      <c r="U139" s="58">
        <f t="shared" si="71"/>
        <v>81.538461538461533</v>
      </c>
      <c r="V139" s="53">
        <f>VLOOKUP(B139,[2]Attendance!$B$16:$AT$500,45,0)</f>
        <v>0</v>
      </c>
      <c r="W139" s="53">
        <f t="shared" si="58"/>
        <v>0</v>
      </c>
      <c r="X139" s="56">
        <f>VLOOKUP(B139,[2]Attendance!$B$16:$AP$500,41,0)</f>
        <v>20</v>
      </c>
      <c r="Y139" s="56">
        <f t="shared" si="72"/>
        <v>10</v>
      </c>
      <c r="Z139" s="138">
        <v>35</v>
      </c>
      <c r="AA139" s="58">
        <f t="shared" si="59"/>
        <v>26</v>
      </c>
      <c r="AB139" s="59">
        <f t="shared" si="73"/>
        <v>35</v>
      </c>
      <c r="AC139" s="58">
        <f t="shared" si="60"/>
        <v>0</v>
      </c>
      <c r="AD139" s="58">
        <f t="shared" si="61"/>
        <v>0</v>
      </c>
      <c r="AE139" s="60">
        <v>26</v>
      </c>
      <c r="AF139" s="60">
        <f t="shared" si="74"/>
        <v>10</v>
      </c>
      <c r="AG139" s="60">
        <f>VLOOKUP(B139,[2]Attendance!$B$16:$AZ$500,51,0)</f>
        <v>26</v>
      </c>
      <c r="AH139" s="53">
        <f t="shared" si="75"/>
        <v>10</v>
      </c>
      <c r="AI139" s="61">
        <f>VLOOKUP(B139,[2]Attendance!$B$16:$BD$500,55,0)</f>
        <v>0</v>
      </c>
      <c r="AJ139" s="61">
        <f>VLOOKUP(B139,'[2]Annual leave'!$B$10:$W$106,22,0)</f>
        <v>0</v>
      </c>
      <c r="AK139" s="62">
        <f t="shared" si="66"/>
        <v>14</v>
      </c>
      <c r="AL139" s="63">
        <f t="shared" si="62"/>
        <v>2</v>
      </c>
      <c r="AM139" s="53">
        <v>0</v>
      </c>
      <c r="AN139" s="58">
        <f>VLOOKUP(B139,[2]Attendance!$B$17:$AR$501,43,0)</f>
        <v>25</v>
      </c>
      <c r="AO139" s="58">
        <f t="shared" si="76"/>
        <v>28.846153846153847</v>
      </c>
      <c r="AP139" s="64">
        <v>0</v>
      </c>
      <c r="AQ139" s="53">
        <v>0</v>
      </c>
      <c r="AR139" s="65">
        <f>VLOOKUP(B139,'[2]13 Month'!$B$9:$X$82,23,0)</f>
        <v>218.89423076923075</v>
      </c>
      <c r="AS139" s="66">
        <f t="shared" si="63"/>
        <v>635.79999999999995</v>
      </c>
      <c r="AT139" s="67">
        <f t="shared" si="77"/>
        <v>2573718.4</v>
      </c>
      <c r="AU139" s="68">
        <f>VLOOKUP(B139,[3]HF!$B$12:$AQ$51,42,0)</f>
        <v>0</v>
      </c>
      <c r="AV139" s="68">
        <f>VLOOKUP(B139,[3]HF!$B$12:$AR$51,43,0)</f>
        <v>0</v>
      </c>
      <c r="AW139" s="69">
        <f t="shared" si="78"/>
        <v>0</v>
      </c>
      <c r="AX139" s="70">
        <f t="shared" si="69"/>
        <v>2492758.4</v>
      </c>
      <c r="AY139" s="71">
        <f t="shared" si="79"/>
        <v>10</v>
      </c>
      <c r="AZ139" s="53">
        <f t="shared" si="80"/>
        <v>74275.839999999997</v>
      </c>
      <c r="BA139" s="65">
        <f t="shared" si="81"/>
        <v>18.348774703557311</v>
      </c>
      <c r="BB139" s="60">
        <f t="shared" si="82"/>
        <v>5.92</v>
      </c>
      <c r="BC139" s="60">
        <f t="shared" si="83"/>
        <v>5.92</v>
      </c>
      <c r="BD139" s="53">
        <f t="shared" si="84"/>
        <v>611.53</v>
      </c>
      <c r="BE139" s="72">
        <f>VLOOKUP(B139,'[2]PAYROLL 50%'!$B$9:$L$91,11,0)</f>
        <v>106</v>
      </c>
      <c r="BF139" s="73">
        <f t="shared" si="85"/>
        <v>505.53</v>
      </c>
      <c r="BG139" s="56">
        <f>VLOOKUP(B139,[2]Seniority!$B$10:$P$49,15,0)</f>
        <v>0</v>
      </c>
      <c r="BH139" s="74">
        <f>VLOOKUP(B139,[2]Seniority!$B$10:$S$49,18,0)</f>
        <v>0</v>
      </c>
      <c r="BI139" s="75">
        <f t="shared" si="64"/>
        <v>505.53</v>
      </c>
      <c r="BJ139" s="76"/>
      <c r="BK139" s="77"/>
      <c r="BL139" s="78"/>
      <c r="BM139" s="80" t="s">
        <v>542</v>
      </c>
      <c r="BN139" s="78" t="s">
        <v>543</v>
      </c>
      <c r="BO139" s="80">
        <v>238.45999999999998</v>
      </c>
    </row>
    <row r="140" spans="1:67" s="81" customFormat="1" ht="21.75" customHeight="1" x14ac:dyDescent="0.2">
      <c r="A140" s="41">
        <v>248</v>
      </c>
      <c r="B140" s="120" t="s">
        <v>545</v>
      </c>
      <c r="C140" s="116" t="s">
        <v>546</v>
      </c>
      <c r="D140" s="121" t="s">
        <v>547</v>
      </c>
      <c r="E140" s="118" t="s">
        <v>143</v>
      </c>
      <c r="F140" s="86" t="s">
        <v>535</v>
      </c>
      <c r="G140" s="87">
        <f>VLOOKUP(B140,'[2]Masster List'!$B$6:$H$55,7,0)</f>
        <v>37084</v>
      </c>
      <c r="H140" s="88">
        <v>44865</v>
      </c>
      <c r="I140" s="49">
        <v>212</v>
      </c>
      <c r="J140" s="50">
        <f>VLOOKUP(B140,[2]Attendance!$B$16:$AQ$500,42,0)</f>
        <v>26</v>
      </c>
      <c r="K140" s="51">
        <f t="shared" si="54"/>
        <v>212</v>
      </c>
      <c r="L140" s="52">
        <v>0</v>
      </c>
      <c r="M140" s="52">
        <f t="shared" si="55"/>
        <v>0</v>
      </c>
      <c r="N140" s="58">
        <f>VLOOKUP(B140,[2]Attendance!$B$16:$AS$500,44,0)</f>
        <v>8</v>
      </c>
      <c r="O140" s="58">
        <f t="shared" si="65"/>
        <v>12.23076923076923</v>
      </c>
      <c r="P140" s="53">
        <f>VLOOKUP(B140,[2]Attendance!$B$16:$BA$500,52,0)</f>
        <v>0</v>
      </c>
      <c r="Q140" s="53">
        <f t="shared" si="56"/>
        <v>0</v>
      </c>
      <c r="R140" s="54">
        <f>VLOOKUP(B140,[2]Attendance!$B$16:$BB$500,53,0)</f>
        <v>38</v>
      </c>
      <c r="S140" s="55">
        <f t="shared" si="57"/>
        <v>58.09615384615384</v>
      </c>
      <c r="T140" s="53">
        <f>VLOOKUP(B140,[2]Attendance!$B$16:$BC$500,54,0)</f>
        <v>0</v>
      </c>
      <c r="U140" s="53">
        <f t="shared" si="71"/>
        <v>0</v>
      </c>
      <c r="V140" s="58">
        <f>VLOOKUP(B140,[2]Attendance!$B$16:$AT$500,45,0)</f>
        <v>8</v>
      </c>
      <c r="W140" s="58">
        <f t="shared" si="58"/>
        <v>16.307692307692307</v>
      </c>
      <c r="X140" s="56">
        <f>VLOOKUP(B140,[2]Attendance!$B$16:$AP$500,41,0)</f>
        <v>19</v>
      </c>
      <c r="Y140" s="56">
        <f t="shared" si="72"/>
        <v>9.5</v>
      </c>
      <c r="Z140" s="138">
        <v>70</v>
      </c>
      <c r="AA140" s="58">
        <f t="shared" si="59"/>
        <v>26</v>
      </c>
      <c r="AB140" s="59">
        <f t="shared" si="73"/>
        <v>70</v>
      </c>
      <c r="AC140" s="58">
        <f t="shared" si="60"/>
        <v>0</v>
      </c>
      <c r="AD140" s="58">
        <f t="shared" si="61"/>
        <v>0</v>
      </c>
      <c r="AE140" s="60">
        <v>26</v>
      </c>
      <c r="AF140" s="60">
        <f t="shared" si="74"/>
        <v>10</v>
      </c>
      <c r="AG140" s="60">
        <f>VLOOKUP(B140,[2]Attendance!$B$16:$AZ$500,51,0)</f>
        <v>26</v>
      </c>
      <c r="AH140" s="53">
        <f t="shared" si="75"/>
        <v>10</v>
      </c>
      <c r="AI140" s="61">
        <f>VLOOKUP(B140,[2]Attendance!$B$16:$BD$500,55,0)</f>
        <v>0</v>
      </c>
      <c r="AJ140" s="61">
        <f>VLOOKUP(B140,'[2]Annual leave'!$B$10:$W$106,22,0)</f>
        <v>0</v>
      </c>
      <c r="AK140" s="62">
        <f t="shared" si="66"/>
        <v>17</v>
      </c>
      <c r="AL140" s="63">
        <f t="shared" si="62"/>
        <v>2</v>
      </c>
      <c r="AM140" s="53">
        <v>0</v>
      </c>
      <c r="AN140" s="53">
        <f>VLOOKUP(B140,[2]Attendance!$B$17:$AR$501,43,0)</f>
        <v>0</v>
      </c>
      <c r="AO140" s="53">
        <f t="shared" si="76"/>
        <v>0</v>
      </c>
      <c r="AP140" s="64">
        <v>0</v>
      </c>
      <c r="AQ140" s="53">
        <v>0</v>
      </c>
      <c r="AR140" s="65">
        <f>VLOOKUP(B140,'[2]13 Month'!$B$9:$X$82,23,0)</f>
        <v>252.17307692307691</v>
      </c>
      <c r="AS140" s="66">
        <f t="shared" si="63"/>
        <v>652.30999999999995</v>
      </c>
      <c r="AT140" s="67">
        <f t="shared" si="77"/>
        <v>2640550.88</v>
      </c>
      <c r="AU140" s="68">
        <f>VLOOKUP(B140,[3]HF!$B$12:$AQ$51,42,0)</f>
        <v>0</v>
      </c>
      <c r="AV140" s="68">
        <f>VLOOKUP(B140,[3]HF!$B$12:$AR$51,43,0)</f>
        <v>0</v>
      </c>
      <c r="AW140" s="69">
        <f t="shared" si="78"/>
        <v>0</v>
      </c>
      <c r="AX140" s="70">
        <f t="shared" si="69"/>
        <v>2561614.88</v>
      </c>
      <c r="AY140" s="71">
        <f t="shared" si="79"/>
        <v>10</v>
      </c>
      <c r="AZ140" s="53">
        <f t="shared" si="80"/>
        <v>81161.487999999983</v>
      </c>
      <c r="BA140" s="65">
        <f t="shared" si="81"/>
        <v>20.049774703557308</v>
      </c>
      <c r="BB140" s="60">
        <f t="shared" si="82"/>
        <v>5.92</v>
      </c>
      <c r="BC140" s="60">
        <f t="shared" si="83"/>
        <v>5.92</v>
      </c>
      <c r="BD140" s="53">
        <f t="shared" si="84"/>
        <v>626.34</v>
      </c>
      <c r="BE140" s="72">
        <f>VLOOKUP(B140,'[2]PAYROLL 50%'!$B$9:$L$91,11,0)</f>
        <v>106</v>
      </c>
      <c r="BF140" s="73">
        <f t="shared" si="85"/>
        <v>520.34</v>
      </c>
      <c r="BG140" s="56">
        <f>VLOOKUP(B140,[2]Seniority!$B$10:$P$49,15,0)</f>
        <v>0</v>
      </c>
      <c r="BH140" s="74">
        <f>VLOOKUP(B140,[2]Seniority!$B$10:$S$49,18,0)</f>
        <v>0</v>
      </c>
      <c r="BI140" s="75">
        <f t="shared" si="64"/>
        <v>520.34</v>
      </c>
      <c r="BJ140" s="76"/>
      <c r="BK140" s="77"/>
      <c r="BL140" s="78"/>
      <c r="BM140" s="80" t="s">
        <v>545</v>
      </c>
      <c r="BN140" s="78" t="s">
        <v>546</v>
      </c>
      <c r="BO140" s="80">
        <v>264.28384615384618</v>
      </c>
    </row>
    <row r="141" spans="1:67" s="81" customFormat="1" ht="21.75" customHeight="1" x14ac:dyDescent="0.2">
      <c r="A141" s="41">
        <v>249</v>
      </c>
      <c r="B141" s="120" t="s">
        <v>548</v>
      </c>
      <c r="C141" s="116" t="s">
        <v>549</v>
      </c>
      <c r="D141" s="121" t="s">
        <v>550</v>
      </c>
      <c r="E141" s="148" t="s">
        <v>143</v>
      </c>
      <c r="F141" s="86" t="s">
        <v>551</v>
      </c>
      <c r="G141" s="87">
        <f>VLOOKUP(B141,'[2]Masster List'!$B$6:$H$55,7,0)</f>
        <v>37141</v>
      </c>
      <c r="H141" s="88">
        <v>45181</v>
      </c>
      <c r="I141" s="49">
        <v>212</v>
      </c>
      <c r="J141" s="50">
        <f>VLOOKUP(B141,[2]Attendance!$B$16:$AQ$500,42,0)</f>
        <v>26</v>
      </c>
      <c r="K141" s="51">
        <f t="shared" si="54"/>
        <v>212</v>
      </c>
      <c r="L141" s="52">
        <v>0</v>
      </c>
      <c r="M141" s="52">
        <f t="shared" si="55"/>
        <v>0</v>
      </c>
      <c r="N141" s="53">
        <f>VLOOKUP(B141,[2]Attendance!$B$16:$AS$500,44,0)</f>
        <v>0</v>
      </c>
      <c r="O141" s="53">
        <f t="shared" si="65"/>
        <v>0</v>
      </c>
      <c r="P141" s="58">
        <f>VLOOKUP(B141,[2]Attendance!$B$16:$BA$500,52,0)</f>
        <v>90</v>
      </c>
      <c r="Q141" s="58">
        <f t="shared" si="56"/>
        <v>27.519230769230766</v>
      </c>
      <c r="R141" s="54">
        <f>VLOOKUP(B141,[2]Attendance!$B$16:$BB$500,53,0)</f>
        <v>0</v>
      </c>
      <c r="S141" s="55">
        <f t="shared" si="57"/>
        <v>0</v>
      </c>
      <c r="T141" s="58">
        <f>VLOOKUP(B141,[2]Attendance!$B$16:$BC$500,54,0)</f>
        <v>40</v>
      </c>
      <c r="U141" s="58">
        <f t="shared" si="71"/>
        <v>81.538461538461533</v>
      </c>
      <c r="V141" s="53">
        <f>VLOOKUP(B141,[2]Attendance!$B$16:$AT$500,45,0)</f>
        <v>0</v>
      </c>
      <c r="W141" s="53">
        <f t="shared" si="58"/>
        <v>0</v>
      </c>
      <c r="X141" s="56">
        <f>VLOOKUP(B141,[2]Attendance!$B$16:$AP$500,41,0)</f>
        <v>20</v>
      </c>
      <c r="Y141" s="56">
        <f t="shared" si="72"/>
        <v>10</v>
      </c>
      <c r="Z141" s="138">
        <v>25</v>
      </c>
      <c r="AA141" s="58">
        <f t="shared" si="59"/>
        <v>26</v>
      </c>
      <c r="AB141" s="59">
        <f t="shared" si="73"/>
        <v>25</v>
      </c>
      <c r="AC141" s="58">
        <f t="shared" si="60"/>
        <v>0</v>
      </c>
      <c r="AD141" s="58">
        <f t="shared" si="61"/>
        <v>0</v>
      </c>
      <c r="AE141" s="60">
        <v>26</v>
      </c>
      <c r="AF141" s="60">
        <f t="shared" si="74"/>
        <v>10</v>
      </c>
      <c r="AG141" s="60">
        <f>VLOOKUP(B141,[2]Attendance!$B$16:$AZ$500,51,0)</f>
        <v>26</v>
      </c>
      <c r="AH141" s="53">
        <f t="shared" si="75"/>
        <v>10</v>
      </c>
      <c r="AI141" s="61">
        <f>VLOOKUP(B141,[2]Attendance!$B$16:$BD$500,55,0)</f>
        <v>0</v>
      </c>
      <c r="AJ141" s="61">
        <f>VLOOKUP(B141,'[2]Annual leave'!$B$10:$W$106,22,0)</f>
        <v>0</v>
      </c>
      <c r="AK141" s="62">
        <f t="shared" si="66"/>
        <v>6</v>
      </c>
      <c r="AL141" s="63">
        <f t="shared" si="62"/>
        <v>0</v>
      </c>
      <c r="AM141" s="53">
        <v>0</v>
      </c>
      <c r="AN141" s="58">
        <f>VLOOKUP(B141,[2]Attendance!$B$17:$AR$501,43,0)</f>
        <v>25</v>
      </c>
      <c r="AO141" s="58">
        <f t="shared" si="76"/>
        <v>28.846153846153847</v>
      </c>
      <c r="AP141" s="64">
        <v>0</v>
      </c>
      <c r="AQ141" s="53">
        <v>0</v>
      </c>
      <c r="AR141" s="65">
        <f>VLOOKUP(B141,'[2]13 Month'!$B$9:$X$82,23,0)</f>
        <v>89</v>
      </c>
      <c r="AS141" s="66">
        <f t="shared" si="63"/>
        <v>493.9</v>
      </c>
      <c r="AT141" s="67">
        <f t="shared" si="77"/>
        <v>1999307.2</v>
      </c>
      <c r="AU141" s="68">
        <f>VLOOKUP(B141,[3]HF!$B$12:$AQ$51,42,0)</f>
        <v>0</v>
      </c>
      <c r="AV141" s="68">
        <f>VLOOKUP(B141,[3]HF!$B$12:$AR$51,43,0)</f>
        <v>0</v>
      </c>
      <c r="AW141" s="69">
        <f t="shared" si="78"/>
        <v>0</v>
      </c>
      <c r="AX141" s="70">
        <f t="shared" si="69"/>
        <v>1918347.2</v>
      </c>
      <c r="AY141" s="71">
        <f t="shared" si="79"/>
        <v>5</v>
      </c>
      <c r="AZ141" s="53">
        <f t="shared" si="80"/>
        <v>20917.36</v>
      </c>
      <c r="BA141" s="65">
        <f t="shared" si="81"/>
        <v>5.1673320158102767</v>
      </c>
      <c r="BB141" s="60">
        <f t="shared" si="82"/>
        <v>5.92</v>
      </c>
      <c r="BC141" s="60">
        <f t="shared" si="83"/>
        <v>5.92</v>
      </c>
      <c r="BD141" s="53">
        <f t="shared" si="84"/>
        <v>482.81</v>
      </c>
      <c r="BE141" s="72">
        <f>VLOOKUP(B141,'[2]PAYROLL 50%'!$B$9:$L$91,11,0)</f>
        <v>106</v>
      </c>
      <c r="BF141" s="73">
        <f t="shared" si="85"/>
        <v>376.81</v>
      </c>
      <c r="BG141" s="56">
        <f>VLOOKUP(B141,[2]Seniority!$B$10:$P$49,15,0)</f>
        <v>0</v>
      </c>
      <c r="BH141" s="74">
        <f>VLOOKUP(B141,[2]Seniority!$B$10:$S$49,18,0)</f>
        <v>0</v>
      </c>
      <c r="BI141" s="75">
        <f t="shared" si="64"/>
        <v>376.81</v>
      </c>
      <c r="BJ141" s="76"/>
      <c r="BK141" s="77"/>
      <c r="BL141" s="78"/>
      <c r="BM141" s="80" t="s">
        <v>548</v>
      </c>
      <c r="BN141" s="78" t="s">
        <v>549</v>
      </c>
      <c r="BO141" s="80">
        <v>257.39999999999998</v>
      </c>
    </row>
    <row r="142" spans="1:67" s="81" customFormat="1" ht="21.75" customHeight="1" x14ac:dyDescent="0.2">
      <c r="A142" s="41">
        <v>250</v>
      </c>
      <c r="B142" s="120" t="s">
        <v>552</v>
      </c>
      <c r="C142" s="116" t="s">
        <v>553</v>
      </c>
      <c r="D142" s="121" t="s">
        <v>554</v>
      </c>
      <c r="E142" s="118" t="s">
        <v>143</v>
      </c>
      <c r="F142" s="86" t="s">
        <v>551</v>
      </c>
      <c r="G142" s="87">
        <f>VLOOKUP(B142,'[2]Masster List'!$B$6:$H$55,7,0)</f>
        <v>35965</v>
      </c>
      <c r="H142" s="88">
        <v>45181</v>
      </c>
      <c r="I142" s="49">
        <v>212</v>
      </c>
      <c r="J142" s="50">
        <f>VLOOKUP(B142,[2]Attendance!$B$16:$AQ$500,42,0)</f>
        <v>26</v>
      </c>
      <c r="K142" s="51">
        <f t="shared" si="54"/>
        <v>212</v>
      </c>
      <c r="L142" s="52">
        <v>0</v>
      </c>
      <c r="M142" s="52">
        <f t="shared" si="55"/>
        <v>0</v>
      </c>
      <c r="N142" s="53">
        <f>VLOOKUP(B142,[2]Attendance!$B$16:$AS$500,44,0)</f>
        <v>0</v>
      </c>
      <c r="O142" s="53">
        <f t="shared" si="65"/>
        <v>0</v>
      </c>
      <c r="P142" s="58">
        <f>VLOOKUP(B142,[2]Attendance!$B$16:$BA$500,52,0)</f>
        <v>90</v>
      </c>
      <c r="Q142" s="58">
        <f t="shared" si="56"/>
        <v>27.519230769230766</v>
      </c>
      <c r="R142" s="54">
        <f>VLOOKUP(B142,[2]Attendance!$B$16:$BB$500,53,0)</f>
        <v>0</v>
      </c>
      <c r="S142" s="55">
        <f t="shared" si="57"/>
        <v>0</v>
      </c>
      <c r="T142" s="58">
        <f>VLOOKUP(B142,[2]Attendance!$B$16:$BC$500,54,0)</f>
        <v>40</v>
      </c>
      <c r="U142" s="58">
        <f t="shared" si="71"/>
        <v>81.538461538461533</v>
      </c>
      <c r="V142" s="53">
        <f>VLOOKUP(B142,[2]Attendance!$B$16:$AT$500,45,0)</f>
        <v>0</v>
      </c>
      <c r="W142" s="53">
        <f t="shared" si="58"/>
        <v>0</v>
      </c>
      <c r="X142" s="56">
        <f>VLOOKUP(B142,[2]Attendance!$B$16:$AP$500,41,0)</f>
        <v>20</v>
      </c>
      <c r="Y142" s="56">
        <f t="shared" si="72"/>
        <v>10</v>
      </c>
      <c r="Z142" s="138">
        <v>25</v>
      </c>
      <c r="AA142" s="58">
        <f t="shared" si="59"/>
        <v>26</v>
      </c>
      <c r="AB142" s="59">
        <f t="shared" si="73"/>
        <v>25</v>
      </c>
      <c r="AC142" s="58">
        <f t="shared" si="60"/>
        <v>0</v>
      </c>
      <c r="AD142" s="58">
        <f t="shared" si="61"/>
        <v>0</v>
      </c>
      <c r="AE142" s="60">
        <v>26</v>
      </c>
      <c r="AF142" s="60">
        <f t="shared" si="74"/>
        <v>10</v>
      </c>
      <c r="AG142" s="60">
        <f>VLOOKUP(B142,[2]Attendance!$B$16:$AZ$500,51,0)</f>
        <v>26</v>
      </c>
      <c r="AH142" s="53">
        <f t="shared" si="75"/>
        <v>10</v>
      </c>
      <c r="AI142" s="61">
        <f>VLOOKUP(B142,[2]Attendance!$B$16:$BD$500,55,0)</f>
        <v>0</v>
      </c>
      <c r="AJ142" s="61">
        <f>VLOOKUP(B142,'[2]Annual leave'!$B$10:$W$106,22,0)</f>
        <v>0</v>
      </c>
      <c r="AK142" s="62">
        <f t="shared" si="66"/>
        <v>6</v>
      </c>
      <c r="AL142" s="63">
        <f t="shared" si="62"/>
        <v>0</v>
      </c>
      <c r="AM142" s="53">
        <v>0</v>
      </c>
      <c r="AN142" s="58">
        <f>VLOOKUP(B142,[2]Attendance!$B$17:$AR$501,43,0)</f>
        <v>25</v>
      </c>
      <c r="AO142" s="58">
        <f t="shared" si="76"/>
        <v>28.846153846153847</v>
      </c>
      <c r="AP142" s="64">
        <v>0</v>
      </c>
      <c r="AQ142" s="53">
        <v>0</v>
      </c>
      <c r="AR142" s="65">
        <f>VLOOKUP(B142,'[2]13 Month'!$B$9:$X$82,23,0)</f>
        <v>88.310897435897445</v>
      </c>
      <c r="AS142" s="66">
        <f t="shared" si="63"/>
        <v>493.21</v>
      </c>
      <c r="AT142" s="67">
        <f t="shared" si="77"/>
        <v>1996514.0799999998</v>
      </c>
      <c r="AU142" s="68">
        <f>VLOOKUP(B142,[3]HF!$B$12:$AQ$51,42,0)</f>
        <v>1</v>
      </c>
      <c r="AV142" s="68">
        <f>VLOOKUP(B142,[3]HF!$B$12:$AR$51,43,0)</f>
        <v>1</v>
      </c>
      <c r="AW142" s="69">
        <f t="shared" si="78"/>
        <v>300000</v>
      </c>
      <c r="AX142" s="70">
        <f t="shared" si="69"/>
        <v>1615554.0799999998</v>
      </c>
      <c r="AY142" s="71">
        <f t="shared" si="79"/>
        <v>5</v>
      </c>
      <c r="AZ142" s="53">
        <f t="shared" si="80"/>
        <v>5777.7039999999979</v>
      </c>
      <c r="BA142" s="65">
        <f t="shared" si="81"/>
        <v>1.4272984189723315</v>
      </c>
      <c r="BB142" s="60">
        <f t="shared" si="82"/>
        <v>5.92</v>
      </c>
      <c r="BC142" s="60">
        <f t="shared" si="83"/>
        <v>5.92</v>
      </c>
      <c r="BD142" s="53">
        <f t="shared" si="84"/>
        <v>485.86</v>
      </c>
      <c r="BE142" s="72">
        <f>VLOOKUP(B142,'[2]PAYROLL 50%'!$B$9:$L$91,11,0)</f>
        <v>106</v>
      </c>
      <c r="BF142" s="73">
        <f t="shared" si="85"/>
        <v>379.86</v>
      </c>
      <c r="BG142" s="56">
        <f>VLOOKUP(B142,[2]Seniority!$B$10:$P$49,15,0)</f>
        <v>0</v>
      </c>
      <c r="BH142" s="74">
        <f>VLOOKUP(B142,[2]Seniority!$B$10:$S$49,18,0)</f>
        <v>0</v>
      </c>
      <c r="BI142" s="75">
        <f t="shared" si="64"/>
        <v>379.86</v>
      </c>
      <c r="BJ142" s="76"/>
      <c r="BK142" s="77"/>
      <c r="BL142" s="78"/>
      <c r="BM142" s="80" t="s">
        <v>552</v>
      </c>
      <c r="BN142" s="78" t="s">
        <v>553</v>
      </c>
      <c r="BO142" s="80">
        <v>258.73</v>
      </c>
    </row>
    <row r="143" spans="1:67" s="81" customFormat="1" ht="21.75" customHeight="1" x14ac:dyDescent="0.2">
      <c r="A143" s="41">
        <v>251</v>
      </c>
      <c r="B143" s="115" t="s">
        <v>555</v>
      </c>
      <c r="C143" s="116" t="s">
        <v>556</v>
      </c>
      <c r="D143" s="121" t="s">
        <v>557</v>
      </c>
      <c r="E143" s="118" t="s">
        <v>464</v>
      </c>
      <c r="F143" s="86" t="s">
        <v>551</v>
      </c>
      <c r="G143" s="87">
        <f>VLOOKUP(B143,'[2]Masster List'!$B$6:$H$55,7,0)</f>
        <v>37080</v>
      </c>
      <c r="H143" s="88">
        <v>45181</v>
      </c>
      <c r="I143" s="49">
        <v>212</v>
      </c>
      <c r="J143" s="50">
        <f>VLOOKUP(B143,[2]Attendance!$B$16:$AQ$500,42,0)</f>
        <v>26</v>
      </c>
      <c r="K143" s="51">
        <f t="shared" si="54"/>
        <v>212</v>
      </c>
      <c r="L143" s="52">
        <v>0</v>
      </c>
      <c r="M143" s="52">
        <f t="shared" si="55"/>
        <v>0</v>
      </c>
      <c r="N143" s="58">
        <f>VLOOKUP(B143,[2]Attendance!$B$16:$AS$500,44,0)</f>
        <v>8</v>
      </c>
      <c r="O143" s="58">
        <f t="shared" si="65"/>
        <v>12.23076923076923</v>
      </c>
      <c r="P143" s="53">
        <f>VLOOKUP(B143,[2]Attendance!$B$16:$BA$500,52,0)</f>
        <v>0</v>
      </c>
      <c r="Q143" s="53">
        <f t="shared" si="56"/>
        <v>0</v>
      </c>
      <c r="R143" s="54">
        <f>VLOOKUP(B143,[2]Attendance!$B$16:$BB$500,53,0)</f>
        <v>38</v>
      </c>
      <c r="S143" s="55">
        <f t="shared" si="57"/>
        <v>58.09615384615384</v>
      </c>
      <c r="T143" s="53">
        <f>VLOOKUP(B143,[2]Attendance!$B$16:$BC$500,54,0)</f>
        <v>0</v>
      </c>
      <c r="U143" s="53">
        <f t="shared" si="71"/>
        <v>0</v>
      </c>
      <c r="V143" s="58">
        <f>VLOOKUP(B143,[2]Attendance!$B$16:$AT$500,45,0)</f>
        <v>8</v>
      </c>
      <c r="W143" s="58">
        <f t="shared" si="58"/>
        <v>16.307692307692307</v>
      </c>
      <c r="X143" s="56">
        <f>VLOOKUP(B143,[2]Attendance!$B$16:$AP$500,41,0)</f>
        <v>19</v>
      </c>
      <c r="Y143" s="56">
        <f t="shared" si="72"/>
        <v>9.5</v>
      </c>
      <c r="Z143" s="138">
        <v>10</v>
      </c>
      <c r="AA143" s="58">
        <f t="shared" si="59"/>
        <v>26</v>
      </c>
      <c r="AB143" s="59">
        <f t="shared" si="73"/>
        <v>10</v>
      </c>
      <c r="AC143" s="58">
        <f t="shared" si="60"/>
        <v>0</v>
      </c>
      <c r="AD143" s="58">
        <f t="shared" si="61"/>
        <v>0</v>
      </c>
      <c r="AE143" s="60">
        <v>26</v>
      </c>
      <c r="AF143" s="60">
        <f t="shared" si="74"/>
        <v>10</v>
      </c>
      <c r="AG143" s="60">
        <f>VLOOKUP(B143,[2]Attendance!$B$16:$AZ$500,51,0)</f>
        <v>26</v>
      </c>
      <c r="AH143" s="53">
        <f t="shared" si="75"/>
        <v>10</v>
      </c>
      <c r="AI143" s="61">
        <f>VLOOKUP(B143,[2]Attendance!$B$16:$BD$500,55,0)</f>
        <v>0</v>
      </c>
      <c r="AJ143" s="61">
        <f>VLOOKUP(B143,'[2]Annual leave'!$B$10:$W$106,22,0)</f>
        <v>0</v>
      </c>
      <c r="AK143" s="62">
        <f t="shared" si="66"/>
        <v>6</v>
      </c>
      <c r="AL143" s="63">
        <f t="shared" si="62"/>
        <v>0</v>
      </c>
      <c r="AM143" s="53">
        <v>0</v>
      </c>
      <c r="AN143" s="53">
        <f>VLOOKUP(B143,[2]Attendance!$B$17:$AR$501,43,0)</f>
        <v>0</v>
      </c>
      <c r="AO143" s="53">
        <f t="shared" si="76"/>
        <v>0</v>
      </c>
      <c r="AP143" s="64">
        <v>0</v>
      </c>
      <c r="AQ143" s="53">
        <v>0</v>
      </c>
      <c r="AR143" s="65">
        <f>VLOOKUP(B143,'[2]13 Month'!$B$9:$X$82,23,0)</f>
        <v>87.333333333333329</v>
      </c>
      <c r="AS143" s="66">
        <f t="shared" si="63"/>
        <v>425.47</v>
      </c>
      <c r="AT143" s="67">
        <f t="shared" si="77"/>
        <v>1722302.56</v>
      </c>
      <c r="AU143" s="68">
        <f>VLOOKUP(B143,[3]HF!$B$12:$AQ$51,42,0)</f>
        <v>0</v>
      </c>
      <c r="AV143" s="68">
        <f>VLOOKUP(B143,[3]HF!$B$12:$AR$51,43,0)</f>
        <v>0</v>
      </c>
      <c r="AW143" s="69">
        <f t="shared" si="78"/>
        <v>0</v>
      </c>
      <c r="AX143" s="70">
        <f t="shared" si="69"/>
        <v>1643366.56</v>
      </c>
      <c r="AY143" s="71">
        <f t="shared" si="79"/>
        <v>5</v>
      </c>
      <c r="AZ143" s="53">
        <f t="shared" si="80"/>
        <v>7168.3280000000086</v>
      </c>
      <c r="BA143" s="65">
        <f t="shared" si="81"/>
        <v>1.7708320158102788</v>
      </c>
      <c r="BB143" s="60">
        <f t="shared" si="82"/>
        <v>5.92</v>
      </c>
      <c r="BC143" s="60">
        <f t="shared" si="83"/>
        <v>5.92</v>
      </c>
      <c r="BD143" s="53">
        <f t="shared" si="84"/>
        <v>417.78</v>
      </c>
      <c r="BE143" s="72">
        <f>VLOOKUP(B143,'[2]PAYROLL 50%'!$B$9:$L$91,11,0)</f>
        <v>106</v>
      </c>
      <c r="BF143" s="73">
        <f t="shared" si="85"/>
        <v>311.77999999999997</v>
      </c>
      <c r="BG143" s="56">
        <f>VLOOKUP(B143,[2]Seniority!$B$10:$P$49,15,0)</f>
        <v>0</v>
      </c>
      <c r="BH143" s="74">
        <f>VLOOKUP(B143,[2]Seniority!$B$10:$S$49,18,0)</f>
        <v>0</v>
      </c>
      <c r="BI143" s="75">
        <f t="shared" si="64"/>
        <v>311.77999999999997</v>
      </c>
      <c r="BJ143" s="76"/>
      <c r="BK143" s="77"/>
      <c r="BL143" s="78"/>
      <c r="BM143" s="80" t="s">
        <v>555</v>
      </c>
      <c r="BN143" s="78" t="s">
        <v>556</v>
      </c>
      <c r="BO143" s="80">
        <v>255.24</v>
      </c>
    </row>
    <row r="144" spans="1:67" s="81" customFormat="1" ht="21.75" customHeight="1" x14ac:dyDescent="0.2">
      <c r="A144" s="41">
        <v>252</v>
      </c>
      <c r="B144" s="115" t="s">
        <v>558</v>
      </c>
      <c r="C144" s="116" t="s">
        <v>559</v>
      </c>
      <c r="D144" s="121" t="s">
        <v>560</v>
      </c>
      <c r="E144" s="118" t="s">
        <v>143</v>
      </c>
      <c r="F144" s="86" t="s">
        <v>551</v>
      </c>
      <c r="G144" s="87">
        <f>VLOOKUP(B144,'[2]Masster List'!$B$6:$H$55,7,0)</f>
        <v>35803</v>
      </c>
      <c r="H144" s="88">
        <v>45195</v>
      </c>
      <c r="I144" s="49">
        <v>212</v>
      </c>
      <c r="J144" s="50">
        <f>VLOOKUP(B144,[2]Attendance!$B$16:$AQ$500,42,0)</f>
        <v>26</v>
      </c>
      <c r="K144" s="51">
        <f t="shared" si="54"/>
        <v>212</v>
      </c>
      <c r="L144" s="52">
        <v>0</v>
      </c>
      <c r="M144" s="52">
        <f t="shared" si="55"/>
        <v>0</v>
      </c>
      <c r="N144" s="53">
        <f>VLOOKUP(B144,[2]Attendance!$B$16:$AS$500,44,0)</f>
        <v>0</v>
      </c>
      <c r="O144" s="53">
        <f t="shared" si="65"/>
        <v>0</v>
      </c>
      <c r="P144" s="58">
        <f>VLOOKUP(B144,[2]Attendance!$B$16:$BA$500,52,0)</f>
        <v>90</v>
      </c>
      <c r="Q144" s="58">
        <f t="shared" si="56"/>
        <v>27.519230769230766</v>
      </c>
      <c r="R144" s="54">
        <f>VLOOKUP(B144,[2]Attendance!$B$16:$BB$500,53,0)</f>
        <v>0</v>
      </c>
      <c r="S144" s="55">
        <f t="shared" si="57"/>
        <v>0</v>
      </c>
      <c r="T144" s="58">
        <f>VLOOKUP(B144,[2]Attendance!$B$16:$BC$500,54,0)</f>
        <v>40</v>
      </c>
      <c r="U144" s="58">
        <f t="shared" si="71"/>
        <v>81.538461538461533</v>
      </c>
      <c r="V144" s="53">
        <f>VLOOKUP(B144,[2]Attendance!$B$16:$AT$500,45,0)</f>
        <v>0</v>
      </c>
      <c r="W144" s="53">
        <f t="shared" si="58"/>
        <v>0</v>
      </c>
      <c r="X144" s="56">
        <f>VLOOKUP(B144,[2]Attendance!$B$16:$AP$500,41,0)</f>
        <v>20</v>
      </c>
      <c r="Y144" s="56">
        <f t="shared" si="72"/>
        <v>10</v>
      </c>
      <c r="Z144" s="138">
        <v>80</v>
      </c>
      <c r="AA144" s="58">
        <f t="shared" si="59"/>
        <v>26</v>
      </c>
      <c r="AB144" s="59">
        <f t="shared" si="73"/>
        <v>80</v>
      </c>
      <c r="AC144" s="58">
        <f t="shared" si="60"/>
        <v>0</v>
      </c>
      <c r="AD144" s="58">
        <f t="shared" si="61"/>
        <v>0</v>
      </c>
      <c r="AE144" s="60">
        <v>26</v>
      </c>
      <c r="AF144" s="60">
        <f t="shared" si="74"/>
        <v>10</v>
      </c>
      <c r="AG144" s="60">
        <f>VLOOKUP(B144,[2]Attendance!$B$16:$AZ$500,51,0)</f>
        <v>26</v>
      </c>
      <c r="AH144" s="53">
        <f t="shared" si="75"/>
        <v>10</v>
      </c>
      <c r="AI144" s="61">
        <f>VLOOKUP(B144,[2]Attendance!$B$16:$BD$500,55,0)</f>
        <v>0</v>
      </c>
      <c r="AJ144" s="61">
        <f>VLOOKUP(B144,'[2]Annual leave'!$B$10:$W$106,22,0)</f>
        <v>0</v>
      </c>
      <c r="AK144" s="62">
        <f t="shared" si="66"/>
        <v>6</v>
      </c>
      <c r="AL144" s="63">
        <f t="shared" si="62"/>
        <v>0</v>
      </c>
      <c r="AM144" s="53">
        <v>0</v>
      </c>
      <c r="AN144" s="58">
        <f>VLOOKUP(B144,[2]Attendance!$B$17:$AR$501,43,0)</f>
        <v>25</v>
      </c>
      <c r="AO144" s="58">
        <f t="shared" si="76"/>
        <v>28.846153846153847</v>
      </c>
      <c r="AP144" s="64">
        <v>0</v>
      </c>
      <c r="AQ144" s="53">
        <v>0</v>
      </c>
      <c r="AR144" s="65">
        <f>VLOOKUP(B144,'[2]13 Month'!$B$9:$X$82,23,0)</f>
        <v>111.47435897435896</v>
      </c>
      <c r="AS144" s="66">
        <f t="shared" si="63"/>
        <v>571.38</v>
      </c>
      <c r="AT144" s="67">
        <f t="shared" si="77"/>
        <v>2312946.2399999998</v>
      </c>
      <c r="AU144" s="68">
        <v>0</v>
      </c>
      <c r="AV144" s="68">
        <v>0</v>
      </c>
      <c r="AW144" s="69">
        <f t="shared" si="78"/>
        <v>0</v>
      </c>
      <c r="AX144" s="70">
        <f t="shared" si="69"/>
        <v>2231986.2399999998</v>
      </c>
      <c r="AY144" s="71">
        <f t="shared" si="79"/>
        <v>10</v>
      </c>
      <c r="AZ144" s="53">
        <f t="shared" si="80"/>
        <v>48198.623999999982</v>
      </c>
      <c r="BA144" s="65">
        <f t="shared" si="81"/>
        <v>11.906774703557307</v>
      </c>
      <c r="BB144" s="60">
        <f t="shared" si="82"/>
        <v>5.92</v>
      </c>
      <c r="BC144" s="60">
        <f t="shared" si="83"/>
        <v>5.92</v>
      </c>
      <c r="BD144" s="53">
        <f t="shared" si="84"/>
        <v>553.54999999999995</v>
      </c>
      <c r="BE144" s="72">
        <f>VLOOKUP(B144,'[2]PAYROLL 50%'!$B$9:$L$91,11,0)</f>
        <v>106</v>
      </c>
      <c r="BF144" s="73">
        <f t="shared" si="85"/>
        <v>447.54999999999995</v>
      </c>
      <c r="BG144" s="56">
        <f>VLOOKUP(B144,[2]Seniority!$B$10:$P$49,15,0)</f>
        <v>0</v>
      </c>
      <c r="BH144" s="74">
        <f>VLOOKUP(B144,[2]Seniority!$B$10:$S$49,18,0)</f>
        <v>0</v>
      </c>
      <c r="BI144" s="75">
        <f t="shared" si="64"/>
        <v>447.54999999999995</v>
      </c>
      <c r="BJ144" s="76"/>
      <c r="BK144" s="77"/>
      <c r="BL144" s="78"/>
      <c r="BM144" s="80" t="s">
        <v>558</v>
      </c>
      <c r="BN144" s="78" t="s">
        <v>559</v>
      </c>
      <c r="BO144" s="80">
        <v>345.64000000000004</v>
      </c>
    </row>
    <row r="145" spans="1:67" s="81" customFormat="1" ht="21.75" customHeight="1" x14ac:dyDescent="0.2">
      <c r="A145" s="41">
        <v>253</v>
      </c>
      <c r="B145" s="115" t="s">
        <v>561</v>
      </c>
      <c r="C145" s="116" t="s">
        <v>562</v>
      </c>
      <c r="D145" s="121" t="s">
        <v>563</v>
      </c>
      <c r="E145" s="118" t="s">
        <v>143</v>
      </c>
      <c r="F145" s="86" t="s">
        <v>551</v>
      </c>
      <c r="G145" s="87">
        <f>VLOOKUP(B145,'[2]Masster List'!$B$6:$H$55,7,0)</f>
        <v>34763</v>
      </c>
      <c r="H145" s="88">
        <v>45201</v>
      </c>
      <c r="I145" s="49">
        <v>212</v>
      </c>
      <c r="J145" s="50">
        <f>VLOOKUP(B145,[2]Attendance!$B$16:$AQ$500,42,0)</f>
        <v>25</v>
      </c>
      <c r="K145" s="51">
        <f t="shared" si="54"/>
        <v>203.85</v>
      </c>
      <c r="L145" s="52">
        <v>0</v>
      </c>
      <c r="M145" s="52">
        <f t="shared" si="55"/>
        <v>0</v>
      </c>
      <c r="N145" s="53">
        <f>VLOOKUP(B145,[2]Attendance!$B$16:$AS$500,44,0)</f>
        <v>0</v>
      </c>
      <c r="O145" s="53">
        <f t="shared" si="65"/>
        <v>0</v>
      </c>
      <c r="P145" s="58">
        <f>VLOOKUP(B145,[2]Attendance!$B$16:$BA$500,52,0)</f>
        <v>88</v>
      </c>
      <c r="Q145" s="58">
        <f t="shared" si="56"/>
        <v>26.907692307692304</v>
      </c>
      <c r="R145" s="54">
        <f>VLOOKUP(B145,[2]Attendance!$B$16:$BB$500,53,0)</f>
        <v>0</v>
      </c>
      <c r="S145" s="55">
        <f t="shared" si="57"/>
        <v>0</v>
      </c>
      <c r="T145" s="58">
        <f>VLOOKUP(B145,[2]Attendance!$B$16:$BC$500,54,0)</f>
        <v>38</v>
      </c>
      <c r="U145" s="58">
        <f t="shared" si="71"/>
        <v>77.461538461538453</v>
      </c>
      <c r="V145" s="53">
        <f>VLOOKUP(B145,[2]Attendance!$B$16:$AT$500,45,0)</f>
        <v>0</v>
      </c>
      <c r="W145" s="53">
        <f t="shared" si="58"/>
        <v>0</v>
      </c>
      <c r="X145" s="56">
        <f>VLOOKUP(B145,[2]Attendance!$B$16:$AP$500,41,0)</f>
        <v>19</v>
      </c>
      <c r="Y145" s="56">
        <f t="shared" si="72"/>
        <v>9.5</v>
      </c>
      <c r="Z145" s="138">
        <v>13</v>
      </c>
      <c r="AA145" s="58">
        <f t="shared" si="59"/>
        <v>25</v>
      </c>
      <c r="AB145" s="59">
        <f t="shared" si="73"/>
        <v>12.5</v>
      </c>
      <c r="AC145" s="58">
        <f t="shared" si="60"/>
        <v>0</v>
      </c>
      <c r="AD145" s="58">
        <f t="shared" si="61"/>
        <v>0</v>
      </c>
      <c r="AE145" s="60">
        <v>26</v>
      </c>
      <c r="AF145" s="60">
        <f t="shared" si="74"/>
        <v>10</v>
      </c>
      <c r="AG145" s="60">
        <f>VLOOKUP(B145,[2]Attendance!$B$16:$AZ$500,51,0)</f>
        <v>26</v>
      </c>
      <c r="AH145" s="53">
        <f t="shared" si="75"/>
        <v>10</v>
      </c>
      <c r="AI145" s="61">
        <f>VLOOKUP(B145,[2]Attendance!$B$16:$BD$500,55,0)</f>
        <v>1</v>
      </c>
      <c r="AJ145" s="61">
        <f>VLOOKUP(B145,'[2]Annual leave'!$B$10:$W$106,22,0)</f>
        <v>12.917923076923078</v>
      </c>
      <c r="AK145" s="62">
        <f t="shared" si="66"/>
        <v>5</v>
      </c>
      <c r="AL145" s="63">
        <f t="shared" si="62"/>
        <v>0</v>
      </c>
      <c r="AM145" s="53">
        <v>0</v>
      </c>
      <c r="AN145" s="58">
        <f>VLOOKUP(B145,[2]Attendance!$B$17:$AR$501,43,0)</f>
        <v>24</v>
      </c>
      <c r="AO145" s="58">
        <f t="shared" si="76"/>
        <v>27.692307692307693</v>
      </c>
      <c r="AP145" s="64">
        <v>0</v>
      </c>
      <c r="AQ145" s="53">
        <v>0</v>
      </c>
      <c r="AR145" s="65">
        <f>VLOOKUP(B145,'[2]13 Month'!$B$9:$X$82,23,0)</f>
        <v>87</v>
      </c>
      <c r="AS145" s="66">
        <f t="shared" si="63"/>
        <v>477.83</v>
      </c>
      <c r="AT145" s="67">
        <f t="shared" si="77"/>
        <v>1934255.8399999999</v>
      </c>
      <c r="AU145" s="68">
        <f>VLOOKUP(B145,[3]HF!$B$12:$AQ$51,42,0)</f>
        <v>1</v>
      </c>
      <c r="AV145" s="68">
        <f>VLOOKUP(B145,[3]HF!$B$12:$AR$51,43,0)</f>
        <v>0</v>
      </c>
      <c r="AW145" s="69">
        <f t="shared" si="78"/>
        <v>150000</v>
      </c>
      <c r="AX145" s="70">
        <f t="shared" si="69"/>
        <v>1705319.8399999999</v>
      </c>
      <c r="AY145" s="71">
        <f t="shared" si="79"/>
        <v>5</v>
      </c>
      <c r="AZ145" s="53">
        <f t="shared" si="80"/>
        <v>10265.991999999998</v>
      </c>
      <c r="BA145" s="65">
        <f t="shared" si="81"/>
        <v>2.5360652173913039</v>
      </c>
      <c r="BB145" s="60">
        <f t="shared" si="82"/>
        <v>5.92</v>
      </c>
      <c r="BC145" s="60">
        <f t="shared" si="83"/>
        <v>5.92</v>
      </c>
      <c r="BD145" s="53">
        <f t="shared" si="84"/>
        <v>469.37</v>
      </c>
      <c r="BE145" s="72">
        <f>VLOOKUP(B145,'[2]PAYROLL 50%'!$B$9:$L$91,11,0)</f>
        <v>106</v>
      </c>
      <c r="BF145" s="73">
        <f t="shared" si="85"/>
        <v>363.37</v>
      </c>
      <c r="BG145" s="56">
        <f>VLOOKUP(B145,[2]Seniority!$B$10:$P$49,15,0)</f>
        <v>0</v>
      </c>
      <c r="BH145" s="74">
        <f>VLOOKUP(B145,[2]Seniority!$B$10:$S$49,18,0)</f>
        <v>0</v>
      </c>
      <c r="BI145" s="75">
        <f t="shared" si="64"/>
        <v>363.37</v>
      </c>
      <c r="BJ145" s="76"/>
      <c r="BK145" s="77"/>
      <c r="BL145" s="78"/>
      <c r="BM145" s="80" t="s">
        <v>561</v>
      </c>
      <c r="BN145" s="78" t="s">
        <v>562</v>
      </c>
      <c r="BO145" s="80">
        <v>296.04000000000002</v>
      </c>
    </row>
    <row r="146" spans="1:67" s="81" customFormat="1" ht="21.75" customHeight="1" x14ac:dyDescent="0.2">
      <c r="A146" s="41">
        <v>254</v>
      </c>
      <c r="B146" s="115" t="s">
        <v>564</v>
      </c>
      <c r="C146" s="116" t="s">
        <v>565</v>
      </c>
      <c r="D146" s="121" t="s">
        <v>566</v>
      </c>
      <c r="E146" s="118" t="s">
        <v>143</v>
      </c>
      <c r="F146" s="86" t="s">
        <v>551</v>
      </c>
      <c r="G146" s="87">
        <f>VLOOKUP(B146,'[2]Masster List'!$B$6:$H$55,7,0)</f>
        <v>34022</v>
      </c>
      <c r="H146" s="88">
        <v>45201</v>
      </c>
      <c r="I146" s="49">
        <v>212</v>
      </c>
      <c r="J146" s="50">
        <f>VLOOKUP(B146,[2]Attendance!$B$16:$AQ$500,42,0)</f>
        <v>24.5</v>
      </c>
      <c r="K146" s="51">
        <f t="shared" si="54"/>
        <v>199.77</v>
      </c>
      <c r="L146" s="52">
        <v>0</v>
      </c>
      <c r="M146" s="52">
        <f t="shared" si="55"/>
        <v>0</v>
      </c>
      <c r="N146" s="53">
        <f>VLOOKUP(B146,[2]Attendance!$B$16:$AS$500,44,0)</f>
        <v>0</v>
      </c>
      <c r="O146" s="53">
        <f t="shared" si="65"/>
        <v>0</v>
      </c>
      <c r="P146" s="53">
        <f>VLOOKUP(B146,[2]Attendance!$B$16:$BA$500,52,0)</f>
        <v>0</v>
      </c>
      <c r="Q146" s="53">
        <f t="shared" si="56"/>
        <v>0</v>
      </c>
      <c r="R146" s="54">
        <f>VLOOKUP(B146,[2]Attendance!$B$16:$BB$500,53,0)</f>
        <v>32</v>
      </c>
      <c r="S146" s="55">
        <f t="shared" si="57"/>
        <v>48.92307692307692</v>
      </c>
      <c r="T146" s="53">
        <f>VLOOKUP(B146,[2]Attendance!$B$16:$BC$500,54,0)</f>
        <v>0</v>
      </c>
      <c r="U146" s="53">
        <f t="shared" si="71"/>
        <v>0</v>
      </c>
      <c r="V146" s="58">
        <f>VLOOKUP(B146,[2]Attendance!$B$16:$AT$500,45,0)</f>
        <v>8</v>
      </c>
      <c r="W146" s="58">
        <f t="shared" si="58"/>
        <v>16.307692307692307</v>
      </c>
      <c r="X146" s="56">
        <f>VLOOKUP(B146,[2]Attendance!$B$16:$AP$500,41,0)</f>
        <v>16</v>
      </c>
      <c r="Y146" s="56">
        <f t="shared" si="72"/>
        <v>8</v>
      </c>
      <c r="Z146" s="138">
        <v>23</v>
      </c>
      <c r="AA146" s="58">
        <f t="shared" si="59"/>
        <v>24.5</v>
      </c>
      <c r="AB146" s="59">
        <f t="shared" si="73"/>
        <v>21.673076923076923</v>
      </c>
      <c r="AC146" s="58">
        <f t="shared" si="60"/>
        <v>0</v>
      </c>
      <c r="AD146" s="58">
        <f t="shared" si="61"/>
        <v>0</v>
      </c>
      <c r="AE146" s="60">
        <v>26</v>
      </c>
      <c r="AF146" s="60">
        <f t="shared" si="74"/>
        <v>10</v>
      </c>
      <c r="AG146" s="60">
        <f>VLOOKUP(B146,[2]Attendance!$B$16:$AZ$500,51,0)</f>
        <v>24.5</v>
      </c>
      <c r="AH146" s="53">
        <f t="shared" si="75"/>
        <v>9.4230769230769234</v>
      </c>
      <c r="AI146" s="61">
        <f>VLOOKUP(B146,[2]Attendance!$B$16:$BD$500,55,0)</f>
        <v>0</v>
      </c>
      <c r="AJ146" s="61">
        <f>VLOOKUP(B146,'[2]Annual leave'!$B$10:$W$106,22,0)</f>
        <v>0</v>
      </c>
      <c r="AK146" s="62">
        <f t="shared" si="66"/>
        <v>5</v>
      </c>
      <c r="AL146" s="63">
        <f t="shared" si="62"/>
        <v>0</v>
      </c>
      <c r="AM146" s="53">
        <v>0</v>
      </c>
      <c r="AN146" s="53">
        <f>VLOOKUP(B146,[2]Attendance!$B$17:$AR$501,43,0)</f>
        <v>0</v>
      </c>
      <c r="AO146" s="53">
        <f t="shared" si="76"/>
        <v>0</v>
      </c>
      <c r="AP146" s="64">
        <v>0</v>
      </c>
      <c r="AQ146" s="53">
        <v>0</v>
      </c>
      <c r="AR146" s="65">
        <f>VLOOKUP(B146,'[2]13 Month'!$B$9:$X$82,23,0)</f>
        <v>82.358974358974365</v>
      </c>
      <c r="AS146" s="66">
        <f t="shared" si="63"/>
        <v>396.46</v>
      </c>
      <c r="AT146" s="67">
        <f t="shared" si="77"/>
        <v>1604870.0799999998</v>
      </c>
      <c r="AU146" s="68">
        <f>VLOOKUP(B146,[3]HF!$B$12:$AQ$51,42,0)</f>
        <v>1</v>
      </c>
      <c r="AV146" s="68">
        <f>VLOOKUP(B146,[3]HF!$B$12:$AR$51,43,0)</f>
        <v>0</v>
      </c>
      <c r="AW146" s="69">
        <f t="shared" si="78"/>
        <v>150000</v>
      </c>
      <c r="AX146" s="70">
        <f t="shared" si="69"/>
        <v>1382006.0799999998</v>
      </c>
      <c r="AY146" s="71">
        <f t="shared" si="79"/>
        <v>0</v>
      </c>
      <c r="AZ146" s="53">
        <f t="shared" si="80"/>
        <v>0</v>
      </c>
      <c r="BA146" s="65">
        <f t="shared" si="81"/>
        <v>0</v>
      </c>
      <c r="BB146" s="60">
        <f t="shared" si="82"/>
        <v>5.92</v>
      </c>
      <c r="BC146" s="60">
        <f t="shared" si="83"/>
        <v>5.92</v>
      </c>
      <c r="BD146" s="53">
        <f t="shared" si="84"/>
        <v>390.54</v>
      </c>
      <c r="BE146" s="72">
        <f>VLOOKUP(B146,'[2]PAYROLL 50%'!$B$9:$L$91,11,0)</f>
        <v>106</v>
      </c>
      <c r="BF146" s="73">
        <f t="shared" si="85"/>
        <v>284.54000000000002</v>
      </c>
      <c r="BG146" s="56">
        <f>VLOOKUP(B146,[2]Seniority!$B$10:$P$49,15,0)</f>
        <v>0</v>
      </c>
      <c r="BH146" s="74">
        <f>VLOOKUP(B146,[2]Seniority!$B$10:$S$49,18,0)</f>
        <v>0</v>
      </c>
      <c r="BI146" s="75">
        <f t="shared" si="64"/>
        <v>284.54000000000002</v>
      </c>
      <c r="BJ146" s="76"/>
      <c r="BK146" s="77"/>
      <c r="BL146" s="78"/>
      <c r="BM146" s="80" t="s">
        <v>564</v>
      </c>
      <c r="BN146" s="78" t="s">
        <v>565</v>
      </c>
      <c r="BO146" s="80">
        <v>272.72000000000003</v>
      </c>
    </row>
    <row r="147" spans="1:67" s="81" customFormat="1" ht="21.75" customHeight="1" x14ac:dyDescent="0.2">
      <c r="A147" s="41">
        <v>255</v>
      </c>
      <c r="B147" s="107" t="s">
        <v>567</v>
      </c>
      <c r="C147" s="83" t="s">
        <v>568</v>
      </c>
      <c r="D147" s="108" t="s">
        <v>569</v>
      </c>
      <c r="E147" s="109" t="s">
        <v>143</v>
      </c>
      <c r="F147" s="86" t="s">
        <v>551</v>
      </c>
      <c r="G147" s="87">
        <f>VLOOKUP(B147,'[2]Masster List'!$B$6:$H$55,7,0)</f>
        <v>36877</v>
      </c>
      <c r="H147" s="119">
        <v>45219</v>
      </c>
      <c r="I147" s="49">
        <v>212</v>
      </c>
      <c r="J147" s="50">
        <f>VLOOKUP(B147,[2]Attendance!$B$16:$AQ$500,42,0)</f>
        <v>25</v>
      </c>
      <c r="K147" s="51">
        <f t="shared" si="54"/>
        <v>203.85</v>
      </c>
      <c r="L147" s="52">
        <v>0</v>
      </c>
      <c r="M147" s="52">
        <f t="shared" si="55"/>
        <v>0</v>
      </c>
      <c r="N147" s="53">
        <f>VLOOKUP(B147,[2]Attendance!$B$16:$AS$500,44,0)</f>
        <v>0</v>
      </c>
      <c r="O147" s="53">
        <f t="shared" si="65"/>
        <v>0</v>
      </c>
      <c r="P147" s="53">
        <f>VLOOKUP(B147,[2]Attendance!$B$16:$BA$500,52,0)</f>
        <v>0</v>
      </c>
      <c r="Q147" s="53">
        <f t="shared" si="56"/>
        <v>0</v>
      </c>
      <c r="R147" s="54">
        <f>VLOOKUP(B147,[2]Attendance!$B$16:$BB$500,53,0)</f>
        <v>38</v>
      </c>
      <c r="S147" s="55">
        <f t="shared" si="57"/>
        <v>58.09615384615384</v>
      </c>
      <c r="T147" s="53">
        <f>VLOOKUP(B147,[2]Attendance!$B$16:$BC$500,54,0)</f>
        <v>0</v>
      </c>
      <c r="U147" s="53">
        <f t="shared" si="71"/>
        <v>0</v>
      </c>
      <c r="V147" s="58">
        <f>VLOOKUP(B147,[2]Attendance!$B$16:$AT$500,45,0)</f>
        <v>4</v>
      </c>
      <c r="W147" s="58">
        <f t="shared" si="58"/>
        <v>8.1538461538461533</v>
      </c>
      <c r="X147" s="56">
        <f>VLOOKUP(B147,[2]Attendance!$B$16:$AP$500,41,0)</f>
        <v>19</v>
      </c>
      <c r="Y147" s="56">
        <f t="shared" si="72"/>
        <v>9.5</v>
      </c>
      <c r="Z147" s="138">
        <v>13</v>
      </c>
      <c r="AA147" s="58">
        <f t="shared" si="59"/>
        <v>25</v>
      </c>
      <c r="AB147" s="59">
        <f t="shared" si="73"/>
        <v>12.5</v>
      </c>
      <c r="AC147" s="58">
        <f t="shared" si="60"/>
        <v>0</v>
      </c>
      <c r="AD147" s="58">
        <f t="shared" si="61"/>
        <v>0</v>
      </c>
      <c r="AE147" s="60">
        <v>26</v>
      </c>
      <c r="AF147" s="60">
        <f t="shared" si="74"/>
        <v>10</v>
      </c>
      <c r="AG147" s="60">
        <f>VLOOKUP(B147,[2]Attendance!$B$16:$AZ$500,51,0)</f>
        <v>25</v>
      </c>
      <c r="AH147" s="53">
        <f t="shared" si="75"/>
        <v>9.6153846153846168</v>
      </c>
      <c r="AI147" s="61">
        <f>VLOOKUP(B147,[2]Attendance!$B$16:$BD$500,55,0)</f>
        <v>0</v>
      </c>
      <c r="AJ147" s="61">
        <f>VLOOKUP(B147,'[2]Annual leave'!$B$10:$W$106,22,0)</f>
        <v>0</v>
      </c>
      <c r="AK147" s="62">
        <f t="shared" si="66"/>
        <v>5</v>
      </c>
      <c r="AL147" s="63">
        <f t="shared" si="62"/>
        <v>0</v>
      </c>
      <c r="AM147" s="53">
        <v>0</v>
      </c>
      <c r="AN147" s="53">
        <f>VLOOKUP(B147,[2]Attendance!$B$17:$AR$501,43,0)</f>
        <v>0</v>
      </c>
      <c r="AO147" s="53">
        <f t="shared" si="76"/>
        <v>0</v>
      </c>
      <c r="AP147" s="64">
        <v>0</v>
      </c>
      <c r="AQ147" s="53">
        <v>0</v>
      </c>
      <c r="AR147" s="65">
        <f>VLOOKUP(B147,'[2]13 Month'!$B$9:$X$82,23,0)</f>
        <v>67.943910256410263</v>
      </c>
      <c r="AS147" s="66">
        <f t="shared" si="63"/>
        <v>379.66</v>
      </c>
      <c r="AT147" s="67">
        <f t="shared" si="77"/>
        <v>1536863.6800000002</v>
      </c>
      <c r="AU147" s="68">
        <f>VLOOKUP(B147,[3]HF!$B$12:$AQ$51,42,0)</f>
        <v>0</v>
      </c>
      <c r="AV147" s="68">
        <f>VLOOKUP(B147,[3]HF!$B$12:$AR$51,43,0)</f>
        <v>0</v>
      </c>
      <c r="AW147" s="69">
        <f t="shared" si="78"/>
        <v>0</v>
      </c>
      <c r="AX147" s="70">
        <f t="shared" si="69"/>
        <v>1457927.6800000002</v>
      </c>
      <c r="AY147" s="71">
        <f t="shared" si="79"/>
        <v>0</v>
      </c>
      <c r="AZ147" s="53">
        <f t="shared" si="80"/>
        <v>0</v>
      </c>
      <c r="BA147" s="65">
        <f t="shared" si="81"/>
        <v>0</v>
      </c>
      <c r="BB147" s="60">
        <f t="shared" si="82"/>
        <v>5.92</v>
      </c>
      <c r="BC147" s="60">
        <f t="shared" si="83"/>
        <v>5.92</v>
      </c>
      <c r="BD147" s="53">
        <f t="shared" si="84"/>
        <v>373.74</v>
      </c>
      <c r="BE147" s="72">
        <f>VLOOKUP(B147,'[2]PAYROLL 50%'!$B$9:$L$91,11,0)</f>
        <v>106</v>
      </c>
      <c r="BF147" s="73">
        <f t="shared" si="85"/>
        <v>267.74</v>
      </c>
      <c r="BG147" s="56">
        <f>VLOOKUP(B147,[2]Seniority!$B$10:$P$49,15,0)</f>
        <v>0</v>
      </c>
      <c r="BH147" s="74">
        <f>VLOOKUP(B147,[2]Seniority!$B$10:$S$49,18,0)</f>
        <v>0</v>
      </c>
      <c r="BI147" s="75">
        <f t="shared" si="64"/>
        <v>267.74</v>
      </c>
      <c r="BJ147" s="76"/>
      <c r="BK147" s="77"/>
      <c r="BL147" s="78"/>
      <c r="BM147" s="80" t="s">
        <v>567</v>
      </c>
      <c r="BN147" s="78" t="s">
        <v>568</v>
      </c>
      <c r="BO147" s="80">
        <v>262.92</v>
      </c>
    </row>
    <row r="148" spans="1:67" s="81" customFormat="1" ht="21.75" customHeight="1" x14ac:dyDescent="0.2">
      <c r="A148" s="41">
        <v>256</v>
      </c>
      <c r="B148" s="107" t="s">
        <v>570</v>
      </c>
      <c r="C148" s="83" t="s">
        <v>571</v>
      </c>
      <c r="D148" s="108" t="s">
        <v>572</v>
      </c>
      <c r="E148" s="109" t="s">
        <v>143</v>
      </c>
      <c r="F148" s="86" t="s">
        <v>551</v>
      </c>
      <c r="G148" s="87">
        <f>VLOOKUP(B148,'[2]Masster List'!$B$6:$H$55,7,0)</f>
        <v>36228</v>
      </c>
      <c r="H148" s="119">
        <v>45231</v>
      </c>
      <c r="I148" s="49">
        <v>212</v>
      </c>
      <c r="J148" s="50">
        <f>VLOOKUP(B148,[2]Attendance!$B$16:$AQ$500,42,0)</f>
        <v>25</v>
      </c>
      <c r="K148" s="51">
        <f t="shared" si="54"/>
        <v>203.85</v>
      </c>
      <c r="L148" s="52">
        <v>0</v>
      </c>
      <c r="M148" s="52">
        <f t="shared" si="55"/>
        <v>0</v>
      </c>
      <c r="N148" s="53">
        <f>VLOOKUP(B148,[2]Attendance!$B$16:$AS$500,44,0)</f>
        <v>0</v>
      </c>
      <c r="O148" s="53">
        <f t="shared" si="65"/>
        <v>0</v>
      </c>
      <c r="P148" s="60">
        <f>VLOOKUP(B148,[2]Attendance!$B$16:$BA$500,52,0)</f>
        <v>0</v>
      </c>
      <c r="Q148" s="60">
        <f t="shared" si="56"/>
        <v>0</v>
      </c>
      <c r="R148" s="54">
        <f>VLOOKUP(B148,[2]Attendance!$B$16:$BB$500,53,0)</f>
        <v>38</v>
      </c>
      <c r="S148" s="55">
        <f t="shared" si="57"/>
        <v>58.09615384615384</v>
      </c>
      <c r="T148" s="60">
        <f>VLOOKUP(B148,[2]Attendance!$B$16:$BC$500,54,0)</f>
        <v>0</v>
      </c>
      <c r="U148" s="60">
        <f t="shared" si="71"/>
        <v>0</v>
      </c>
      <c r="V148" s="53">
        <f>VLOOKUP(B148,[2]Attendance!$B$16:$AT$500,45,0)</f>
        <v>0</v>
      </c>
      <c r="W148" s="53">
        <f t="shared" si="58"/>
        <v>0</v>
      </c>
      <c r="X148" s="56">
        <f>VLOOKUP(B148,[2]Attendance!$B$16:$AP$500,41,0)</f>
        <v>19</v>
      </c>
      <c r="Y148" s="56">
        <f t="shared" si="72"/>
        <v>9.5</v>
      </c>
      <c r="Z148" s="138">
        <v>0</v>
      </c>
      <c r="AA148" s="58">
        <f t="shared" si="59"/>
        <v>25</v>
      </c>
      <c r="AB148" s="59">
        <f t="shared" si="73"/>
        <v>0</v>
      </c>
      <c r="AC148" s="58">
        <f t="shared" si="60"/>
        <v>0</v>
      </c>
      <c r="AD148" s="58">
        <f t="shared" si="61"/>
        <v>0</v>
      </c>
      <c r="AE148" s="60">
        <v>26</v>
      </c>
      <c r="AF148" s="60">
        <f t="shared" si="74"/>
        <v>10</v>
      </c>
      <c r="AG148" s="60">
        <f>VLOOKUP(B148,[2]Attendance!$B$16:$AZ$500,51,0)</f>
        <v>26</v>
      </c>
      <c r="AH148" s="53">
        <f t="shared" si="75"/>
        <v>10</v>
      </c>
      <c r="AI148" s="61">
        <f>VLOOKUP(B148,[2]Attendance!$B$16:$BD$500,55,0)</f>
        <v>1</v>
      </c>
      <c r="AJ148" s="61">
        <f>VLOOKUP(B148,'[2]Annual leave'!$B$10:$W$106,22,0)</f>
        <v>12.471730769230769</v>
      </c>
      <c r="AK148" s="62">
        <f t="shared" si="66"/>
        <v>4</v>
      </c>
      <c r="AL148" s="63">
        <f t="shared" si="62"/>
        <v>0</v>
      </c>
      <c r="AM148" s="53">
        <v>0</v>
      </c>
      <c r="AN148" s="60">
        <f>VLOOKUP(B148,[2]Attendance!$B$17:$AR$501,43,0)</f>
        <v>0</v>
      </c>
      <c r="AO148" s="60">
        <f t="shared" si="76"/>
        <v>0</v>
      </c>
      <c r="AP148" s="64">
        <v>0</v>
      </c>
      <c r="AQ148" s="53">
        <v>0</v>
      </c>
      <c r="AR148" s="65">
        <f>VLOOKUP(B148,'[2]13 Month'!$B$9:$X$82,23,0)</f>
        <v>67.480769230769226</v>
      </c>
      <c r="AS148" s="66">
        <f t="shared" si="63"/>
        <v>371.4</v>
      </c>
      <c r="AT148" s="67">
        <f t="shared" si="77"/>
        <v>1503427.2</v>
      </c>
      <c r="AU148" s="68">
        <f>VLOOKUP(B148,[3]HF!$B$12:$AQ$51,42,0)</f>
        <v>0</v>
      </c>
      <c r="AV148" s="68">
        <f>VLOOKUP(B148,[3]HF!$B$12:$AR$51,43,0)</f>
        <v>0</v>
      </c>
      <c r="AW148" s="69">
        <f t="shared" si="78"/>
        <v>0</v>
      </c>
      <c r="AX148" s="70">
        <f t="shared" si="69"/>
        <v>1424491.2</v>
      </c>
      <c r="AY148" s="71">
        <f t="shared" si="79"/>
        <v>0</v>
      </c>
      <c r="AZ148" s="53">
        <f t="shared" si="80"/>
        <v>0</v>
      </c>
      <c r="BA148" s="65">
        <f t="shared" si="81"/>
        <v>0</v>
      </c>
      <c r="BB148" s="60">
        <f t="shared" si="82"/>
        <v>5.92</v>
      </c>
      <c r="BC148" s="60">
        <f t="shared" si="83"/>
        <v>5.92</v>
      </c>
      <c r="BD148" s="53">
        <f t="shared" si="84"/>
        <v>365.48</v>
      </c>
      <c r="BE148" s="72">
        <f>VLOOKUP(B148,'[2]PAYROLL 50%'!$B$9:$L$91,11,0)</f>
        <v>106</v>
      </c>
      <c r="BF148" s="73">
        <f t="shared" si="85"/>
        <v>259.48</v>
      </c>
      <c r="BG148" s="56">
        <f>VLOOKUP(B148,[2]Seniority!$B$10:$P$49,15,0)</f>
        <v>0</v>
      </c>
      <c r="BH148" s="74">
        <f>VLOOKUP(B148,[2]Seniority!$B$10:$S$49,18,0)</f>
        <v>0</v>
      </c>
      <c r="BI148" s="75">
        <f t="shared" si="64"/>
        <v>259.48</v>
      </c>
      <c r="BJ148" s="76"/>
      <c r="BK148" s="77"/>
      <c r="BL148" s="78"/>
      <c r="BM148" s="80" t="s">
        <v>570</v>
      </c>
      <c r="BN148" s="78" t="s">
        <v>571</v>
      </c>
      <c r="BO148" s="80">
        <v>278.02999999999997</v>
      </c>
    </row>
    <row r="149" spans="1:67" s="81" customFormat="1" ht="21.75" customHeight="1" x14ac:dyDescent="0.2">
      <c r="A149" s="41">
        <v>257</v>
      </c>
      <c r="B149" s="211" t="s">
        <v>573</v>
      </c>
      <c r="C149" s="132" t="s">
        <v>574</v>
      </c>
      <c r="D149" s="212" t="s">
        <v>575</v>
      </c>
      <c r="E149" s="134" t="s">
        <v>464</v>
      </c>
      <c r="F149" s="135" t="s">
        <v>576</v>
      </c>
      <c r="G149" s="136" t="str">
        <f>VLOOKUP(B149,'[2]Masster List'!$B$6:$H$55,7,0)</f>
        <v>06-Jul-1987</v>
      </c>
      <c r="H149" s="213">
        <v>44287</v>
      </c>
      <c r="I149" s="49">
        <v>400</v>
      </c>
      <c r="J149" s="50">
        <f>VLOOKUP(B149,[2]Attendance!$B$16:$AQ$500,42,0)</f>
        <v>26</v>
      </c>
      <c r="K149" s="51">
        <f t="shared" si="54"/>
        <v>400</v>
      </c>
      <c r="L149" s="52">
        <v>0</v>
      </c>
      <c r="M149" s="52">
        <f t="shared" si="55"/>
        <v>0</v>
      </c>
      <c r="N149" s="53">
        <f>VLOOKUP(B149,[2]Attendance!$B$16:$AS$500,44,0)</f>
        <v>0</v>
      </c>
      <c r="O149" s="53">
        <f t="shared" si="65"/>
        <v>0</v>
      </c>
      <c r="P149" s="53">
        <f>VLOOKUP(B149,[2]Attendance!$B$16:$BA$500,52,0)</f>
        <v>0</v>
      </c>
      <c r="Q149" s="53">
        <f t="shared" si="56"/>
        <v>0</v>
      </c>
      <c r="R149" s="54">
        <f>VLOOKUP(B149,[2]Attendance!$B$16:$BB$500,53,0)</f>
        <v>36</v>
      </c>
      <c r="S149" s="55">
        <f t="shared" si="57"/>
        <v>103.84615384615384</v>
      </c>
      <c r="T149" s="53">
        <f>VLOOKUP(B149,[2]Attendance!$B$16:$BC$500,54,0)</f>
        <v>0</v>
      </c>
      <c r="U149" s="53">
        <f t="shared" si="71"/>
        <v>0</v>
      </c>
      <c r="V149" s="58">
        <f>VLOOKUP(B149,[2]Attendance!$B$16:$AT$500,45,0)</f>
        <v>8</v>
      </c>
      <c r="W149" s="58">
        <f t="shared" si="58"/>
        <v>30.76923076923077</v>
      </c>
      <c r="X149" s="56">
        <f>VLOOKUP(B149,[2]Attendance!$B$16:$AP$500,41,0)</f>
        <v>18</v>
      </c>
      <c r="Y149" s="56">
        <f t="shared" si="72"/>
        <v>9</v>
      </c>
      <c r="Z149" s="138">
        <v>270</v>
      </c>
      <c r="AA149" s="58">
        <f t="shared" si="59"/>
        <v>26</v>
      </c>
      <c r="AB149" s="59">
        <f t="shared" si="73"/>
        <v>270</v>
      </c>
      <c r="AC149" s="58">
        <f t="shared" si="60"/>
        <v>0</v>
      </c>
      <c r="AD149" s="58">
        <f t="shared" si="61"/>
        <v>0</v>
      </c>
      <c r="AE149" s="60">
        <v>26</v>
      </c>
      <c r="AF149" s="60">
        <f t="shared" si="74"/>
        <v>10</v>
      </c>
      <c r="AG149" s="60">
        <f>VLOOKUP(B149,[2]Attendance!$B$16:$AZ$500,51,0)</f>
        <v>26</v>
      </c>
      <c r="AH149" s="53">
        <f t="shared" si="75"/>
        <v>10</v>
      </c>
      <c r="AI149" s="61">
        <f>VLOOKUP(B149,[2]Attendance!$B$16:$BD$500,55,0)</f>
        <v>0</v>
      </c>
      <c r="AJ149" s="61">
        <f>VLOOKUP(B149,'[2]Annual leave'!$B$10:$W$106,22,0)</f>
        <v>0</v>
      </c>
      <c r="AK149" s="62">
        <f t="shared" si="66"/>
        <v>35</v>
      </c>
      <c r="AL149" s="63">
        <f t="shared" si="62"/>
        <v>3</v>
      </c>
      <c r="AM149" s="53">
        <v>0</v>
      </c>
      <c r="AN149" s="53">
        <f>VLOOKUP(B149,[2]Attendance!$B$16:$AR$195,43,0)</f>
        <v>0</v>
      </c>
      <c r="AO149" s="53">
        <f t="shared" si="76"/>
        <v>0</v>
      </c>
      <c r="AP149" s="64">
        <v>0</v>
      </c>
      <c r="AQ149" s="53">
        <v>0</v>
      </c>
      <c r="AR149" s="65">
        <f>VLOOKUP(B149,'[2]13 Month'!$B$9:$X$82,23,0)</f>
        <v>653.01282051282044</v>
      </c>
      <c r="AS149" s="66">
        <f t="shared" si="63"/>
        <v>1489.63</v>
      </c>
      <c r="AT149" s="67">
        <f t="shared" si="77"/>
        <v>6030022.2400000002</v>
      </c>
      <c r="AU149" s="68">
        <f>VLOOKUP(B149,[3]HF!$B$12:$AQ$51,42,0)</f>
        <v>1</v>
      </c>
      <c r="AV149" s="68">
        <f>VLOOKUP(B149,[3]HF!$B$12:$AR$51,43,0)</f>
        <v>0</v>
      </c>
      <c r="AW149" s="69">
        <f t="shared" si="78"/>
        <v>150000</v>
      </c>
      <c r="AX149" s="70">
        <f t="shared" si="69"/>
        <v>5803110.2400000002</v>
      </c>
      <c r="AY149" s="71">
        <f t="shared" si="79"/>
        <v>10</v>
      </c>
      <c r="AZ149" s="53">
        <f t="shared" si="80"/>
        <v>405311.02400000009</v>
      </c>
      <c r="BA149" s="65">
        <f t="shared" si="81"/>
        <v>100.12624110671939</v>
      </c>
      <c r="BB149" s="60">
        <f t="shared" si="82"/>
        <v>5.92</v>
      </c>
      <c r="BC149" s="60">
        <f t="shared" si="83"/>
        <v>5.92</v>
      </c>
      <c r="BD149" s="53">
        <f t="shared" si="84"/>
        <v>1383.58</v>
      </c>
      <c r="BE149" s="72">
        <f>VLOOKUP(B149,'[2]PAYROLL 50%'!$B$9:$L$91,11,0)</f>
        <v>200</v>
      </c>
      <c r="BF149" s="73">
        <f t="shared" si="85"/>
        <v>1183.58</v>
      </c>
      <c r="BG149" s="56">
        <f>VLOOKUP(B149,[2]Seniority!$B$10:$P$49,15,0)</f>
        <v>0</v>
      </c>
      <c r="BH149" s="74">
        <f>VLOOKUP(B149,[2]Seniority!$B$10:$S$49,18,0)</f>
        <v>0</v>
      </c>
      <c r="BI149" s="75">
        <f t="shared" si="64"/>
        <v>1183.58</v>
      </c>
      <c r="BJ149" s="76"/>
      <c r="BK149" s="77"/>
      <c r="BL149" s="78"/>
      <c r="BM149" s="80" t="s">
        <v>573</v>
      </c>
      <c r="BN149" s="78" t="s">
        <v>574</v>
      </c>
      <c r="BO149" s="80">
        <v>511.06365384615378</v>
      </c>
    </row>
    <row r="150" spans="1:67" s="81" customFormat="1" ht="21.75" customHeight="1" x14ac:dyDescent="0.2">
      <c r="A150" s="41">
        <v>258</v>
      </c>
      <c r="B150" s="107" t="s">
        <v>577</v>
      </c>
      <c r="C150" s="83" t="s">
        <v>578</v>
      </c>
      <c r="D150" s="108" t="s">
        <v>579</v>
      </c>
      <c r="E150" s="109" t="s">
        <v>143</v>
      </c>
      <c r="F150" s="86" t="s">
        <v>580</v>
      </c>
      <c r="G150" s="87">
        <f>VLOOKUP(B150,'[2]Masster List'!$B$6:$H$55,7,0)</f>
        <v>33826</v>
      </c>
      <c r="H150" s="119">
        <v>44911</v>
      </c>
      <c r="I150" s="49">
        <v>212</v>
      </c>
      <c r="J150" s="50">
        <f>VLOOKUP(B150,[2]Attendance!$B$16:$AQ$500,42,0)</f>
        <v>25</v>
      </c>
      <c r="K150" s="51">
        <f t="shared" si="54"/>
        <v>203.85</v>
      </c>
      <c r="L150" s="52">
        <v>0</v>
      </c>
      <c r="M150" s="52">
        <f t="shared" si="55"/>
        <v>0</v>
      </c>
      <c r="N150" s="58">
        <f>VLOOKUP(B150,[2]Attendance!$B$16:$AS$500,44,0)</f>
        <v>8</v>
      </c>
      <c r="O150" s="58">
        <f t="shared" si="65"/>
        <v>12.23076923076923</v>
      </c>
      <c r="P150" s="53">
        <f>VLOOKUP(B150,[2]Attendance!$B$16:$BA$500,52,0)</f>
        <v>0</v>
      </c>
      <c r="Q150" s="53">
        <f t="shared" si="56"/>
        <v>0</v>
      </c>
      <c r="R150" s="54">
        <f>VLOOKUP(B150,[2]Attendance!$B$16:$BB$500,53,0)</f>
        <v>36</v>
      </c>
      <c r="S150" s="55">
        <f t="shared" si="57"/>
        <v>55.038461538461533</v>
      </c>
      <c r="T150" s="53">
        <f>VLOOKUP(B150,[2]Attendance!$B$16:$BC$500,54,0)</f>
        <v>0</v>
      </c>
      <c r="U150" s="53">
        <f t="shared" si="71"/>
        <v>0</v>
      </c>
      <c r="V150" s="58">
        <f>VLOOKUP(B150,[2]Attendance!$B$16:$AT$500,45,0)</f>
        <v>8</v>
      </c>
      <c r="W150" s="58">
        <f t="shared" si="58"/>
        <v>16.307692307692307</v>
      </c>
      <c r="X150" s="56">
        <f>VLOOKUP(B150,[2]Attendance!$B$16:$AP$500,41,0)</f>
        <v>18</v>
      </c>
      <c r="Y150" s="56">
        <f t="shared" si="72"/>
        <v>9</v>
      </c>
      <c r="Z150" s="138">
        <v>23</v>
      </c>
      <c r="AA150" s="58">
        <f t="shared" si="59"/>
        <v>25</v>
      </c>
      <c r="AB150" s="59">
        <f t="shared" si="73"/>
        <v>22.115384615384613</v>
      </c>
      <c r="AC150" s="58">
        <f t="shared" si="60"/>
        <v>0</v>
      </c>
      <c r="AD150" s="58">
        <f t="shared" si="61"/>
        <v>0</v>
      </c>
      <c r="AE150" s="60">
        <v>26</v>
      </c>
      <c r="AF150" s="60">
        <f t="shared" si="74"/>
        <v>10</v>
      </c>
      <c r="AG150" s="60">
        <f>VLOOKUP(B150,[2]Attendance!$B$16:$AZ$500,51,0)</f>
        <v>26</v>
      </c>
      <c r="AH150" s="53">
        <f t="shared" si="75"/>
        <v>10</v>
      </c>
      <c r="AI150" s="61">
        <f>VLOOKUP(B150,[2]Attendance!$B$16:$BD$500,55,0)</f>
        <v>1</v>
      </c>
      <c r="AJ150" s="61">
        <f>VLOOKUP(B150,'[2]Annual leave'!$B$10:$W$106,22,0)</f>
        <v>11.829134615384616</v>
      </c>
      <c r="AK150" s="62">
        <f t="shared" si="66"/>
        <v>15</v>
      </c>
      <c r="AL150" s="63">
        <f t="shared" si="62"/>
        <v>2</v>
      </c>
      <c r="AM150" s="53">
        <v>0</v>
      </c>
      <c r="AN150" s="53">
        <f>VLOOKUP(B150,[2]Attendance!$B$17:$AR$501,43,0)</f>
        <v>0</v>
      </c>
      <c r="AO150" s="53">
        <f t="shared" si="76"/>
        <v>0</v>
      </c>
      <c r="AP150" s="64">
        <v>0</v>
      </c>
      <c r="AQ150" s="53">
        <v>0</v>
      </c>
      <c r="AR150" s="65">
        <f>VLOOKUP(B150,'[2]13 Month'!$B$9:$X$82,23,0)</f>
        <v>223.33333333333331</v>
      </c>
      <c r="AS150" s="66">
        <f t="shared" si="63"/>
        <v>575.70000000000005</v>
      </c>
      <c r="AT150" s="67">
        <f t="shared" si="77"/>
        <v>2330433.6</v>
      </c>
      <c r="AU150" s="68">
        <f>VLOOKUP(B150,[3]HF!$B$12:$AQ$51,42,0)</f>
        <v>1</v>
      </c>
      <c r="AV150" s="68">
        <f>VLOOKUP(B150,[3]HF!$B$12:$AR$51,43,0)</f>
        <v>1</v>
      </c>
      <c r="AW150" s="69">
        <f t="shared" si="78"/>
        <v>300000</v>
      </c>
      <c r="AX150" s="70">
        <f t="shared" si="69"/>
        <v>1953521.6</v>
      </c>
      <c r="AY150" s="71">
        <f t="shared" si="79"/>
        <v>5</v>
      </c>
      <c r="AZ150" s="53">
        <f t="shared" si="80"/>
        <v>22676.080000000002</v>
      </c>
      <c r="BA150" s="65">
        <f t="shared" si="81"/>
        <v>5.6017984189723329</v>
      </c>
      <c r="BB150" s="60">
        <f t="shared" si="82"/>
        <v>5.92</v>
      </c>
      <c r="BC150" s="60">
        <f t="shared" si="83"/>
        <v>5.92</v>
      </c>
      <c r="BD150" s="53">
        <f t="shared" si="84"/>
        <v>564.17999999999995</v>
      </c>
      <c r="BE150" s="72">
        <f>VLOOKUP(B150,'[2]PAYROLL 50%'!$B$9:$L$91,11,0)</f>
        <v>106</v>
      </c>
      <c r="BF150" s="73">
        <f t="shared" si="85"/>
        <v>458.17999999999995</v>
      </c>
      <c r="BG150" s="56">
        <f>VLOOKUP(B150,[2]Seniority!$B$10:$P$49,15,0)</f>
        <v>0</v>
      </c>
      <c r="BH150" s="74">
        <f>VLOOKUP(B150,[2]Seniority!$B$10:$S$49,18,0)</f>
        <v>0</v>
      </c>
      <c r="BI150" s="75">
        <f t="shared" si="64"/>
        <v>458.17999999999995</v>
      </c>
      <c r="BJ150" s="129"/>
      <c r="BK150" s="77"/>
      <c r="BL150" s="78"/>
      <c r="BM150" s="80" t="s">
        <v>577</v>
      </c>
      <c r="BN150" s="78" t="s">
        <v>578</v>
      </c>
      <c r="BO150" s="80">
        <v>219.20999999999998</v>
      </c>
    </row>
    <row r="151" spans="1:67" s="81" customFormat="1" ht="21.75" customHeight="1" x14ac:dyDescent="0.2">
      <c r="A151" s="41">
        <v>259</v>
      </c>
      <c r="B151" s="149" t="s">
        <v>581</v>
      </c>
      <c r="C151" s="150" t="s">
        <v>582</v>
      </c>
      <c r="D151" s="151" t="s">
        <v>583</v>
      </c>
      <c r="E151" s="152" t="s">
        <v>464</v>
      </c>
      <c r="F151" s="153" t="s">
        <v>580</v>
      </c>
      <c r="G151" s="87">
        <f>VLOOKUP(B151,'[2]Masster List'!$B$6:$H$55,7,0)</f>
        <v>38446</v>
      </c>
      <c r="H151" s="155">
        <v>45231</v>
      </c>
      <c r="I151" s="49">
        <v>212</v>
      </c>
      <c r="J151" s="50">
        <f>VLOOKUP(B151,[2]Attendance!$B$16:$AQ$500,42,0)</f>
        <v>16.5</v>
      </c>
      <c r="K151" s="51">
        <f t="shared" si="54"/>
        <v>134.54</v>
      </c>
      <c r="L151" s="52">
        <v>0</v>
      </c>
      <c r="M151" s="52">
        <f t="shared" si="55"/>
        <v>0</v>
      </c>
      <c r="N151" s="53">
        <f>VLOOKUP(B151,[2]Attendance!$B$16:$AS$500,44,0)</f>
        <v>0</v>
      </c>
      <c r="O151" s="53">
        <f t="shared" si="65"/>
        <v>0</v>
      </c>
      <c r="P151" s="53">
        <f>VLOOKUP(B151,[2]Attendance!$B$16:$BA$500,52,0)</f>
        <v>0</v>
      </c>
      <c r="Q151" s="53">
        <f t="shared" si="56"/>
        <v>0</v>
      </c>
      <c r="R151" s="54">
        <f>VLOOKUP(B151,[2]Attendance!$B$16:$BB$500,53,0)</f>
        <v>24</v>
      </c>
      <c r="S151" s="55">
        <f t="shared" si="57"/>
        <v>36.692307692307693</v>
      </c>
      <c r="T151" s="53">
        <f>VLOOKUP(B151,[2]Attendance!$B$16:$BC$500,54,0)</f>
        <v>0</v>
      </c>
      <c r="U151" s="53">
        <f t="shared" si="71"/>
        <v>0</v>
      </c>
      <c r="V151" s="58">
        <f>VLOOKUP(B151,[2]Attendance!$B$16:$AT$500,45,0)</f>
        <v>8</v>
      </c>
      <c r="W151" s="58">
        <f t="shared" si="58"/>
        <v>16.307692307692307</v>
      </c>
      <c r="X151" s="56">
        <f>VLOOKUP(B151,[2]Attendance!$B$16:$AP$500,41,0)</f>
        <v>12</v>
      </c>
      <c r="Y151" s="56">
        <f t="shared" si="72"/>
        <v>6</v>
      </c>
      <c r="Z151" s="138">
        <v>18</v>
      </c>
      <c r="AA151" s="58">
        <f t="shared" si="59"/>
        <v>16.5</v>
      </c>
      <c r="AB151" s="59">
        <f t="shared" si="73"/>
        <v>11.423076923076923</v>
      </c>
      <c r="AC151" s="58">
        <f t="shared" si="60"/>
        <v>0</v>
      </c>
      <c r="AD151" s="58">
        <f t="shared" si="61"/>
        <v>0</v>
      </c>
      <c r="AE151" s="60">
        <v>26</v>
      </c>
      <c r="AF151" s="60">
        <f t="shared" si="74"/>
        <v>10</v>
      </c>
      <c r="AG151" s="60">
        <f>VLOOKUP(B151,[2]Attendance!$B$16:$AZ$500,51,0)</f>
        <v>25</v>
      </c>
      <c r="AH151" s="53">
        <f t="shared" si="75"/>
        <v>9.6153846153846168</v>
      </c>
      <c r="AI151" s="61">
        <f>VLOOKUP(B151,[2]Attendance!$B$16:$BD$500,55,0)</f>
        <v>8.5</v>
      </c>
      <c r="AJ151" s="61">
        <f>VLOOKUP(B151,'[2]Annual leave'!$B$10:$W$106,22,0)</f>
        <v>99.045432692307685</v>
      </c>
      <c r="AK151" s="62">
        <f t="shared" si="66"/>
        <v>4</v>
      </c>
      <c r="AL151" s="63">
        <f t="shared" si="62"/>
        <v>0</v>
      </c>
      <c r="AM151" s="156">
        <v>0</v>
      </c>
      <c r="AN151" s="53">
        <f>VLOOKUP(B151,[2]Attendance!$B$17:$AR$501,43,0)</f>
        <v>0</v>
      </c>
      <c r="AO151" s="156">
        <f t="shared" si="76"/>
        <v>0</v>
      </c>
      <c r="AP151" s="161">
        <v>0</v>
      </c>
      <c r="AQ151" s="53">
        <v>0</v>
      </c>
      <c r="AR151" s="65">
        <f>VLOOKUP(B151,'[2]13 Month'!$B$9:$X$82,23,0)</f>
        <v>75.166666666666671</v>
      </c>
      <c r="AS151" s="66">
        <f t="shared" si="63"/>
        <v>398.79</v>
      </c>
      <c r="AT151" s="162">
        <f t="shared" si="77"/>
        <v>1614301.9200000002</v>
      </c>
      <c r="AU151" s="68">
        <f>VLOOKUP(B151,[3]HF!$B$12:$AQ$51,42,0)</f>
        <v>0</v>
      </c>
      <c r="AV151" s="68">
        <f>VLOOKUP(B151,[3]HF!$B$12:$AR$51,43,0)</f>
        <v>0</v>
      </c>
      <c r="AW151" s="164">
        <f t="shared" si="78"/>
        <v>0</v>
      </c>
      <c r="AX151" s="165">
        <f t="shared" si="69"/>
        <v>1549533.9200000002</v>
      </c>
      <c r="AY151" s="166">
        <f t="shared" si="79"/>
        <v>5</v>
      </c>
      <c r="AZ151" s="156">
        <f t="shared" si="80"/>
        <v>2476.6960000000108</v>
      </c>
      <c r="BA151" s="167">
        <f t="shared" si="81"/>
        <v>0.61183201581027935</v>
      </c>
      <c r="BB151" s="160">
        <f t="shared" si="82"/>
        <v>5.92</v>
      </c>
      <c r="BC151" s="160">
        <f t="shared" si="83"/>
        <v>5.92</v>
      </c>
      <c r="BD151" s="156">
        <f t="shared" si="84"/>
        <v>392.26</v>
      </c>
      <c r="BE151" s="72">
        <f>VLOOKUP(B151,'[2]PAYROLL 50%'!$B$9:$L$91,11,0)</f>
        <v>106</v>
      </c>
      <c r="BF151" s="168">
        <f t="shared" si="85"/>
        <v>286.26</v>
      </c>
      <c r="BG151" s="56">
        <f>VLOOKUP(B151,[2]Seniority!$B$10:$P$49,15,0)</f>
        <v>0</v>
      </c>
      <c r="BH151" s="74">
        <f>VLOOKUP(B151,[2]Seniority!$B$10:$S$49,18,0)</f>
        <v>0</v>
      </c>
      <c r="BI151" s="169">
        <f t="shared" si="64"/>
        <v>286.26</v>
      </c>
      <c r="BJ151" s="129"/>
      <c r="BK151" s="77"/>
      <c r="BL151" s="78"/>
      <c r="BM151" s="80" t="s">
        <v>581</v>
      </c>
      <c r="BN151" s="78" t="s">
        <v>582</v>
      </c>
      <c r="BO151" s="80">
        <v>244.57</v>
      </c>
    </row>
    <row r="152" spans="1:67" s="81" customFormat="1" ht="21.75" customHeight="1" x14ac:dyDescent="0.2">
      <c r="A152" s="41">
        <v>260</v>
      </c>
      <c r="B152" s="149" t="s">
        <v>584</v>
      </c>
      <c r="C152" s="150" t="s">
        <v>585</v>
      </c>
      <c r="D152" s="151" t="s">
        <v>586</v>
      </c>
      <c r="E152" s="152" t="s">
        <v>464</v>
      </c>
      <c r="F152" s="153" t="s">
        <v>580</v>
      </c>
      <c r="G152" s="87">
        <v>38414</v>
      </c>
      <c r="H152" s="155">
        <v>45321</v>
      </c>
      <c r="I152" s="49">
        <v>208</v>
      </c>
      <c r="J152" s="50">
        <f>VLOOKUP(B152,[2]Attendance!$B$16:$AQ$500,42,0)</f>
        <v>22.5</v>
      </c>
      <c r="K152" s="51">
        <f t="shared" si="54"/>
        <v>180</v>
      </c>
      <c r="L152" s="52">
        <v>0</v>
      </c>
      <c r="M152" s="52">
        <f t="shared" si="55"/>
        <v>0</v>
      </c>
      <c r="N152" s="53">
        <f>VLOOKUP(B152,[2]Attendance!$B$16:$AS$500,44,0)</f>
        <v>0</v>
      </c>
      <c r="O152" s="53">
        <f t="shared" si="65"/>
        <v>0</v>
      </c>
      <c r="P152" s="53">
        <f>VLOOKUP(B152,[2]Attendance!$B$16:$BA$500,52,0)</f>
        <v>0</v>
      </c>
      <c r="Q152" s="53">
        <f t="shared" si="56"/>
        <v>0</v>
      </c>
      <c r="R152" s="54">
        <f>VLOOKUP(B152,[2]Attendance!$B$16:$BB$500,53,0)</f>
        <v>30</v>
      </c>
      <c r="S152" s="55">
        <f t="shared" si="57"/>
        <v>45</v>
      </c>
      <c r="T152" s="53">
        <f>VLOOKUP(B152,[2]Attendance!$B$16:$BC$500,54,0)</f>
        <v>0</v>
      </c>
      <c r="U152" s="53">
        <f t="shared" si="71"/>
        <v>0</v>
      </c>
      <c r="V152" s="58">
        <f>VLOOKUP(B152,[2]Attendance!$B$16:$AT$500,45,0)</f>
        <v>8</v>
      </c>
      <c r="W152" s="58">
        <f t="shared" si="58"/>
        <v>16</v>
      </c>
      <c r="X152" s="56">
        <f>VLOOKUP(B152,[2]Attendance!$B$16:$AP$500,41,0)</f>
        <v>15</v>
      </c>
      <c r="Y152" s="56">
        <f t="shared" si="72"/>
        <v>7.5</v>
      </c>
      <c r="Z152" s="138">
        <v>0</v>
      </c>
      <c r="AA152" s="58">
        <f t="shared" si="59"/>
        <v>22.5</v>
      </c>
      <c r="AB152" s="59">
        <f t="shared" si="73"/>
        <v>0</v>
      </c>
      <c r="AC152" s="58">
        <f t="shared" si="60"/>
        <v>0</v>
      </c>
      <c r="AD152" s="58">
        <f t="shared" si="61"/>
        <v>0</v>
      </c>
      <c r="AE152" s="60">
        <v>26</v>
      </c>
      <c r="AF152" s="60">
        <f t="shared" si="74"/>
        <v>10</v>
      </c>
      <c r="AG152" s="60">
        <f>VLOOKUP(B152,[2]Attendance!$B$16:$AZ$500,51,0)</f>
        <v>25.5</v>
      </c>
      <c r="AH152" s="53">
        <f t="shared" si="75"/>
        <v>9.8076923076923084</v>
      </c>
      <c r="AI152" s="61">
        <f>VLOOKUP(B152,[2]Attendance!$B$16:$BD$500,55,0)</f>
        <v>3</v>
      </c>
      <c r="AJ152" s="61">
        <f>VLOOKUP(B152,'[2]Annual leave'!$B$10:$W$157,22,0)</f>
        <v>17.47673076923077</v>
      </c>
      <c r="AK152" s="62">
        <f t="shared" si="66"/>
        <v>2</v>
      </c>
      <c r="AL152" s="63">
        <f t="shared" si="62"/>
        <v>0</v>
      </c>
      <c r="AM152" s="156">
        <v>0</v>
      </c>
      <c r="AN152" s="53">
        <f>VLOOKUP(B152,[2]Attendance!$B$17:$AR$501,43,0)</f>
        <v>0</v>
      </c>
      <c r="AO152" s="156">
        <f t="shared" si="76"/>
        <v>0</v>
      </c>
      <c r="AP152" s="161">
        <v>0</v>
      </c>
      <c r="AQ152" s="53">
        <v>0</v>
      </c>
      <c r="AR152" s="65">
        <f>VLOOKUP(B152,'[2]13 Month'!$B$9:$X$82,23,0)</f>
        <v>16.833333333333332</v>
      </c>
      <c r="AS152" s="66">
        <f t="shared" si="63"/>
        <v>302.62</v>
      </c>
      <c r="AT152" s="162">
        <f t="shared" si="77"/>
        <v>1225005.76</v>
      </c>
      <c r="AU152" s="68">
        <v>0</v>
      </c>
      <c r="AV152" s="68">
        <v>0</v>
      </c>
      <c r="AW152" s="164">
        <f t="shared" si="78"/>
        <v>0</v>
      </c>
      <c r="AX152" s="165">
        <f t="shared" si="69"/>
        <v>1154165.76</v>
      </c>
      <c r="AY152" s="166">
        <f t="shared" si="79"/>
        <v>0</v>
      </c>
      <c r="AZ152" s="156">
        <f t="shared" si="80"/>
        <v>0</v>
      </c>
      <c r="BA152" s="167">
        <f t="shared" si="81"/>
        <v>0</v>
      </c>
      <c r="BB152" s="160">
        <f t="shared" si="82"/>
        <v>5.92</v>
      </c>
      <c r="BC152" s="160">
        <f t="shared" si="83"/>
        <v>5.92</v>
      </c>
      <c r="BD152" s="156">
        <f t="shared" si="84"/>
        <v>296.7</v>
      </c>
      <c r="BE152" s="72">
        <f>VLOOKUP(B152,'[2]PAYROLL 50%'!$B$9:$L$91,11,0)</f>
        <v>104</v>
      </c>
      <c r="BF152" s="168">
        <f t="shared" si="85"/>
        <v>192.7</v>
      </c>
      <c r="BG152" s="56">
        <v>0</v>
      </c>
      <c r="BH152" s="74">
        <v>0</v>
      </c>
      <c r="BI152" s="169">
        <f t="shared" si="64"/>
        <v>192.7</v>
      </c>
      <c r="BJ152" s="129"/>
      <c r="BK152" s="77"/>
      <c r="BL152" s="78"/>
      <c r="BM152" s="80" t="s">
        <v>587</v>
      </c>
      <c r="BN152" s="78" t="s">
        <v>588</v>
      </c>
      <c r="BO152" s="80">
        <v>223.69</v>
      </c>
    </row>
    <row r="153" spans="1:67" s="81" customFormat="1" ht="21.75" customHeight="1" x14ac:dyDescent="0.2">
      <c r="A153" s="41">
        <v>261</v>
      </c>
      <c r="B153" s="149" t="s">
        <v>589</v>
      </c>
      <c r="C153" s="150" t="s">
        <v>590</v>
      </c>
      <c r="D153" s="151" t="s">
        <v>591</v>
      </c>
      <c r="E153" s="152" t="s">
        <v>464</v>
      </c>
      <c r="F153" s="153" t="s">
        <v>580</v>
      </c>
      <c r="G153" s="87">
        <v>38019</v>
      </c>
      <c r="H153" s="155">
        <v>45321</v>
      </c>
      <c r="I153" s="49">
        <v>208</v>
      </c>
      <c r="J153" s="50">
        <f>VLOOKUP(B153,[2]Attendance!$B$16:$AQ$500,42,0)</f>
        <v>26</v>
      </c>
      <c r="K153" s="51">
        <f t="shared" si="54"/>
        <v>208</v>
      </c>
      <c r="L153" s="52">
        <v>0</v>
      </c>
      <c r="M153" s="52">
        <f t="shared" si="55"/>
        <v>0</v>
      </c>
      <c r="N153" s="58">
        <f>VLOOKUP(B153,[2]Attendance!$B$16:$AS$500,44,0)</f>
        <v>8</v>
      </c>
      <c r="O153" s="58">
        <f t="shared" si="65"/>
        <v>12</v>
      </c>
      <c r="P153" s="53">
        <f>VLOOKUP(B153,[2]Attendance!$B$16:$BA$500,52,0)</f>
        <v>0</v>
      </c>
      <c r="Q153" s="53">
        <f t="shared" si="56"/>
        <v>0</v>
      </c>
      <c r="R153" s="54">
        <f>VLOOKUP(B153,[2]Attendance!$B$16:$BB$500,53,0)</f>
        <v>34</v>
      </c>
      <c r="S153" s="55">
        <f t="shared" si="57"/>
        <v>51</v>
      </c>
      <c r="T153" s="53">
        <f>VLOOKUP(B153,[2]Attendance!$B$16:$BC$500,54,0)</f>
        <v>0</v>
      </c>
      <c r="U153" s="53">
        <f t="shared" si="71"/>
        <v>0</v>
      </c>
      <c r="V153" s="58">
        <f>VLOOKUP(B153,[2]Attendance!$B$16:$AT$500,45,0)</f>
        <v>8</v>
      </c>
      <c r="W153" s="58">
        <f t="shared" si="58"/>
        <v>16</v>
      </c>
      <c r="X153" s="56">
        <f>VLOOKUP(B153,[2]Attendance!$B$16:$AP$500,41,0)</f>
        <v>17</v>
      </c>
      <c r="Y153" s="56">
        <f t="shared" si="72"/>
        <v>8.5</v>
      </c>
      <c r="Z153" s="138">
        <v>0</v>
      </c>
      <c r="AA153" s="58">
        <f t="shared" si="59"/>
        <v>26</v>
      </c>
      <c r="AB153" s="59">
        <f t="shared" si="73"/>
        <v>0</v>
      </c>
      <c r="AC153" s="58">
        <f t="shared" si="60"/>
        <v>0</v>
      </c>
      <c r="AD153" s="58">
        <f t="shared" si="61"/>
        <v>0</v>
      </c>
      <c r="AE153" s="60">
        <v>26</v>
      </c>
      <c r="AF153" s="60">
        <f t="shared" si="74"/>
        <v>10</v>
      </c>
      <c r="AG153" s="60">
        <f>VLOOKUP(B153,[2]Attendance!$B$16:$AZ$500,51,0)</f>
        <v>26</v>
      </c>
      <c r="AH153" s="53">
        <f t="shared" si="75"/>
        <v>10</v>
      </c>
      <c r="AI153" s="61">
        <f>VLOOKUP(B153,[2]Attendance!$B$16:$BD$500,55,0)</f>
        <v>0</v>
      </c>
      <c r="AJ153" s="61">
        <f>VLOOKUP(B153,'[2]Annual leave'!$B$10:$W$157,22,0)</f>
        <v>0</v>
      </c>
      <c r="AK153" s="62">
        <f t="shared" si="66"/>
        <v>2</v>
      </c>
      <c r="AL153" s="63">
        <f t="shared" si="62"/>
        <v>0</v>
      </c>
      <c r="AM153" s="156">
        <v>0</v>
      </c>
      <c r="AN153" s="53">
        <f>VLOOKUP(B153,[2]Attendance!$B$17:$AR$501,43,0)</f>
        <v>0</v>
      </c>
      <c r="AO153" s="156">
        <f t="shared" si="76"/>
        <v>0</v>
      </c>
      <c r="AP153" s="161">
        <v>0</v>
      </c>
      <c r="AQ153" s="53">
        <v>0</v>
      </c>
      <c r="AR153" s="65">
        <f>VLOOKUP(B153,'[2]13 Month'!$B$9:$X$82,23,0)</f>
        <v>16.833333333333332</v>
      </c>
      <c r="AS153" s="66">
        <f t="shared" si="63"/>
        <v>332.33</v>
      </c>
      <c r="AT153" s="162">
        <f t="shared" si="77"/>
        <v>1345271.8399999999</v>
      </c>
      <c r="AU153" s="68">
        <v>0</v>
      </c>
      <c r="AV153" s="68">
        <v>0</v>
      </c>
      <c r="AW153" s="164">
        <f t="shared" si="78"/>
        <v>0</v>
      </c>
      <c r="AX153" s="165">
        <f t="shared" si="69"/>
        <v>1270383.8399999999</v>
      </c>
      <c r="AY153" s="166">
        <f t="shared" si="79"/>
        <v>0</v>
      </c>
      <c r="AZ153" s="156">
        <f t="shared" si="80"/>
        <v>0</v>
      </c>
      <c r="BA153" s="167">
        <f t="shared" si="81"/>
        <v>0</v>
      </c>
      <c r="BB153" s="160">
        <f t="shared" si="82"/>
        <v>5.92</v>
      </c>
      <c r="BC153" s="160">
        <f t="shared" si="83"/>
        <v>5.92</v>
      </c>
      <c r="BD153" s="156">
        <f t="shared" si="84"/>
        <v>326.41000000000003</v>
      </c>
      <c r="BE153" s="72">
        <f>VLOOKUP(B153,'[2]PAYROLL 50%'!$B$9:$L$91,11,0)</f>
        <v>104</v>
      </c>
      <c r="BF153" s="168">
        <f t="shared" si="85"/>
        <v>222.41000000000003</v>
      </c>
      <c r="BG153" s="56">
        <v>0</v>
      </c>
      <c r="BH153" s="74">
        <v>0</v>
      </c>
      <c r="BI153" s="169">
        <f t="shared" si="64"/>
        <v>222.41000000000003</v>
      </c>
      <c r="BJ153" s="129"/>
      <c r="BK153" s="77"/>
      <c r="BL153" s="78"/>
      <c r="BM153" s="80" t="s">
        <v>587</v>
      </c>
      <c r="BN153" s="78" t="s">
        <v>588</v>
      </c>
      <c r="BO153" s="80">
        <v>223.69</v>
      </c>
    </row>
    <row r="154" spans="1:67" s="81" customFormat="1" ht="21.75" customHeight="1" x14ac:dyDescent="0.2">
      <c r="A154" s="41">
        <v>262</v>
      </c>
      <c r="B154" s="149" t="s">
        <v>592</v>
      </c>
      <c r="C154" s="150" t="s">
        <v>593</v>
      </c>
      <c r="D154" s="151" t="s">
        <v>594</v>
      </c>
      <c r="E154" s="152" t="s">
        <v>143</v>
      </c>
      <c r="F154" s="153" t="s">
        <v>595</v>
      </c>
      <c r="G154" s="87">
        <v>30848</v>
      </c>
      <c r="H154" s="155">
        <v>45321</v>
      </c>
      <c r="I154" s="49">
        <v>208</v>
      </c>
      <c r="J154" s="50">
        <f>VLOOKUP(B154,[2]Attendance!$B$16:$AQ$500,42,0)</f>
        <v>25</v>
      </c>
      <c r="K154" s="51">
        <f t="shared" si="54"/>
        <v>200</v>
      </c>
      <c r="L154" s="52">
        <v>0</v>
      </c>
      <c r="M154" s="52">
        <f t="shared" si="55"/>
        <v>0</v>
      </c>
      <c r="N154" s="53">
        <f>VLOOKUP(B154,[2]Attendance!$B$16:$AS$500,44,0)</f>
        <v>0</v>
      </c>
      <c r="O154" s="53">
        <f t="shared" si="65"/>
        <v>0</v>
      </c>
      <c r="P154" s="53">
        <f>VLOOKUP(B154,[2]Attendance!$B$16:$BA$500,52,0)</f>
        <v>0</v>
      </c>
      <c r="Q154" s="53">
        <f t="shared" si="56"/>
        <v>0</v>
      </c>
      <c r="R154" s="54">
        <f>VLOOKUP(B154,[2]Attendance!$B$16:$BB$500,53,0)</f>
        <v>28</v>
      </c>
      <c r="S154" s="55">
        <f t="shared" si="57"/>
        <v>42</v>
      </c>
      <c r="T154" s="53">
        <f>VLOOKUP(B154,[2]Attendance!$B$16:$BC$500,54,0)</f>
        <v>0</v>
      </c>
      <c r="U154" s="53">
        <f t="shared" si="71"/>
        <v>0</v>
      </c>
      <c r="V154" s="58">
        <f>VLOOKUP(B154,[2]Attendance!$B$16:$AT$500,45,0)</f>
        <v>8</v>
      </c>
      <c r="W154" s="58">
        <f t="shared" si="58"/>
        <v>16</v>
      </c>
      <c r="X154" s="56">
        <f>VLOOKUP(B154,[2]Attendance!$B$16:$AP$500,41,0)</f>
        <v>14</v>
      </c>
      <c r="Y154" s="56">
        <f t="shared" si="72"/>
        <v>7</v>
      </c>
      <c r="Z154" s="138">
        <v>0</v>
      </c>
      <c r="AA154" s="58">
        <f t="shared" si="59"/>
        <v>25</v>
      </c>
      <c r="AB154" s="59">
        <f t="shared" si="73"/>
        <v>0</v>
      </c>
      <c r="AC154" s="58">
        <f t="shared" si="60"/>
        <v>0</v>
      </c>
      <c r="AD154" s="58">
        <f t="shared" si="61"/>
        <v>0</v>
      </c>
      <c r="AE154" s="60">
        <v>26</v>
      </c>
      <c r="AF154" s="60">
        <f t="shared" si="74"/>
        <v>10</v>
      </c>
      <c r="AG154" s="60">
        <f>VLOOKUP(B154,[2]Attendance!$B$16:$AZ$500,51,0)</f>
        <v>26</v>
      </c>
      <c r="AH154" s="53">
        <f t="shared" si="75"/>
        <v>10</v>
      </c>
      <c r="AI154" s="61">
        <f>VLOOKUP(B154,[2]Attendance!$B$16:$BD$500,55,0)</f>
        <v>1</v>
      </c>
      <c r="AJ154" s="61">
        <f>VLOOKUP(B154,'[2]Annual leave'!$B$10:$W$157,22,0)</f>
        <v>11.12576923076923</v>
      </c>
      <c r="AK154" s="62">
        <f t="shared" si="66"/>
        <v>2</v>
      </c>
      <c r="AL154" s="63">
        <f t="shared" si="62"/>
        <v>0</v>
      </c>
      <c r="AM154" s="156">
        <v>0</v>
      </c>
      <c r="AN154" s="53">
        <f>VLOOKUP(B154,[2]Attendance!$B$17:$AR$501,43,0)</f>
        <v>0</v>
      </c>
      <c r="AO154" s="156">
        <f t="shared" si="76"/>
        <v>0</v>
      </c>
      <c r="AP154" s="161">
        <v>0</v>
      </c>
      <c r="AQ154" s="53">
        <v>0</v>
      </c>
      <c r="AR154" s="65">
        <f>VLOOKUP(B154,'[2]13 Month'!$B$9:$X$82,23,0)</f>
        <v>16.833333333333332</v>
      </c>
      <c r="AS154" s="66">
        <f t="shared" si="63"/>
        <v>312.95999999999998</v>
      </c>
      <c r="AT154" s="162">
        <f t="shared" si="77"/>
        <v>1266862.0799999998</v>
      </c>
      <c r="AU154" s="68">
        <v>0</v>
      </c>
      <c r="AV154" s="68">
        <v>0</v>
      </c>
      <c r="AW154" s="164">
        <f t="shared" si="78"/>
        <v>0</v>
      </c>
      <c r="AX154" s="165">
        <f t="shared" si="69"/>
        <v>1198046.0799999998</v>
      </c>
      <c r="AY154" s="166">
        <f t="shared" si="79"/>
        <v>0</v>
      </c>
      <c r="AZ154" s="156">
        <f t="shared" si="80"/>
        <v>0</v>
      </c>
      <c r="BA154" s="167">
        <f t="shared" si="81"/>
        <v>0</v>
      </c>
      <c r="BB154" s="160">
        <f t="shared" si="82"/>
        <v>5.92</v>
      </c>
      <c r="BC154" s="160">
        <f t="shared" si="83"/>
        <v>5.92</v>
      </c>
      <c r="BD154" s="156">
        <f t="shared" si="84"/>
        <v>307.04000000000002</v>
      </c>
      <c r="BE154" s="72">
        <f>VLOOKUP(B154,'[2]PAYROLL 50%'!$B$9:$L$91,11,0)</f>
        <v>104</v>
      </c>
      <c r="BF154" s="168">
        <f t="shared" si="85"/>
        <v>203.04000000000002</v>
      </c>
      <c r="BG154" s="56">
        <v>0</v>
      </c>
      <c r="BH154" s="74">
        <v>0</v>
      </c>
      <c r="BI154" s="169">
        <f t="shared" si="64"/>
        <v>203.04000000000002</v>
      </c>
      <c r="BJ154" s="129"/>
      <c r="BK154" s="77"/>
      <c r="BL154" s="78"/>
      <c r="BM154" s="80" t="s">
        <v>587</v>
      </c>
      <c r="BN154" s="78" t="s">
        <v>588</v>
      </c>
      <c r="BO154" s="80">
        <v>223.69</v>
      </c>
    </row>
    <row r="155" spans="1:67" s="81" customFormat="1" ht="21.75" customHeight="1" x14ac:dyDescent="0.2">
      <c r="A155" s="41">
        <v>263</v>
      </c>
      <c r="B155" s="149" t="s">
        <v>596</v>
      </c>
      <c r="C155" s="150" t="s">
        <v>597</v>
      </c>
      <c r="D155" s="151" t="s">
        <v>598</v>
      </c>
      <c r="E155" s="152" t="s">
        <v>143</v>
      </c>
      <c r="F155" s="153" t="s">
        <v>595</v>
      </c>
      <c r="G155" s="87">
        <v>36441</v>
      </c>
      <c r="H155" s="155">
        <v>45321</v>
      </c>
      <c r="I155" s="49">
        <v>208</v>
      </c>
      <c r="J155" s="50">
        <f>VLOOKUP(B155,[2]Attendance!$B$16:$AQ$500,42,0)</f>
        <v>25.5</v>
      </c>
      <c r="K155" s="51">
        <f t="shared" si="54"/>
        <v>204</v>
      </c>
      <c r="L155" s="52">
        <v>0</v>
      </c>
      <c r="M155" s="52">
        <f t="shared" si="55"/>
        <v>0</v>
      </c>
      <c r="N155" s="53">
        <f>VLOOKUP(B155,[2]Attendance!$B$16:$AS$500,44,0)</f>
        <v>0</v>
      </c>
      <c r="O155" s="53">
        <f t="shared" si="65"/>
        <v>0</v>
      </c>
      <c r="P155" s="53">
        <f>VLOOKUP(B155,[2]Attendance!$B$16:$BA$500,52,0)</f>
        <v>0</v>
      </c>
      <c r="Q155" s="53">
        <f t="shared" si="56"/>
        <v>0</v>
      </c>
      <c r="R155" s="54">
        <f>VLOOKUP(B155,[2]Attendance!$B$16:$BB$500,53,0)</f>
        <v>32</v>
      </c>
      <c r="S155" s="55">
        <f t="shared" si="57"/>
        <v>48</v>
      </c>
      <c r="T155" s="53">
        <f>VLOOKUP(B155,[2]Attendance!$B$16:$BC$500,54,0)</f>
        <v>0</v>
      </c>
      <c r="U155" s="53">
        <f t="shared" si="71"/>
        <v>0</v>
      </c>
      <c r="V155" s="53">
        <f>VLOOKUP(B155,[2]Attendance!$B$16:$AT$500,45,0)</f>
        <v>0</v>
      </c>
      <c r="W155" s="53">
        <f t="shared" si="58"/>
        <v>0</v>
      </c>
      <c r="X155" s="56">
        <f>VLOOKUP(B155,[2]Attendance!$B$16:$AP$500,41,0)</f>
        <v>16</v>
      </c>
      <c r="Y155" s="56">
        <f t="shared" si="72"/>
        <v>8</v>
      </c>
      <c r="Z155" s="138">
        <v>0</v>
      </c>
      <c r="AA155" s="58">
        <f t="shared" si="59"/>
        <v>25.5</v>
      </c>
      <c r="AB155" s="59">
        <f t="shared" si="73"/>
        <v>0</v>
      </c>
      <c r="AC155" s="58">
        <f t="shared" si="60"/>
        <v>0</v>
      </c>
      <c r="AD155" s="58">
        <f t="shared" si="61"/>
        <v>0</v>
      </c>
      <c r="AE155" s="60">
        <v>26</v>
      </c>
      <c r="AF155" s="60">
        <f t="shared" si="74"/>
        <v>10</v>
      </c>
      <c r="AG155" s="60">
        <f>VLOOKUP(B155,[2]Attendance!$B$16:$AZ$500,51,0)</f>
        <v>26</v>
      </c>
      <c r="AH155" s="53">
        <f t="shared" si="75"/>
        <v>10</v>
      </c>
      <c r="AI155" s="61">
        <f>VLOOKUP(B155,[2]Attendance!$B$16:$BD$500,55,0)</f>
        <v>0.5</v>
      </c>
      <c r="AJ155" s="61">
        <f>VLOOKUP(B155,'[2]Annual leave'!$B$10:$W$157,22,0)</f>
        <v>5.5807692307692305</v>
      </c>
      <c r="AK155" s="62">
        <f t="shared" si="66"/>
        <v>2</v>
      </c>
      <c r="AL155" s="63">
        <f t="shared" si="62"/>
        <v>0</v>
      </c>
      <c r="AM155" s="156">
        <v>0</v>
      </c>
      <c r="AN155" s="53">
        <f>VLOOKUP(B155,[2]Attendance!$B$17:$AR$501,43,0)</f>
        <v>0</v>
      </c>
      <c r="AO155" s="156">
        <f t="shared" si="76"/>
        <v>0</v>
      </c>
      <c r="AP155" s="161">
        <v>0</v>
      </c>
      <c r="AQ155" s="53">
        <v>0</v>
      </c>
      <c r="AR155" s="65">
        <f>VLOOKUP(B155,'[2]13 Month'!$B$9:$X$82,23,0)</f>
        <v>16.833333333333332</v>
      </c>
      <c r="AS155" s="66">
        <f t="shared" si="63"/>
        <v>302.41000000000003</v>
      </c>
      <c r="AT155" s="162">
        <f t="shared" si="77"/>
        <v>1224155.6800000002</v>
      </c>
      <c r="AU155" s="68">
        <v>0</v>
      </c>
      <c r="AV155" s="68">
        <v>0</v>
      </c>
      <c r="AW155" s="164">
        <f t="shared" si="78"/>
        <v>0</v>
      </c>
      <c r="AX155" s="165">
        <f t="shared" si="69"/>
        <v>1151291.6800000002</v>
      </c>
      <c r="AY155" s="166">
        <f t="shared" si="79"/>
        <v>0</v>
      </c>
      <c r="AZ155" s="156">
        <f t="shared" si="80"/>
        <v>0</v>
      </c>
      <c r="BA155" s="167">
        <f t="shared" si="81"/>
        <v>0</v>
      </c>
      <c r="BB155" s="160">
        <f t="shared" si="82"/>
        <v>5.92</v>
      </c>
      <c r="BC155" s="160">
        <f t="shared" si="83"/>
        <v>5.92</v>
      </c>
      <c r="BD155" s="156">
        <f t="shared" si="84"/>
        <v>296.49</v>
      </c>
      <c r="BE155" s="72">
        <f>VLOOKUP(B155,'[2]PAYROLL 50%'!$B$9:$L$91,11,0)</f>
        <v>104</v>
      </c>
      <c r="BF155" s="168">
        <f t="shared" si="85"/>
        <v>192.49</v>
      </c>
      <c r="BG155" s="56">
        <v>0</v>
      </c>
      <c r="BH155" s="74">
        <v>0</v>
      </c>
      <c r="BI155" s="169">
        <f t="shared" si="64"/>
        <v>192.49</v>
      </c>
      <c r="BJ155" s="129"/>
      <c r="BK155" s="77"/>
      <c r="BL155" s="78"/>
      <c r="BM155" s="80" t="s">
        <v>587</v>
      </c>
      <c r="BN155" s="78" t="s">
        <v>588</v>
      </c>
      <c r="BO155" s="80">
        <v>223.69</v>
      </c>
    </row>
    <row r="156" spans="1:67" s="81" customFormat="1" ht="21.75" customHeight="1" x14ac:dyDescent="0.2">
      <c r="A156" s="41">
        <v>264</v>
      </c>
      <c r="B156" s="149" t="s">
        <v>599</v>
      </c>
      <c r="C156" s="150" t="s">
        <v>600</v>
      </c>
      <c r="D156" s="151" t="s">
        <v>601</v>
      </c>
      <c r="E156" s="152" t="s">
        <v>143</v>
      </c>
      <c r="F156" s="153" t="s">
        <v>551</v>
      </c>
      <c r="G156" s="87">
        <v>36774</v>
      </c>
      <c r="H156" s="155">
        <v>45321</v>
      </c>
      <c r="I156" s="49">
        <v>208</v>
      </c>
      <c r="J156" s="50">
        <f>VLOOKUP(B156,[2]Attendance!$B$16:$AQ$500,42,0)</f>
        <v>25</v>
      </c>
      <c r="K156" s="51">
        <f t="shared" si="54"/>
        <v>200</v>
      </c>
      <c r="L156" s="52">
        <v>0</v>
      </c>
      <c r="M156" s="52">
        <f t="shared" si="55"/>
        <v>0</v>
      </c>
      <c r="N156" s="58">
        <f>VLOOKUP(B156,[2]Attendance!$B$16:$AS$500,44,0)</f>
        <v>8</v>
      </c>
      <c r="O156" s="58">
        <f t="shared" si="65"/>
        <v>12</v>
      </c>
      <c r="P156" s="53">
        <f>VLOOKUP(B156,[2]Attendance!$B$16:$BA$500,52,0)</f>
        <v>0</v>
      </c>
      <c r="Q156" s="53">
        <f t="shared" si="56"/>
        <v>0</v>
      </c>
      <c r="R156" s="54">
        <f>VLOOKUP(B156,[2]Attendance!$B$16:$BB$500,53,0)</f>
        <v>38</v>
      </c>
      <c r="S156" s="55">
        <f t="shared" si="57"/>
        <v>57</v>
      </c>
      <c r="T156" s="53">
        <f>VLOOKUP(B156,[2]Attendance!$B$16:$BC$500,54,0)</f>
        <v>0</v>
      </c>
      <c r="U156" s="53">
        <f t="shared" si="71"/>
        <v>0</v>
      </c>
      <c r="V156" s="53">
        <f>VLOOKUP(B156,[2]Attendance!$B$16:$AT$500,45,0)</f>
        <v>0</v>
      </c>
      <c r="W156" s="53">
        <f t="shared" si="58"/>
        <v>0</v>
      </c>
      <c r="X156" s="56">
        <f>VLOOKUP(B156,[2]Attendance!$B$16:$AP$500,41,0)</f>
        <v>19</v>
      </c>
      <c r="Y156" s="56">
        <f t="shared" si="72"/>
        <v>9.5</v>
      </c>
      <c r="Z156" s="138">
        <v>0</v>
      </c>
      <c r="AA156" s="58">
        <f t="shared" si="59"/>
        <v>25</v>
      </c>
      <c r="AB156" s="59">
        <f t="shared" si="73"/>
        <v>0</v>
      </c>
      <c r="AC156" s="58">
        <f t="shared" si="60"/>
        <v>0</v>
      </c>
      <c r="AD156" s="58">
        <f t="shared" si="61"/>
        <v>0</v>
      </c>
      <c r="AE156" s="60">
        <v>26</v>
      </c>
      <c r="AF156" s="60">
        <f t="shared" si="74"/>
        <v>10</v>
      </c>
      <c r="AG156" s="60">
        <f>VLOOKUP(B156,[2]Attendance!$B$16:$AZ$500,51,0)</f>
        <v>26</v>
      </c>
      <c r="AH156" s="53">
        <f t="shared" si="75"/>
        <v>10</v>
      </c>
      <c r="AI156" s="61">
        <f>VLOOKUP(B156,[2]Attendance!$B$16:$BD$500,55,0)</f>
        <v>1</v>
      </c>
      <c r="AJ156" s="61">
        <f>VLOOKUP(B156,'[2]Annual leave'!$B$10:$W$157,22,0)</f>
        <v>12.701538461538462</v>
      </c>
      <c r="AK156" s="62">
        <f t="shared" si="66"/>
        <v>2</v>
      </c>
      <c r="AL156" s="63">
        <f t="shared" si="62"/>
        <v>0</v>
      </c>
      <c r="AM156" s="156">
        <v>0</v>
      </c>
      <c r="AN156" s="53">
        <f>VLOOKUP(B156,[2]Attendance!$B$17:$AR$501,43,0)</f>
        <v>0</v>
      </c>
      <c r="AO156" s="156">
        <f t="shared" si="76"/>
        <v>0</v>
      </c>
      <c r="AP156" s="161">
        <v>0</v>
      </c>
      <c r="AQ156" s="53">
        <v>0</v>
      </c>
      <c r="AR156" s="65">
        <f>VLOOKUP(B156,'[2]13 Month'!$B$9:$X$82,23,0)</f>
        <v>16.833333333333332</v>
      </c>
      <c r="AS156" s="66">
        <f t="shared" si="63"/>
        <v>328.03</v>
      </c>
      <c r="AT156" s="162">
        <f t="shared" si="77"/>
        <v>1327865.44</v>
      </c>
      <c r="AU156" s="68">
        <v>0</v>
      </c>
      <c r="AV156" s="68">
        <v>0</v>
      </c>
      <c r="AW156" s="164">
        <f t="shared" si="78"/>
        <v>0</v>
      </c>
      <c r="AX156" s="165">
        <f t="shared" si="69"/>
        <v>1248929.44</v>
      </c>
      <c r="AY156" s="166">
        <f t="shared" si="79"/>
        <v>0</v>
      </c>
      <c r="AZ156" s="156">
        <f t="shared" si="80"/>
        <v>0</v>
      </c>
      <c r="BA156" s="167">
        <f t="shared" si="81"/>
        <v>0</v>
      </c>
      <c r="BB156" s="160">
        <f t="shared" si="82"/>
        <v>5.92</v>
      </c>
      <c r="BC156" s="160">
        <f t="shared" si="83"/>
        <v>5.92</v>
      </c>
      <c r="BD156" s="156">
        <f t="shared" si="84"/>
        <v>322.11</v>
      </c>
      <c r="BE156" s="72">
        <f>VLOOKUP(B156,'[2]PAYROLL 50%'!$B$9:$L$91,11,0)</f>
        <v>104</v>
      </c>
      <c r="BF156" s="168">
        <f t="shared" si="85"/>
        <v>218.11</v>
      </c>
      <c r="BG156" s="56">
        <v>0</v>
      </c>
      <c r="BH156" s="74">
        <v>0</v>
      </c>
      <c r="BI156" s="169">
        <f t="shared" si="64"/>
        <v>218.11</v>
      </c>
      <c r="BJ156" s="129"/>
      <c r="BK156" s="77"/>
      <c r="BL156" s="78"/>
      <c r="BM156" s="80" t="s">
        <v>587</v>
      </c>
      <c r="BN156" s="78" t="s">
        <v>588</v>
      </c>
      <c r="BO156" s="80">
        <v>223.69</v>
      </c>
    </row>
    <row r="157" spans="1:67" s="81" customFormat="1" ht="21.75" customHeight="1" x14ac:dyDescent="0.2">
      <c r="A157" s="41">
        <v>265</v>
      </c>
      <c r="B157" s="149" t="s">
        <v>602</v>
      </c>
      <c r="C157" s="150" t="s">
        <v>603</v>
      </c>
      <c r="D157" s="151" t="s">
        <v>604</v>
      </c>
      <c r="E157" s="152" t="s">
        <v>143</v>
      </c>
      <c r="F157" s="153" t="s">
        <v>551</v>
      </c>
      <c r="G157" s="87">
        <v>35811</v>
      </c>
      <c r="H157" s="155">
        <v>45321</v>
      </c>
      <c r="I157" s="49">
        <v>208</v>
      </c>
      <c r="J157" s="50">
        <f>VLOOKUP(B157,[2]Attendance!$B$16:$AQ$500,42,0)</f>
        <v>26</v>
      </c>
      <c r="K157" s="51">
        <f t="shared" si="54"/>
        <v>208</v>
      </c>
      <c r="L157" s="52">
        <v>0</v>
      </c>
      <c r="M157" s="52">
        <f t="shared" si="55"/>
        <v>0</v>
      </c>
      <c r="N157" s="58">
        <f>VLOOKUP(B157,[2]Attendance!$B$16:$AS$500,44,0)</f>
        <v>8</v>
      </c>
      <c r="O157" s="58">
        <f t="shared" si="65"/>
        <v>12</v>
      </c>
      <c r="P157" s="53">
        <f>VLOOKUP(B157,[2]Attendance!$B$16:$BA$500,52,0)</f>
        <v>0</v>
      </c>
      <c r="Q157" s="53">
        <f t="shared" si="56"/>
        <v>0</v>
      </c>
      <c r="R157" s="54">
        <f>VLOOKUP(B157,[2]Attendance!$B$16:$BB$500,53,0)</f>
        <v>40</v>
      </c>
      <c r="S157" s="55">
        <f t="shared" si="57"/>
        <v>60</v>
      </c>
      <c r="T157" s="53">
        <f>VLOOKUP(B157,[2]Attendance!$B$16:$BC$500,54,0)</f>
        <v>0</v>
      </c>
      <c r="U157" s="53">
        <f t="shared" si="71"/>
        <v>0</v>
      </c>
      <c r="V157" s="58">
        <f>VLOOKUP(B157,[2]Attendance!$B$16:$AT$500,45,0)</f>
        <v>8</v>
      </c>
      <c r="W157" s="58">
        <f t="shared" si="58"/>
        <v>16</v>
      </c>
      <c r="X157" s="56">
        <f>VLOOKUP(B157,[2]Attendance!$B$16:$AP$500,41,0)</f>
        <v>20</v>
      </c>
      <c r="Y157" s="56">
        <f t="shared" si="72"/>
        <v>10</v>
      </c>
      <c r="Z157" s="138">
        <v>0</v>
      </c>
      <c r="AA157" s="58">
        <f t="shared" si="59"/>
        <v>26</v>
      </c>
      <c r="AB157" s="59">
        <f t="shared" si="73"/>
        <v>0</v>
      </c>
      <c r="AC157" s="58">
        <f t="shared" si="60"/>
        <v>0</v>
      </c>
      <c r="AD157" s="58">
        <f t="shared" si="61"/>
        <v>0</v>
      </c>
      <c r="AE157" s="60">
        <v>26</v>
      </c>
      <c r="AF157" s="60">
        <f t="shared" si="74"/>
        <v>10</v>
      </c>
      <c r="AG157" s="60">
        <f>VLOOKUP(B157,[2]Attendance!$B$16:$AZ$500,51,0)</f>
        <v>26</v>
      </c>
      <c r="AH157" s="53">
        <f t="shared" si="75"/>
        <v>10</v>
      </c>
      <c r="AI157" s="61">
        <f>VLOOKUP(B157,[2]Attendance!$B$16:$BD$500,55,0)</f>
        <v>0</v>
      </c>
      <c r="AJ157" s="61">
        <f>VLOOKUP(B157,'[2]Annual leave'!$B$10:$W$157,22,0)</f>
        <v>0</v>
      </c>
      <c r="AK157" s="62">
        <f t="shared" si="66"/>
        <v>2</v>
      </c>
      <c r="AL157" s="63">
        <f t="shared" si="62"/>
        <v>0</v>
      </c>
      <c r="AM157" s="156">
        <v>0</v>
      </c>
      <c r="AN157" s="53">
        <f>VLOOKUP(B157,[2]Attendance!$B$17:$AR$501,43,0)</f>
        <v>0</v>
      </c>
      <c r="AO157" s="156">
        <f t="shared" si="76"/>
        <v>0</v>
      </c>
      <c r="AP157" s="161">
        <v>0</v>
      </c>
      <c r="AQ157" s="53">
        <v>0</v>
      </c>
      <c r="AR157" s="65">
        <f>VLOOKUP(B157,'[2]13 Month'!$B$9:$X$82,23,0)</f>
        <v>16.833333333333332</v>
      </c>
      <c r="AS157" s="66">
        <f t="shared" si="63"/>
        <v>342.83</v>
      </c>
      <c r="AT157" s="162">
        <f t="shared" si="77"/>
        <v>1387775.8399999999</v>
      </c>
      <c r="AU157" s="68">
        <v>0</v>
      </c>
      <c r="AV157" s="68">
        <v>0</v>
      </c>
      <c r="AW157" s="164">
        <f t="shared" si="78"/>
        <v>0</v>
      </c>
      <c r="AX157" s="165">
        <f t="shared" si="69"/>
        <v>1306815.8399999999</v>
      </c>
      <c r="AY157" s="166">
        <f t="shared" si="79"/>
        <v>0</v>
      </c>
      <c r="AZ157" s="156">
        <f t="shared" si="80"/>
        <v>0</v>
      </c>
      <c r="BA157" s="167">
        <f t="shared" si="81"/>
        <v>0</v>
      </c>
      <c r="BB157" s="160">
        <f t="shared" si="82"/>
        <v>5.92</v>
      </c>
      <c r="BC157" s="160">
        <f t="shared" si="83"/>
        <v>5.92</v>
      </c>
      <c r="BD157" s="156">
        <f t="shared" si="84"/>
        <v>336.91</v>
      </c>
      <c r="BE157" s="72">
        <f>VLOOKUP(B157,'[2]PAYROLL 50%'!$B$9:$L$91,11,0)</f>
        <v>104</v>
      </c>
      <c r="BF157" s="168">
        <f t="shared" si="85"/>
        <v>232.91000000000003</v>
      </c>
      <c r="BG157" s="56">
        <v>0</v>
      </c>
      <c r="BH157" s="74">
        <v>0</v>
      </c>
      <c r="BI157" s="169">
        <f t="shared" si="64"/>
        <v>232.91000000000003</v>
      </c>
      <c r="BJ157" s="129"/>
      <c r="BK157" s="77"/>
      <c r="BL157" s="78"/>
      <c r="BM157" s="80" t="s">
        <v>587</v>
      </c>
      <c r="BN157" s="78" t="s">
        <v>588</v>
      </c>
      <c r="BO157" s="80">
        <v>223.69</v>
      </c>
    </row>
    <row r="158" spans="1:67" s="81" customFormat="1" ht="21.75" customHeight="1" x14ac:dyDescent="0.2">
      <c r="A158" s="41">
        <v>266</v>
      </c>
      <c r="B158" s="149" t="s">
        <v>605</v>
      </c>
      <c r="C158" s="150" t="s">
        <v>606</v>
      </c>
      <c r="D158" s="151" t="s">
        <v>607</v>
      </c>
      <c r="E158" s="152" t="s">
        <v>143</v>
      </c>
      <c r="F158" s="153" t="s">
        <v>551</v>
      </c>
      <c r="G158" s="87">
        <v>37228</v>
      </c>
      <c r="H158" s="155">
        <v>45321</v>
      </c>
      <c r="I158" s="49">
        <v>208</v>
      </c>
      <c r="J158" s="50">
        <f>VLOOKUP(B158,[2]Attendance!$B$16:$AQ$500,42,0)</f>
        <v>26</v>
      </c>
      <c r="K158" s="51">
        <f t="shared" si="54"/>
        <v>208</v>
      </c>
      <c r="L158" s="52">
        <v>0</v>
      </c>
      <c r="M158" s="52">
        <f t="shared" si="55"/>
        <v>0</v>
      </c>
      <c r="N158" s="58">
        <f>VLOOKUP(B158,[2]Attendance!$B$16:$AS$500,44,0)</f>
        <v>8</v>
      </c>
      <c r="O158" s="58">
        <f t="shared" si="65"/>
        <v>12</v>
      </c>
      <c r="P158" s="53">
        <f>VLOOKUP(B158,[2]Attendance!$B$16:$BA$500,52,0)</f>
        <v>0</v>
      </c>
      <c r="Q158" s="53">
        <f t="shared" si="56"/>
        <v>0</v>
      </c>
      <c r="R158" s="54">
        <f>VLOOKUP(B158,[2]Attendance!$B$16:$BB$500,53,0)</f>
        <v>40</v>
      </c>
      <c r="S158" s="55">
        <f t="shared" si="57"/>
        <v>60</v>
      </c>
      <c r="T158" s="53">
        <f>VLOOKUP(B158,[2]Attendance!$B$16:$BC$500,54,0)</f>
        <v>0</v>
      </c>
      <c r="U158" s="53">
        <f t="shared" si="71"/>
        <v>0</v>
      </c>
      <c r="V158" s="58">
        <f>VLOOKUP(B158,[2]Attendance!$B$16:$AT$500,45,0)</f>
        <v>8</v>
      </c>
      <c r="W158" s="58">
        <f t="shared" si="58"/>
        <v>16</v>
      </c>
      <c r="X158" s="56">
        <f>VLOOKUP(B158,[2]Attendance!$B$16:$AP$500,41,0)</f>
        <v>20</v>
      </c>
      <c r="Y158" s="56">
        <f t="shared" si="72"/>
        <v>10</v>
      </c>
      <c r="Z158" s="138">
        <v>0</v>
      </c>
      <c r="AA158" s="58">
        <f t="shared" si="59"/>
        <v>26</v>
      </c>
      <c r="AB158" s="59">
        <f t="shared" si="73"/>
        <v>0</v>
      </c>
      <c r="AC158" s="58">
        <f t="shared" si="60"/>
        <v>0</v>
      </c>
      <c r="AD158" s="58">
        <f t="shared" si="61"/>
        <v>0</v>
      </c>
      <c r="AE158" s="60">
        <v>26</v>
      </c>
      <c r="AF158" s="60">
        <f t="shared" si="74"/>
        <v>10</v>
      </c>
      <c r="AG158" s="60">
        <f>VLOOKUP(B158,[2]Attendance!$B$16:$AZ$500,51,0)</f>
        <v>26</v>
      </c>
      <c r="AH158" s="53">
        <f t="shared" si="75"/>
        <v>10</v>
      </c>
      <c r="AI158" s="61">
        <f>VLOOKUP(B158,[2]Attendance!$B$16:$BD$500,55,0)</f>
        <v>0</v>
      </c>
      <c r="AJ158" s="61">
        <f>VLOOKUP(B158,'[2]Annual leave'!$B$10:$W$157,22,0)</f>
        <v>0</v>
      </c>
      <c r="AK158" s="62">
        <f t="shared" si="66"/>
        <v>2</v>
      </c>
      <c r="AL158" s="63">
        <f t="shared" si="62"/>
        <v>0</v>
      </c>
      <c r="AM158" s="156">
        <v>0</v>
      </c>
      <c r="AN158" s="53">
        <f>VLOOKUP(B158,[2]Attendance!$B$17:$AR$501,43,0)</f>
        <v>0</v>
      </c>
      <c r="AO158" s="156">
        <f t="shared" si="76"/>
        <v>0</v>
      </c>
      <c r="AP158" s="161">
        <v>0</v>
      </c>
      <c r="AQ158" s="53">
        <v>0</v>
      </c>
      <c r="AR158" s="65">
        <f>VLOOKUP(B158,'[2]13 Month'!$B$9:$X$82,23,0)</f>
        <v>16.833333333333332</v>
      </c>
      <c r="AS158" s="66">
        <f t="shared" si="63"/>
        <v>342.83</v>
      </c>
      <c r="AT158" s="162">
        <f t="shared" si="77"/>
        <v>1387775.8399999999</v>
      </c>
      <c r="AU158" s="68">
        <v>0</v>
      </c>
      <c r="AV158" s="68">
        <v>0</v>
      </c>
      <c r="AW158" s="164">
        <f t="shared" si="78"/>
        <v>0</v>
      </c>
      <c r="AX158" s="165">
        <f t="shared" si="69"/>
        <v>1306815.8399999999</v>
      </c>
      <c r="AY158" s="166">
        <f t="shared" si="79"/>
        <v>0</v>
      </c>
      <c r="AZ158" s="156">
        <f t="shared" si="80"/>
        <v>0</v>
      </c>
      <c r="BA158" s="167">
        <f t="shared" si="81"/>
        <v>0</v>
      </c>
      <c r="BB158" s="160">
        <f t="shared" si="82"/>
        <v>5.92</v>
      </c>
      <c r="BC158" s="160">
        <f t="shared" si="83"/>
        <v>5.92</v>
      </c>
      <c r="BD158" s="156">
        <f t="shared" si="84"/>
        <v>336.91</v>
      </c>
      <c r="BE158" s="72">
        <f>VLOOKUP(B158,'[2]PAYROLL 50%'!$B$9:$L$91,11,0)</f>
        <v>104</v>
      </c>
      <c r="BF158" s="168">
        <f t="shared" si="85"/>
        <v>232.91000000000003</v>
      </c>
      <c r="BG158" s="56">
        <v>0</v>
      </c>
      <c r="BH158" s="74">
        <v>0</v>
      </c>
      <c r="BI158" s="169">
        <f t="shared" si="64"/>
        <v>232.91000000000003</v>
      </c>
      <c r="BJ158" s="129"/>
      <c r="BK158" s="77"/>
      <c r="BL158" s="78"/>
      <c r="BM158" s="80" t="s">
        <v>587</v>
      </c>
      <c r="BN158" s="78" t="s">
        <v>588</v>
      </c>
      <c r="BO158" s="80">
        <v>223.69</v>
      </c>
    </row>
    <row r="159" spans="1:67" s="81" customFormat="1" ht="21.75" customHeight="1" x14ac:dyDescent="0.2">
      <c r="A159" s="41">
        <v>267</v>
      </c>
      <c r="B159" s="107" t="s">
        <v>608</v>
      </c>
      <c r="C159" s="83" t="s">
        <v>609</v>
      </c>
      <c r="D159" s="108" t="s">
        <v>610</v>
      </c>
      <c r="E159" s="109" t="s">
        <v>143</v>
      </c>
      <c r="F159" s="86" t="s">
        <v>551</v>
      </c>
      <c r="G159" s="87">
        <v>33302</v>
      </c>
      <c r="H159" s="119">
        <v>45324</v>
      </c>
      <c r="I159" s="49">
        <v>208</v>
      </c>
      <c r="J159" s="50">
        <f>VLOOKUP(B159,[2]Attendance!$B$16:$AQ$500,42,0)</f>
        <v>26</v>
      </c>
      <c r="K159" s="51">
        <f t="shared" si="54"/>
        <v>208</v>
      </c>
      <c r="L159" s="52">
        <v>0</v>
      </c>
      <c r="M159" s="52">
        <f t="shared" si="55"/>
        <v>0</v>
      </c>
      <c r="N159" s="58">
        <f>VLOOKUP(B159,[2]Attendance!$B$16:$AS$500,44,0)</f>
        <v>8</v>
      </c>
      <c r="O159" s="58">
        <f t="shared" si="65"/>
        <v>12</v>
      </c>
      <c r="P159" s="53">
        <f>VLOOKUP(B159,[2]Attendance!$B$16:$BA$500,52,0)</f>
        <v>0</v>
      </c>
      <c r="Q159" s="53">
        <f t="shared" si="56"/>
        <v>0</v>
      </c>
      <c r="R159" s="54">
        <f>VLOOKUP(B159,[2]Attendance!$B$16:$BB$500,53,0)</f>
        <v>38</v>
      </c>
      <c r="S159" s="55">
        <f t="shared" si="57"/>
        <v>57</v>
      </c>
      <c r="T159" s="53">
        <f>VLOOKUP(B159,[2]Attendance!$B$16:$BC$500,54,0)</f>
        <v>0</v>
      </c>
      <c r="U159" s="53">
        <f t="shared" si="71"/>
        <v>0</v>
      </c>
      <c r="V159" s="58">
        <f>VLOOKUP(B159,[2]Attendance!$B$16:$AT$500,45,0)</f>
        <v>8</v>
      </c>
      <c r="W159" s="58">
        <f t="shared" si="58"/>
        <v>16</v>
      </c>
      <c r="X159" s="56">
        <f>VLOOKUP(B159,[2]Attendance!$B$16:$AP$500,41,0)</f>
        <v>19</v>
      </c>
      <c r="Y159" s="56">
        <f t="shared" si="72"/>
        <v>9.5</v>
      </c>
      <c r="Z159" s="138">
        <v>0</v>
      </c>
      <c r="AA159" s="58">
        <f t="shared" si="59"/>
        <v>26</v>
      </c>
      <c r="AB159" s="59">
        <f t="shared" si="73"/>
        <v>0</v>
      </c>
      <c r="AC159" s="58">
        <f t="shared" si="60"/>
        <v>0</v>
      </c>
      <c r="AD159" s="58">
        <f t="shared" si="61"/>
        <v>0</v>
      </c>
      <c r="AE159" s="60">
        <v>26</v>
      </c>
      <c r="AF159" s="60">
        <f t="shared" si="74"/>
        <v>10</v>
      </c>
      <c r="AG159" s="60">
        <f>VLOOKUP(B159,[2]Attendance!$B$16:$AZ$500,51,0)</f>
        <v>26</v>
      </c>
      <c r="AH159" s="53">
        <f t="shared" si="75"/>
        <v>10</v>
      </c>
      <c r="AI159" s="61">
        <f>VLOOKUP(B159,[2]Attendance!$B$16:$BD$500,55,0)</f>
        <v>0</v>
      </c>
      <c r="AJ159" s="61">
        <f>VLOOKUP(B159,'[2]Annual leave'!$B$10:$W$106,22,0)</f>
        <v>0</v>
      </c>
      <c r="AK159" s="62">
        <f t="shared" si="66"/>
        <v>1</v>
      </c>
      <c r="AL159" s="63">
        <f t="shared" si="62"/>
        <v>0</v>
      </c>
      <c r="AM159" s="53">
        <v>0</v>
      </c>
      <c r="AN159" s="53">
        <f>VLOOKUP(B159,[2]Attendance!$B$17:$AR$501,43,0)</f>
        <v>0</v>
      </c>
      <c r="AO159" s="53">
        <f t="shared" si="76"/>
        <v>0</v>
      </c>
      <c r="AP159" s="64">
        <v>0</v>
      </c>
      <c r="AQ159" s="53">
        <v>0</v>
      </c>
      <c r="AR159" s="65">
        <f>VLOOKUP(B159,'[2]13 Month'!$B$9:$X$82,23,0)</f>
        <v>16.833333333333332</v>
      </c>
      <c r="AS159" s="66">
        <f t="shared" si="63"/>
        <v>339.33</v>
      </c>
      <c r="AT159" s="67">
        <f t="shared" si="77"/>
        <v>1373607.8399999999</v>
      </c>
      <c r="AU159" s="68">
        <v>0</v>
      </c>
      <c r="AV159" s="68">
        <v>0</v>
      </c>
      <c r="AW159" s="69">
        <f t="shared" si="78"/>
        <v>0</v>
      </c>
      <c r="AX159" s="70">
        <f t="shared" si="69"/>
        <v>1294671.8399999999</v>
      </c>
      <c r="AY159" s="71">
        <f t="shared" si="79"/>
        <v>0</v>
      </c>
      <c r="AZ159" s="53">
        <f t="shared" si="80"/>
        <v>0</v>
      </c>
      <c r="BA159" s="65">
        <f t="shared" si="81"/>
        <v>0</v>
      </c>
      <c r="BB159" s="60">
        <f t="shared" si="82"/>
        <v>5.92</v>
      </c>
      <c r="BC159" s="60">
        <f t="shared" si="83"/>
        <v>5.92</v>
      </c>
      <c r="BD159" s="53">
        <f t="shared" si="84"/>
        <v>333.41</v>
      </c>
      <c r="BE159" s="72">
        <f>VLOOKUP(B159,'[2]PAYROLL 50%'!$B$9:$L$91,11,0)</f>
        <v>104</v>
      </c>
      <c r="BF159" s="73">
        <f t="shared" si="85"/>
        <v>229.41000000000003</v>
      </c>
      <c r="BG159" s="56">
        <v>0</v>
      </c>
      <c r="BH159" s="74">
        <v>0</v>
      </c>
      <c r="BI159" s="75">
        <f t="shared" si="64"/>
        <v>229.41000000000003</v>
      </c>
      <c r="BJ159" s="129"/>
      <c r="BK159" s="77"/>
      <c r="BL159" s="78"/>
      <c r="BM159" s="80" t="s">
        <v>577</v>
      </c>
      <c r="BN159" s="78" t="s">
        <v>578</v>
      </c>
      <c r="BO159" s="80">
        <v>219.20999999999998</v>
      </c>
    </row>
    <row r="160" spans="1:67" s="81" customFormat="1" ht="21.75" customHeight="1" x14ac:dyDescent="0.2">
      <c r="A160" s="41">
        <v>268</v>
      </c>
      <c r="B160" s="149" t="s">
        <v>611</v>
      </c>
      <c r="C160" s="150" t="s">
        <v>612</v>
      </c>
      <c r="D160" s="151" t="s">
        <v>613</v>
      </c>
      <c r="E160" s="152" t="s">
        <v>143</v>
      </c>
      <c r="F160" s="153" t="s">
        <v>595</v>
      </c>
      <c r="G160" s="87">
        <v>35318</v>
      </c>
      <c r="H160" s="155">
        <v>45324</v>
      </c>
      <c r="I160" s="49">
        <v>208</v>
      </c>
      <c r="J160" s="50">
        <f>VLOOKUP(B160,[2]Attendance!$B$16:$AQ$500,42,0)</f>
        <v>24</v>
      </c>
      <c r="K160" s="51">
        <f t="shared" si="54"/>
        <v>192</v>
      </c>
      <c r="L160" s="52">
        <v>0</v>
      </c>
      <c r="M160" s="52">
        <f t="shared" si="55"/>
        <v>0</v>
      </c>
      <c r="N160" s="58">
        <f>VLOOKUP(B160,[2]Attendance!$B$16:$AS$500,44,0)</f>
        <v>8</v>
      </c>
      <c r="O160" s="58">
        <f t="shared" si="65"/>
        <v>12</v>
      </c>
      <c r="P160" s="53">
        <f>VLOOKUP(B160,[2]Attendance!$B$16:$BA$500,52,0)</f>
        <v>0</v>
      </c>
      <c r="Q160" s="53">
        <f t="shared" si="56"/>
        <v>0</v>
      </c>
      <c r="R160" s="54">
        <f>VLOOKUP(B160,[2]Attendance!$B$16:$BB$500,53,0)</f>
        <v>26</v>
      </c>
      <c r="S160" s="55">
        <f t="shared" si="57"/>
        <v>39</v>
      </c>
      <c r="T160" s="53">
        <f>VLOOKUP(B160,[2]Attendance!$B$16:$BC$500,54,0)</f>
        <v>0</v>
      </c>
      <c r="U160" s="53">
        <f t="shared" si="71"/>
        <v>0</v>
      </c>
      <c r="V160" s="58">
        <f>VLOOKUP(B160,[2]Attendance!$B$16:$AT$500,45,0)</f>
        <v>8</v>
      </c>
      <c r="W160" s="58">
        <f t="shared" si="58"/>
        <v>16</v>
      </c>
      <c r="X160" s="56">
        <f>VLOOKUP(B160,[2]Attendance!$B$16:$AP$500,41,0)</f>
        <v>13</v>
      </c>
      <c r="Y160" s="56">
        <f t="shared" si="72"/>
        <v>6.5</v>
      </c>
      <c r="Z160" s="138">
        <v>0</v>
      </c>
      <c r="AA160" s="58">
        <f t="shared" si="59"/>
        <v>24</v>
      </c>
      <c r="AB160" s="59">
        <f t="shared" si="73"/>
        <v>0</v>
      </c>
      <c r="AC160" s="58">
        <f t="shared" si="60"/>
        <v>0</v>
      </c>
      <c r="AD160" s="58">
        <f t="shared" si="61"/>
        <v>0</v>
      </c>
      <c r="AE160" s="60">
        <v>26</v>
      </c>
      <c r="AF160" s="60">
        <f t="shared" si="74"/>
        <v>10</v>
      </c>
      <c r="AG160" s="60">
        <f>VLOOKUP(B160,[2]Attendance!$B$16:$AZ$500,51,0)</f>
        <v>24.5</v>
      </c>
      <c r="AH160" s="53">
        <f t="shared" si="75"/>
        <v>9.4230769230769234</v>
      </c>
      <c r="AI160" s="61">
        <f>VLOOKUP(B160,[2]Attendance!$B$16:$BD$500,55,0)</f>
        <v>0.5</v>
      </c>
      <c r="AJ160" s="61">
        <f>VLOOKUP(B160,'[2]Annual leave'!$B$10:$W$157,22,0)</f>
        <v>4.0578846153846149</v>
      </c>
      <c r="AK160" s="62">
        <f t="shared" si="66"/>
        <v>1</v>
      </c>
      <c r="AL160" s="63">
        <f t="shared" si="62"/>
        <v>0</v>
      </c>
      <c r="AM160" s="156">
        <v>0</v>
      </c>
      <c r="AN160" s="53">
        <f>VLOOKUP(B160,[2]Attendance!$B$17:$AR$501,43,0)</f>
        <v>0</v>
      </c>
      <c r="AO160" s="156">
        <f t="shared" si="76"/>
        <v>0</v>
      </c>
      <c r="AP160" s="161">
        <v>0</v>
      </c>
      <c r="AQ160" s="53">
        <v>0</v>
      </c>
      <c r="AR160" s="65">
        <f>VLOOKUP(B160,'[2]13 Month'!$B$9:$X$82,23,0)</f>
        <v>16.185897435897434</v>
      </c>
      <c r="AS160" s="66">
        <f t="shared" si="63"/>
        <v>305.17</v>
      </c>
      <c r="AT160" s="162">
        <f t="shared" si="77"/>
        <v>1235328.1600000001</v>
      </c>
      <c r="AU160" s="68">
        <v>0</v>
      </c>
      <c r="AV160" s="68">
        <v>0</v>
      </c>
      <c r="AW160" s="164">
        <f t="shared" si="78"/>
        <v>0</v>
      </c>
      <c r="AX160" s="165">
        <f t="shared" si="69"/>
        <v>1168536.1600000001</v>
      </c>
      <c r="AY160" s="166">
        <f t="shared" si="79"/>
        <v>0</v>
      </c>
      <c r="AZ160" s="156">
        <f t="shared" si="80"/>
        <v>0</v>
      </c>
      <c r="BA160" s="167">
        <f t="shared" si="81"/>
        <v>0</v>
      </c>
      <c r="BB160" s="160">
        <f t="shared" si="82"/>
        <v>5.92</v>
      </c>
      <c r="BC160" s="160">
        <f t="shared" si="83"/>
        <v>5.92</v>
      </c>
      <c r="BD160" s="156">
        <f t="shared" si="84"/>
        <v>299.25</v>
      </c>
      <c r="BE160" s="72">
        <f>VLOOKUP(B160,'[2]PAYROLL 50%'!$B$9:$L$91,11,0)</f>
        <v>104</v>
      </c>
      <c r="BF160" s="168">
        <f t="shared" si="85"/>
        <v>195.25</v>
      </c>
      <c r="BG160" s="56">
        <v>0</v>
      </c>
      <c r="BH160" s="74">
        <v>0</v>
      </c>
      <c r="BI160" s="169">
        <f t="shared" si="64"/>
        <v>195.25</v>
      </c>
      <c r="BJ160" s="129"/>
      <c r="BK160" s="77"/>
      <c r="BL160" s="78"/>
      <c r="BM160" s="80" t="s">
        <v>587</v>
      </c>
      <c r="BN160" s="78" t="s">
        <v>588</v>
      </c>
      <c r="BO160" s="80">
        <v>223.69</v>
      </c>
    </row>
    <row r="161" spans="1:67" s="81" customFormat="1" ht="21.75" customHeight="1" x14ac:dyDescent="0.2">
      <c r="A161" s="41">
        <v>269</v>
      </c>
      <c r="B161" s="149" t="s">
        <v>614</v>
      </c>
      <c r="C161" s="150" t="s">
        <v>615</v>
      </c>
      <c r="D161" s="151" t="s">
        <v>616</v>
      </c>
      <c r="E161" s="152" t="s">
        <v>143</v>
      </c>
      <c r="F161" s="153" t="s">
        <v>595</v>
      </c>
      <c r="G161" s="87">
        <v>32413</v>
      </c>
      <c r="H161" s="155">
        <v>45324</v>
      </c>
      <c r="I161" s="49">
        <v>208</v>
      </c>
      <c r="J161" s="50">
        <f>VLOOKUP(B161,[2]Attendance!$B$16:$AQ$500,42,0)</f>
        <v>25</v>
      </c>
      <c r="K161" s="51">
        <f t="shared" si="54"/>
        <v>200</v>
      </c>
      <c r="L161" s="52">
        <v>0</v>
      </c>
      <c r="M161" s="52">
        <f t="shared" si="55"/>
        <v>0</v>
      </c>
      <c r="N161" s="53">
        <f>VLOOKUP(B161,[2]Attendance!$B$16:$AS$500,44,0)</f>
        <v>0</v>
      </c>
      <c r="O161" s="53">
        <f t="shared" si="65"/>
        <v>0</v>
      </c>
      <c r="P161" s="58">
        <f>VLOOKUP(B161,[2]Attendance!$B$16:$BA$500,52,0)</f>
        <v>88</v>
      </c>
      <c r="Q161" s="58">
        <f t="shared" si="56"/>
        <v>26.4</v>
      </c>
      <c r="R161" s="54">
        <f>VLOOKUP(B161,[2]Attendance!$B$16:$BB$500,53,0)</f>
        <v>0</v>
      </c>
      <c r="S161" s="55">
        <f t="shared" si="57"/>
        <v>0</v>
      </c>
      <c r="T161" s="58">
        <f>VLOOKUP(B161,[2]Attendance!$B$16:$BC$500,54,0)</f>
        <v>40</v>
      </c>
      <c r="U161" s="58">
        <f t="shared" si="71"/>
        <v>80</v>
      </c>
      <c r="V161" s="53">
        <f>VLOOKUP(B161,[2]Attendance!$B$16:$AT$500,45,0)</f>
        <v>0</v>
      </c>
      <c r="W161" s="53">
        <f t="shared" si="58"/>
        <v>0</v>
      </c>
      <c r="X161" s="56">
        <f>VLOOKUP(B161,[2]Attendance!$B$16:$AP$500,41,0)</f>
        <v>20</v>
      </c>
      <c r="Y161" s="56">
        <f t="shared" si="72"/>
        <v>10</v>
      </c>
      <c r="Z161" s="138">
        <v>0</v>
      </c>
      <c r="AA161" s="58">
        <f t="shared" si="59"/>
        <v>25</v>
      </c>
      <c r="AB161" s="59">
        <f t="shared" si="73"/>
        <v>0</v>
      </c>
      <c r="AC161" s="58">
        <f t="shared" si="60"/>
        <v>0</v>
      </c>
      <c r="AD161" s="58">
        <f t="shared" si="61"/>
        <v>0</v>
      </c>
      <c r="AE161" s="60">
        <v>26</v>
      </c>
      <c r="AF161" s="60">
        <f t="shared" si="74"/>
        <v>10</v>
      </c>
      <c r="AG161" s="60">
        <f>VLOOKUP(B161,[2]Attendance!$B$16:$AZ$500,51,0)</f>
        <v>25</v>
      </c>
      <c r="AH161" s="53">
        <f t="shared" si="75"/>
        <v>9.6153846153846168</v>
      </c>
      <c r="AI161" s="61">
        <f>VLOOKUP(B161,[2]Attendance!$B$16:$BD$500,55,0)</f>
        <v>0</v>
      </c>
      <c r="AJ161" s="61">
        <f>VLOOKUP(B161,'[2]Annual leave'!$B$10:$W$157,22,0)</f>
        <v>0</v>
      </c>
      <c r="AK161" s="62">
        <f t="shared" si="66"/>
        <v>1</v>
      </c>
      <c r="AL161" s="63">
        <f t="shared" si="62"/>
        <v>0</v>
      </c>
      <c r="AM161" s="156">
        <v>0</v>
      </c>
      <c r="AN161" s="58">
        <f>VLOOKUP(B161,[2]Attendance!$B$17:$AR$501,43,0)</f>
        <v>24</v>
      </c>
      <c r="AO161" s="170">
        <f t="shared" si="76"/>
        <v>27.692307692307693</v>
      </c>
      <c r="AP161" s="161">
        <v>0</v>
      </c>
      <c r="AQ161" s="53">
        <v>0</v>
      </c>
      <c r="AR161" s="65">
        <f>VLOOKUP(B161,'[2]13 Month'!$B$9:$X$82,23,0)</f>
        <v>16.833333333333332</v>
      </c>
      <c r="AS161" s="66">
        <f t="shared" si="63"/>
        <v>380.54</v>
      </c>
      <c r="AT161" s="162">
        <f t="shared" si="77"/>
        <v>1540425.9200000002</v>
      </c>
      <c r="AU161" s="68">
        <v>0</v>
      </c>
      <c r="AV161" s="68">
        <v>0</v>
      </c>
      <c r="AW161" s="164">
        <f t="shared" si="78"/>
        <v>0</v>
      </c>
      <c r="AX161" s="165">
        <f t="shared" si="69"/>
        <v>1459465.9200000002</v>
      </c>
      <c r="AY161" s="166">
        <f t="shared" si="79"/>
        <v>0</v>
      </c>
      <c r="AZ161" s="156">
        <f t="shared" si="80"/>
        <v>0</v>
      </c>
      <c r="BA161" s="167">
        <f t="shared" si="81"/>
        <v>0</v>
      </c>
      <c r="BB161" s="160">
        <f t="shared" si="82"/>
        <v>5.92</v>
      </c>
      <c r="BC161" s="160">
        <f t="shared" si="83"/>
        <v>5.92</v>
      </c>
      <c r="BD161" s="156">
        <f t="shared" si="84"/>
        <v>374.62</v>
      </c>
      <c r="BE161" s="72">
        <f>VLOOKUP(B161,'[2]PAYROLL 50%'!$B$9:$L$91,11,0)</f>
        <v>104</v>
      </c>
      <c r="BF161" s="168">
        <f t="shared" si="85"/>
        <v>270.62</v>
      </c>
      <c r="BG161" s="56">
        <v>0</v>
      </c>
      <c r="BH161" s="74">
        <v>0</v>
      </c>
      <c r="BI161" s="169">
        <f t="shared" si="64"/>
        <v>270.62</v>
      </c>
      <c r="BJ161" s="129"/>
      <c r="BK161" s="77"/>
      <c r="BL161" s="78"/>
      <c r="BM161" s="80" t="s">
        <v>587</v>
      </c>
      <c r="BN161" s="78" t="s">
        <v>588</v>
      </c>
      <c r="BO161" s="80">
        <v>223.69</v>
      </c>
    </row>
    <row r="162" spans="1:67" s="81" customFormat="1" ht="21.75" customHeight="1" x14ac:dyDescent="0.2">
      <c r="A162" s="41">
        <v>270</v>
      </c>
      <c r="B162" s="149" t="s">
        <v>617</v>
      </c>
      <c r="C162" s="150" t="s">
        <v>618</v>
      </c>
      <c r="D162" s="151" t="s">
        <v>619</v>
      </c>
      <c r="E162" s="152" t="s">
        <v>143</v>
      </c>
      <c r="F162" s="153" t="s">
        <v>595</v>
      </c>
      <c r="G162" s="87">
        <v>33652</v>
      </c>
      <c r="H162" s="155">
        <v>45324</v>
      </c>
      <c r="I162" s="49">
        <v>208</v>
      </c>
      <c r="J162" s="50">
        <f>VLOOKUP(B162,[2]Attendance!$B$16:$AQ$500,42,0)</f>
        <v>26</v>
      </c>
      <c r="K162" s="51">
        <f t="shared" si="54"/>
        <v>208</v>
      </c>
      <c r="L162" s="52">
        <v>0</v>
      </c>
      <c r="M162" s="52">
        <f t="shared" si="55"/>
        <v>0</v>
      </c>
      <c r="N162" s="53">
        <f>VLOOKUP(B162,[2]Attendance!$B$16:$AS$500,44,0)</f>
        <v>0</v>
      </c>
      <c r="O162" s="53">
        <f t="shared" si="65"/>
        <v>0</v>
      </c>
      <c r="P162" s="53">
        <f>VLOOKUP(B162,[2]Attendance!$B$16:$BA$500,52,0)</f>
        <v>0</v>
      </c>
      <c r="Q162" s="53">
        <f t="shared" si="56"/>
        <v>0</v>
      </c>
      <c r="R162" s="54">
        <f>VLOOKUP(B162,[2]Attendance!$B$16:$BB$500,53,0)</f>
        <v>34</v>
      </c>
      <c r="S162" s="55">
        <f t="shared" si="57"/>
        <v>51</v>
      </c>
      <c r="T162" s="53">
        <f>VLOOKUP(B162,[2]Attendance!$B$16:$BC$500,54,0)</f>
        <v>0</v>
      </c>
      <c r="U162" s="53">
        <f t="shared" si="71"/>
        <v>0</v>
      </c>
      <c r="V162" s="58">
        <f>VLOOKUP(B162,[2]Attendance!$B$16:$AT$500,45,0)</f>
        <v>8</v>
      </c>
      <c r="W162" s="58">
        <f t="shared" si="58"/>
        <v>16</v>
      </c>
      <c r="X162" s="56">
        <f>VLOOKUP(B162,[2]Attendance!$B$16:$AP$500,41,0)</f>
        <v>17</v>
      </c>
      <c r="Y162" s="56">
        <f t="shared" si="72"/>
        <v>8.5</v>
      </c>
      <c r="Z162" s="138">
        <v>0</v>
      </c>
      <c r="AA162" s="58">
        <f t="shared" si="59"/>
        <v>26</v>
      </c>
      <c r="AB162" s="59">
        <f t="shared" si="73"/>
        <v>0</v>
      </c>
      <c r="AC162" s="58">
        <f t="shared" si="60"/>
        <v>0</v>
      </c>
      <c r="AD162" s="58">
        <f t="shared" si="61"/>
        <v>0</v>
      </c>
      <c r="AE162" s="60">
        <v>26</v>
      </c>
      <c r="AF162" s="60">
        <f t="shared" si="74"/>
        <v>10</v>
      </c>
      <c r="AG162" s="60">
        <f>VLOOKUP(B162,[2]Attendance!$B$16:$AZ$500,51,0)</f>
        <v>26</v>
      </c>
      <c r="AH162" s="53">
        <f t="shared" si="75"/>
        <v>10</v>
      </c>
      <c r="AI162" s="61">
        <f>VLOOKUP(B162,[2]Attendance!$B$16:$BD$500,55,0)</f>
        <v>0</v>
      </c>
      <c r="AJ162" s="61">
        <f>VLOOKUP(B162,'[2]Annual leave'!$B$10:$W$157,22,0)</f>
        <v>0</v>
      </c>
      <c r="AK162" s="62">
        <f t="shared" si="66"/>
        <v>1</v>
      </c>
      <c r="AL162" s="63">
        <f t="shared" si="62"/>
        <v>0</v>
      </c>
      <c r="AM162" s="156">
        <v>0</v>
      </c>
      <c r="AN162" s="53">
        <f>VLOOKUP(B162,[2]Attendance!$B$17:$AR$501,43,0)</f>
        <v>0</v>
      </c>
      <c r="AO162" s="156">
        <f t="shared" si="76"/>
        <v>0</v>
      </c>
      <c r="AP162" s="161">
        <v>0</v>
      </c>
      <c r="AQ162" s="53">
        <v>0</v>
      </c>
      <c r="AR162" s="65">
        <f>VLOOKUP(B162,'[2]13 Month'!$B$9:$X$82,23,0)</f>
        <v>16.833333333333332</v>
      </c>
      <c r="AS162" s="66">
        <f t="shared" si="63"/>
        <v>320.33</v>
      </c>
      <c r="AT162" s="162">
        <f t="shared" si="77"/>
        <v>1296695.8399999999</v>
      </c>
      <c r="AU162" s="68">
        <v>0</v>
      </c>
      <c r="AV162" s="68">
        <v>0</v>
      </c>
      <c r="AW162" s="164">
        <f t="shared" si="78"/>
        <v>0</v>
      </c>
      <c r="AX162" s="165">
        <f t="shared" si="69"/>
        <v>1221807.8399999999</v>
      </c>
      <c r="AY162" s="166">
        <f t="shared" si="79"/>
        <v>0</v>
      </c>
      <c r="AZ162" s="156">
        <f t="shared" si="80"/>
        <v>0</v>
      </c>
      <c r="BA162" s="167">
        <f t="shared" si="81"/>
        <v>0</v>
      </c>
      <c r="BB162" s="160">
        <f t="shared" si="82"/>
        <v>5.92</v>
      </c>
      <c r="BC162" s="160">
        <f t="shared" si="83"/>
        <v>5.92</v>
      </c>
      <c r="BD162" s="156">
        <f t="shared" si="84"/>
        <v>314.41000000000003</v>
      </c>
      <c r="BE162" s="72">
        <f>VLOOKUP(B162,'[2]PAYROLL 50%'!$B$9:$L$91,11,0)</f>
        <v>104</v>
      </c>
      <c r="BF162" s="168">
        <f t="shared" si="85"/>
        <v>210.41000000000003</v>
      </c>
      <c r="BG162" s="56">
        <v>0</v>
      </c>
      <c r="BH162" s="74">
        <v>0</v>
      </c>
      <c r="BI162" s="169">
        <f t="shared" si="64"/>
        <v>210.41000000000003</v>
      </c>
      <c r="BJ162" s="129"/>
      <c r="BK162" s="77"/>
      <c r="BL162" s="78"/>
      <c r="BM162" s="80" t="s">
        <v>587</v>
      </c>
      <c r="BN162" s="78" t="s">
        <v>588</v>
      </c>
      <c r="BO162" s="80">
        <v>223.69</v>
      </c>
    </row>
    <row r="163" spans="1:67" s="81" customFormat="1" ht="21.75" customHeight="1" x14ac:dyDescent="0.2">
      <c r="A163" s="41">
        <v>271</v>
      </c>
      <c r="B163" s="149" t="s">
        <v>620</v>
      </c>
      <c r="C163" s="150" t="s">
        <v>621</v>
      </c>
      <c r="D163" s="151" t="s">
        <v>622</v>
      </c>
      <c r="E163" s="152" t="s">
        <v>143</v>
      </c>
      <c r="F163" s="153" t="s">
        <v>595</v>
      </c>
      <c r="G163" s="87">
        <v>36679</v>
      </c>
      <c r="H163" s="155">
        <v>45324</v>
      </c>
      <c r="I163" s="49">
        <v>208</v>
      </c>
      <c r="J163" s="50">
        <f>VLOOKUP(B163,[2]Attendance!$B$16:$AQ$500,42,0)</f>
        <v>26</v>
      </c>
      <c r="K163" s="51">
        <f t="shared" si="54"/>
        <v>208</v>
      </c>
      <c r="L163" s="52">
        <v>0</v>
      </c>
      <c r="M163" s="52">
        <f t="shared" si="55"/>
        <v>0</v>
      </c>
      <c r="N163" s="58">
        <f>VLOOKUP(B163,[2]Attendance!$B$16:$AS$500,44,0)</f>
        <v>8</v>
      </c>
      <c r="O163" s="58">
        <f t="shared" si="65"/>
        <v>12</v>
      </c>
      <c r="P163" s="53">
        <f>VLOOKUP(B163,[2]Attendance!$B$16:$BA$500,52,0)</f>
        <v>0</v>
      </c>
      <c r="Q163" s="53">
        <f t="shared" si="56"/>
        <v>0</v>
      </c>
      <c r="R163" s="54">
        <f>VLOOKUP(B163,[2]Attendance!$B$16:$BB$500,53,0)</f>
        <v>38</v>
      </c>
      <c r="S163" s="55">
        <f t="shared" si="57"/>
        <v>57</v>
      </c>
      <c r="T163" s="53">
        <f>VLOOKUP(B163,[2]Attendance!$B$16:$BC$500,54,0)</f>
        <v>0</v>
      </c>
      <c r="U163" s="53">
        <f t="shared" si="71"/>
        <v>0</v>
      </c>
      <c r="V163" s="58">
        <f>VLOOKUP(B163,[2]Attendance!$B$16:$AT$500,45,0)</f>
        <v>8</v>
      </c>
      <c r="W163" s="58">
        <f t="shared" si="58"/>
        <v>16</v>
      </c>
      <c r="X163" s="56">
        <f>VLOOKUP(B163,[2]Attendance!$B$16:$AP$500,41,0)</f>
        <v>19</v>
      </c>
      <c r="Y163" s="56">
        <f t="shared" si="72"/>
        <v>9.5</v>
      </c>
      <c r="Z163" s="138">
        <v>0</v>
      </c>
      <c r="AA163" s="58">
        <f t="shared" si="59"/>
        <v>26</v>
      </c>
      <c r="AB163" s="59">
        <f t="shared" si="73"/>
        <v>0</v>
      </c>
      <c r="AC163" s="58">
        <f t="shared" si="60"/>
        <v>0</v>
      </c>
      <c r="AD163" s="58">
        <f t="shared" si="61"/>
        <v>0</v>
      </c>
      <c r="AE163" s="60">
        <v>26</v>
      </c>
      <c r="AF163" s="60">
        <f t="shared" si="74"/>
        <v>10</v>
      </c>
      <c r="AG163" s="60">
        <f>VLOOKUP(B163,[2]Attendance!$B$16:$AZ$500,51,0)</f>
        <v>26</v>
      </c>
      <c r="AH163" s="53">
        <f t="shared" si="75"/>
        <v>10</v>
      </c>
      <c r="AI163" s="61">
        <f>VLOOKUP(B163,[2]Attendance!$B$16:$BD$500,55,0)</f>
        <v>0</v>
      </c>
      <c r="AJ163" s="61">
        <f>VLOOKUP(B163,'[2]Annual leave'!$B$10:$W$157,22,0)</f>
        <v>0</v>
      </c>
      <c r="AK163" s="62">
        <f t="shared" si="66"/>
        <v>1</v>
      </c>
      <c r="AL163" s="63">
        <f t="shared" si="62"/>
        <v>0</v>
      </c>
      <c r="AM163" s="156">
        <v>0</v>
      </c>
      <c r="AN163" s="53">
        <f>VLOOKUP(B163,[2]Attendance!$B$17:$AR$501,43,0)</f>
        <v>0</v>
      </c>
      <c r="AO163" s="156">
        <f t="shared" si="76"/>
        <v>0</v>
      </c>
      <c r="AP163" s="161">
        <v>0</v>
      </c>
      <c r="AQ163" s="53">
        <v>0</v>
      </c>
      <c r="AR163" s="65">
        <f>VLOOKUP(B163,'[2]13 Month'!$B$9:$X$82,23,0)</f>
        <v>16.833333333333332</v>
      </c>
      <c r="AS163" s="66">
        <f t="shared" si="63"/>
        <v>339.33</v>
      </c>
      <c r="AT163" s="162">
        <f t="shared" si="77"/>
        <v>1373607.8399999999</v>
      </c>
      <c r="AU163" s="68">
        <v>0</v>
      </c>
      <c r="AV163" s="68">
        <v>0</v>
      </c>
      <c r="AW163" s="164">
        <f t="shared" si="78"/>
        <v>0</v>
      </c>
      <c r="AX163" s="165">
        <f t="shared" si="69"/>
        <v>1294671.8399999999</v>
      </c>
      <c r="AY163" s="166">
        <f t="shared" si="79"/>
        <v>0</v>
      </c>
      <c r="AZ163" s="156">
        <f t="shared" si="80"/>
        <v>0</v>
      </c>
      <c r="BA163" s="167">
        <f t="shared" si="81"/>
        <v>0</v>
      </c>
      <c r="BB163" s="160">
        <f t="shared" si="82"/>
        <v>5.92</v>
      </c>
      <c r="BC163" s="160">
        <f t="shared" si="83"/>
        <v>5.92</v>
      </c>
      <c r="BD163" s="156">
        <f t="shared" si="84"/>
        <v>333.41</v>
      </c>
      <c r="BE163" s="72">
        <f>VLOOKUP(B163,'[2]PAYROLL 50%'!$B$9:$L$91,11,0)</f>
        <v>104</v>
      </c>
      <c r="BF163" s="168">
        <f t="shared" si="85"/>
        <v>229.41000000000003</v>
      </c>
      <c r="BG163" s="56">
        <v>0</v>
      </c>
      <c r="BH163" s="74">
        <v>0</v>
      </c>
      <c r="BI163" s="169">
        <f t="shared" si="64"/>
        <v>229.41000000000003</v>
      </c>
      <c r="BJ163" s="129"/>
      <c r="BK163" s="77"/>
      <c r="BL163" s="78"/>
      <c r="BM163" s="80" t="s">
        <v>587</v>
      </c>
      <c r="BN163" s="78" t="s">
        <v>588</v>
      </c>
      <c r="BO163" s="80">
        <v>223.69</v>
      </c>
    </row>
    <row r="164" spans="1:67" s="81" customFormat="1" ht="21.75" customHeight="1" x14ac:dyDescent="0.2">
      <c r="A164" s="41">
        <v>272</v>
      </c>
      <c r="B164" s="107" t="s">
        <v>623</v>
      </c>
      <c r="C164" s="83" t="s">
        <v>624</v>
      </c>
      <c r="D164" s="108" t="s">
        <v>625</v>
      </c>
      <c r="E164" s="109" t="s">
        <v>143</v>
      </c>
      <c r="F164" s="86" t="s">
        <v>595</v>
      </c>
      <c r="G164" s="87">
        <v>37742</v>
      </c>
      <c r="H164" s="119">
        <v>45324</v>
      </c>
      <c r="I164" s="49">
        <v>208</v>
      </c>
      <c r="J164" s="50">
        <f>VLOOKUP(B164,[2]Attendance!$B$16:$AQ$500,42,0)</f>
        <v>24.5</v>
      </c>
      <c r="K164" s="51">
        <f t="shared" si="54"/>
        <v>196</v>
      </c>
      <c r="L164" s="52">
        <v>0</v>
      </c>
      <c r="M164" s="52">
        <f t="shared" si="55"/>
        <v>0</v>
      </c>
      <c r="N164" s="53">
        <f>VLOOKUP(B164,[2]Attendance!$B$16:$AS$500,44,0)</f>
        <v>0</v>
      </c>
      <c r="O164" s="53">
        <f t="shared" si="65"/>
        <v>0</v>
      </c>
      <c r="P164" s="58">
        <f>VLOOKUP(B164,[2]Attendance!$B$16:$BA$500,52,0)</f>
        <v>82</v>
      </c>
      <c r="Q164" s="58">
        <f t="shared" si="56"/>
        <v>24.599999999999998</v>
      </c>
      <c r="R164" s="54">
        <f>VLOOKUP(B164,[2]Attendance!$B$16:$BB$500,53,0)</f>
        <v>0</v>
      </c>
      <c r="S164" s="55">
        <f t="shared" si="57"/>
        <v>0</v>
      </c>
      <c r="T164" s="58">
        <f>VLOOKUP(B164,[2]Attendance!$B$16:$BC$500,54,0)</f>
        <v>36</v>
      </c>
      <c r="U164" s="58">
        <f t="shared" si="71"/>
        <v>72</v>
      </c>
      <c r="V164" s="53">
        <f>VLOOKUP(B164,[2]Attendance!$B$16:$AT$500,45,0)</f>
        <v>0</v>
      </c>
      <c r="W164" s="53">
        <f t="shared" si="58"/>
        <v>0</v>
      </c>
      <c r="X164" s="56">
        <f>VLOOKUP(B164,[2]Attendance!$B$16:$AP$500,41,0)</f>
        <v>18</v>
      </c>
      <c r="Y164" s="56">
        <f t="shared" si="72"/>
        <v>9</v>
      </c>
      <c r="Z164" s="138">
        <v>0</v>
      </c>
      <c r="AA164" s="58">
        <f t="shared" si="59"/>
        <v>24.5</v>
      </c>
      <c r="AB164" s="59">
        <f t="shared" si="73"/>
        <v>0</v>
      </c>
      <c r="AC164" s="58">
        <f t="shared" si="60"/>
        <v>0</v>
      </c>
      <c r="AD164" s="58">
        <f t="shared" si="61"/>
        <v>0</v>
      </c>
      <c r="AE164" s="60">
        <v>26</v>
      </c>
      <c r="AF164" s="60">
        <f t="shared" si="74"/>
        <v>10</v>
      </c>
      <c r="AG164" s="60">
        <f>VLOOKUP(B164,[2]Attendance!$B$16:$AZ$500,51,0)</f>
        <v>24.5</v>
      </c>
      <c r="AH164" s="53">
        <f t="shared" si="75"/>
        <v>9.4230769230769234</v>
      </c>
      <c r="AI164" s="61">
        <f>VLOOKUP(B164,[2]Attendance!$B$16:$BD$500,55,0)</f>
        <v>0</v>
      </c>
      <c r="AJ164" s="61">
        <f>VLOOKUP(B164,'[2]Annual leave'!$B$10:$W$106,22,0)</f>
        <v>0</v>
      </c>
      <c r="AK164" s="62">
        <f t="shared" si="66"/>
        <v>1</v>
      </c>
      <c r="AL164" s="63">
        <f t="shared" si="62"/>
        <v>0</v>
      </c>
      <c r="AM164" s="53">
        <v>0</v>
      </c>
      <c r="AN164" s="58">
        <f>VLOOKUP(B164,[2]Attendance!$B$17:$AR$501,43,0)</f>
        <v>23.5</v>
      </c>
      <c r="AO164" s="58">
        <f t="shared" si="76"/>
        <v>27.115384615384617</v>
      </c>
      <c r="AP164" s="64">
        <v>0</v>
      </c>
      <c r="AQ164" s="53">
        <v>0</v>
      </c>
      <c r="AR164" s="65">
        <f>VLOOKUP(B164,'[2]13 Month'!$B$9:$X$82,23,0)</f>
        <v>16.833333333333332</v>
      </c>
      <c r="AS164" s="66">
        <f t="shared" si="63"/>
        <v>364.97</v>
      </c>
      <c r="AT164" s="67">
        <f t="shared" si="77"/>
        <v>1477398.56</v>
      </c>
      <c r="AU164" s="68">
        <v>0</v>
      </c>
      <c r="AV164" s="68">
        <v>0</v>
      </c>
      <c r="AW164" s="69">
        <f t="shared" si="78"/>
        <v>0</v>
      </c>
      <c r="AX164" s="70">
        <f t="shared" si="69"/>
        <v>1400486.56</v>
      </c>
      <c r="AY164" s="71">
        <f t="shared" si="79"/>
        <v>0</v>
      </c>
      <c r="AZ164" s="53">
        <f t="shared" si="80"/>
        <v>0</v>
      </c>
      <c r="BA164" s="65">
        <f t="shared" si="81"/>
        <v>0</v>
      </c>
      <c r="BB164" s="60">
        <f t="shared" si="82"/>
        <v>5.92</v>
      </c>
      <c r="BC164" s="60">
        <f t="shared" si="83"/>
        <v>5.92</v>
      </c>
      <c r="BD164" s="53">
        <f t="shared" si="84"/>
        <v>359.05</v>
      </c>
      <c r="BE164" s="72">
        <f>VLOOKUP(B164,'[2]PAYROLL 50%'!$B$9:$L$91,11,0)</f>
        <v>104</v>
      </c>
      <c r="BF164" s="73">
        <f t="shared" si="85"/>
        <v>255.05</v>
      </c>
      <c r="BG164" s="56">
        <v>0</v>
      </c>
      <c r="BH164" s="74">
        <v>0</v>
      </c>
      <c r="BI164" s="75">
        <f t="shared" si="64"/>
        <v>255.05</v>
      </c>
      <c r="BJ164" s="129"/>
      <c r="BK164" s="77"/>
      <c r="BL164" s="78"/>
      <c r="BM164" s="80" t="s">
        <v>577</v>
      </c>
      <c r="BN164" s="78" t="s">
        <v>578</v>
      </c>
      <c r="BO164" s="80">
        <v>219.20999999999998</v>
      </c>
    </row>
    <row r="165" spans="1:67" s="81" customFormat="1" ht="21.75" customHeight="1" x14ac:dyDescent="0.2">
      <c r="A165" s="41">
        <v>273</v>
      </c>
      <c r="B165" s="149" t="s">
        <v>626</v>
      </c>
      <c r="C165" s="150" t="s">
        <v>627</v>
      </c>
      <c r="D165" s="151" t="s">
        <v>628</v>
      </c>
      <c r="E165" s="152" t="s">
        <v>143</v>
      </c>
      <c r="F165" s="153" t="s">
        <v>595</v>
      </c>
      <c r="G165" s="87">
        <v>35219</v>
      </c>
      <c r="H165" s="155">
        <v>45324</v>
      </c>
      <c r="I165" s="49">
        <v>208</v>
      </c>
      <c r="J165" s="50">
        <f>VLOOKUP(B165,[2]Attendance!$B$16:$AQ$500,42,0)</f>
        <v>25.5</v>
      </c>
      <c r="K165" s="51">
        <f t="shared" si="54"/>
        <v>204</v>
      </c>
      <c r="L165" s="52">
        <v>0</v>
      </c>
      <c r="M165" s="52">
        <f t="shared" si="55"/>
        <v>0</v>
      </c>
      <c r="N165" s="53">
        <f>VLOOKUP(B165,[2]Attendance!$B$16:$AS$500,44,0)</f>
        <v>0</v>
      </c>
      <c r="O165" s="53">
        <f t="shared" si="65"/>
        <v>0</v>
      </c>
      <c r="P165" s="58">
        <f>VLOOKUP(B165,[2]Attendance!$B$16:$BA$500,52,0)</f>
        <v>86</v>
      </c>
      <c r="Q165" s="58">
        <f t="shared" si="56"/>
        <v>25.8</v>
      </c>
      <c r="R165" s="54">
        <f>VLOOKUP(B165,[2]Attendance!$B$16:$BB$500,53,0)</f>
        <v>0</v>
      </c>
      <c r="S165" s="55">
        <f t="shared" si="57"/>
        <v>0</v>
      </c>
      <c r="T165" s="58">
        <f>VLOOKUP(B165,[2]Attendance!$B$16:$BC$500,54,0)</f>
        <v>38</v>
      </c>
      <c r="U165" s="58">
        <f t="shared" si="71"/>
        <v>76</v>
      </c>
      <c r="V165" s="53">
        <f>VLOOKUP(B165,[2]Attendance!$B$16:$AT$500,45,0)</f>
        <v>0</v>
      </c>
      <c r="W165" s="53">
        <f t="shared" si="58"/>
        <v>0</v>
      </c>
      <c r="X165" s="56">
        <f>VLOOKUP(B165,[2]Attendance!$B$16:$AP$500,41,0)</f>
        <v>19</v>
      </c>
      <c r="Y165" s="56">
        <f t="shared" si="72"/>
        <v>9.5</v>
      </c>
      <c r="Z165" s="138">
        <v>0</v>
      </c>
      <c r="AA165" s="58">
        <f t="shared" si="59"/>
        <v>25.5</v>
      </c>
      <c r="AB165" s="59">
        <f t="shared" si="73"/>
        <v>0</v>
      </c>
      <c r="AC165" s="58">
        <f t="shared" si="60"/>
        <v>0</v>
      </c>
      <c r="AD165" s="58">
        <f t="shared" si="61"/>
        <v>0</v>
      </c>
      <c r="AE165" s="60">
        <v>26</v>
      </c>
      <c r="AF165" s="60">
        <f t="shared" si="74"/>
        <v>10</v>
      </c>
      <c r="AG165" s="60">
        <f>VLOOKUP(B165,[2]Attendance!$B$16:$AZ$500,51,0)</f>
        <v>25.5</v>
      </c>
      <c r="AH165" s="53">
        <f t="shared" si="75"/>
        <v>9.8076923076923084</v>
      </c>
      <c r="AI165" s="61">
        <f>VLOOKUP(B165,[2]Attendance!$B$16:$BD$500,55,0)</f>
        <v>0</v>
      </c>
      <c r="AJ165" s="61">
        <f>VLOOKUP(B165,'[2]Annual leave'!$B$10:$W$106,22,0)</f>
        <v>0</v>
      </c>
      <c r="AK165" s="62">
        <f t="shared" si="66"/>
        <v>1</v>
      </c>
      <c r="AL165" s="63">
        <f t="shared" si="62"/>
        <v>0</v>
      </c>
      <c r="AM165" s="156">
        <v>0</v>
      </c>
      <c r="AN165" s="58">
        <f>VLOOKUP(B165,[2]Attendance!$B$17:$AR$501,43,0)</f>
        <v>24.5</v>
      </c>
      <c r="AO165" s="170">
        <f t="shared" si="76"/>
        <v>28.26923076923077</v>
      </c>
      <c r="AP165" s="161">
        <v>0</v>
      </c>
      <c r="AQ165" s="53">
        <v>0</v>
      </c>
      <c r="AR165" s="65">
        <f>VLOOKUP(B165,'[2]13 Month'!$B$9:$X$82,23,0)</f>
        <v>16.833333333333332</v>
      </c>
      <c r="AS165" s="66">
        <f t="shared" si="63"/>
        <v>380.21</v>
      </c>
      <c r="AT165" s="162">
        <f t="shared" si="77"/>
        <v>1539090.0799999998</v>
      </c>
      <c r="AU165" s="68">
        <v>0</v>
      </c>
      <c r="AV165" s="68">
        <v>0</v>
      </c>
      <c r="AW165" s="164">
        <f t="shared" si="78"/>
        <v>0</v>
      </c>
      <c r="AX165" s="165">
        <f t="shared" si="69"/>
        <v>1460154.0799999998</v>
      </c>
      <c r="AY165" s="166">
        <f t="shared" si="79"/>
        <v>0</v>
      </c>
      <c r="AZ165" s="156">
        <f t="shared" si="80"/>
        <v>0</v>
      </c>
      <c r="BA165" s="167">
        <f t="shared" si="81"/>
        <v>0</v>
      </c>
      <c r="BB165" s="160">
        <f t="shared" si="82"/>
        <v>5.92</v>
      </c>
      <c r="BC165" s="160">
        <f t="shared" si="83"/>
        <v>5.92</v>
      </c>
      <c r="BD165" s="156">
        <f t="shared" si="84"/>
        <v>374.29</v>
      </c>
      <c r="BE165" s="72">
        <f>VLOOKUP(B165,'[2]PAYROLL 50%'!$B$9:$L$91,11,0)</f>
        <v>104</v>
      </c>
      <c r="BF165" s="168">
        <f t="shared" si="85"/>
        <v>270.29000000000002</v>
      </c>
      <c r="BG165" s="56">
        <v>0</v>
      </c>
      <c r="BH165" s="74">
        <v>0</v>
      </c>
      <c r="BI165" s="169">
        <f t="shared" si="64"/>
        <v>270.29000000000002</v>
      </c>
      <c r="BJ165" s="129"/>
      <c r="BK165" s="77"/>
      <c r="BL165" s="78"/>
      <c r="BM165" s="80" t="s">
        <v>581</v>
      </c>
      <c r="BN165" s="78" t="s">
        <v>582</v>
      </c>
      <c r="BO165" s="80">
        <v>244.57</v>
      </c>
    </row>
    <row r="166" spans="1:67" s="81" customFormat="1" ht="21.75" customHeight="1" x14ac:dyDescent="0.2">
      <c r="A166" s="41">
        <v>274</v>
      </c>
      <c r="B166" s="149" t="s">
        <v>629</v>
      </c>
      <c r="C166" s="150" t="s">
        <v>630</v>
      </c>
      <c r="D166" s="151" t="s">
        <v>631</v>
      </c>
      <c r="E166" s="152" t="s">
        <v>143</v>
      </c>
      <c r="F166" s="153" t="s">
        <v>595</v>
      </c>
      <c r="G166" s="87">
        <v>36566</v>
      </c>
      <c r="H166" s="155">
        <v>45324</v>
      </c>
      <c r="I166" s="49">
        <v>208</v>
      </c>
      <c r="J166" s="50">
        <f>VLOOKUP(B166,[2]Attendance!$B$16:$AQ$500,42,0)</f>
        <v>26</v>
      </c>
      <c r="K166" s="51">
        <f t="shared" si="54"/>
        <v>208</v>
      </c>
      <c r="L166" s="52">
        <v>0</v>
      </c>
      <c r="M166" s="52">
        <f t="shared" si="55"/>
        <v>0</v>
      </c>
      <c r="N166" s="58">
        <f>VLOOKUP(B166,[2]Attendance!$B$16:$AS$500,44,0)</f>
        <v>8</v>
      </c>
      <c r="O166" s="58">
        <f t="shared" si="65"/>
        <v>12</v>
      </c>
      <c r="P166" s="53">
        <f>VLOOKUP(B166,[2]Attendance!$B$16:$BA$500,52,0)</f>
        <v>0</v>
      </c>
      <c r="Q166" s="53">
        <f t="shared" si="56"/>
        <v>0</v>
      </c>
      <c r="R166" s="54">
        <f>VLOOKUP(B166,[2]Attendance!$B$16:$BB$500,53,0)</f>
        <v>38</v>
      </c>
      <c r="S166" s="55">
        <f t="shared" si="57"/>
        <v>57</v>
      </c>
      <c r="T166" s="53">
        <f>VLOOKUP(B166,[2]Attendance!$B$16:$BC$500,54,0)</f>
        <v>0</v>
      </c>
      <c r="U166" s="53">
        <f t="shared" si="71"/>
        <v>0</v>
      </c>
      <c r="V166" s="58">
        <f>VLOOKUP(B166,[2]Attendance!$B$16:$AT$500,45,0)</f>
        <v>8</v>
      </c>
      <c r="W166" s="58">
        <f t="shared" si="58"/>
        <v>16</v>
      </c>
      <c r="X166" s="56">
        <f>VLOOKUP(B166,[2]Attendance!$B$16:$AP$500,41,0)</f>
        <v>19</v>
      </c>
      <c r="Y166" s="56">
        <f t="shared" si="72"/>
        <v>9.5</v>
      </c>
      <c r="Z166" s="138">
        <v>0</v>
      </c>
      <c r="AA166" s="58">
        <f t="shared" si="59"/>
        <v>26</v>
      </c>
      <c r="AB166" s="59">
        <f t="shared" si="73"/>
        <v>0</v>
      </c>
      <c r="AC166" s="58">
        <f t="shared" si="60"/>
        <v>0</v>
      </c>
      <c r="AD166" s="58">
        <f t="shared" si="61"/>
        <v>0</v>
      </c>
      <c r="AE166" s="60">
        <v>26</v>
      </c>
      <c r="AF166" s="60">
        <f t="shared" si="74"/>
        <v>10</v>
      </c>
      <c r="AG166" s="60">
        <f>VLOOKUP(B166,[2]Attendance!$B$16:$AZ$500,51,0)</f>
        <v>26</v>
      </c>
      <c r="AH166" s="53">
        <f t="shared" si="75"/>
        <v>10</v>
      </c>
      <c r="AI166" s="61">
        <f>VLOOKUP(B166,[2]Attendance!$B$16:$BD$500,55,0)</f>
        <v>0</v>
      </c>
      <c r="AJ166" s="61">
        <f>VLOOKUP(B166,'[2]Annual leave'!$B$10:$W$157,22,0)</f>
        <v>0</v>
      </c>
      <c r="AK166" s="62">
        <f t="shared" si="66"/>
        <v>1</v>
      </c>
      <c r="AL166" s="63">
        <f t="shared" si="62"/>
        <v>0</v>
      </c>
      <c r="AM166" s="156">
        <v>0</v>
      </c>
      <c r="AN166" s="53">
        <f>VLOOKUP(B166,[2]Attendance!$B$17:$AR$501,43,0)</f>
        <v>0</v>
      </c>
      <c r="AO166" s="156">
        <f t="shared" si="76"/>
        <v>0</v>
      </c>
      <c r="AP166" s="161">
        <v>0</v>
      </c>
      <c r="AQ166" s="53">
        <v>0</v>
      </c>
      <c r="AR166" s="65">
        <f>VLOOKUP(B166,'[2]13 Month'!$B$9:$X$82,23,0)</f>
        <v>16.833333333333332</v>
      </c>
      <c r="AS166" s="66">
        <f t="shared" si="63"/>
        <v>339.33</v>
      </c>
      <c r="AT166" s="162">
        <f t="shared" si="77"/>
        <v>1373607.8399999999</v>
      </c>
      <c r="AU166" s="68">
        <v>0</v>
      </c>
      <c r="AV166" s="68">
        <v>0</v>
      </c>
      <c r="AW166" s="164">
        <f t="shared" si="78"/>
        <v>0</v>
      </c>
      <c r="AX166" s="165">
        <f t="shared" si="69"/>
        <v>1294671.8399999999</v>
      </c>
      <c r="AY166" s="166">
        <f t="shared" si="79"/>
        <v>0</v>
      </c>
      <c r="AZ166" s="156">
        <f t="shared" si="80"/>
        <v>0</v>
      </c>
      <c r="BA166" s="167">
        <f t="shared" si="81"/>
        <v>0</v>
      </c>
      <c r="BB166" s="160">
        <f t="shared" si="82"/>
        <v>5.92</v>
      </c>
      <c r="BC166" s="160">
        <f t="shared" si="83"/>
        <v>5.92</v>
      </c>
      <c r="BD166" s="156">
        <f t="shared" si="84"/>
        <v>333.41</v>
      </c>
      <c r="BE166" s="72">
        <f>VLOOKUP(B166,'[2]PAYROLL 50%'!$B$9:$L$91,11,0)</f>
        <v>104</v>
      </c>
      <c r="BF166" s="168">
        <f t="shared" si="85"/>
        <v>229.41000000000003</v>
      </c>
      <c r="BG166" s="56">
        <v>0</v>
      </c>
      <c r="BH166" s="74">
        <v>0</v>
      </c>
      <c r="BI166" s="169">
        <f t="shared" si="64"/>
        <v>229.41000000000003</v>
      </c>
      <c r="BJ166" s="129"/>
      <c r="BK166" s="77"/>
      <c r="BL166" s="78"/>
      <c r="BM166" s="80" t="s">
        <v>587</v>
      </c>
      <c r="BN166" s="78" t="s">
        <v>588</v>
      </c>
      <c r="BO166" s="80">
        <v>223.69</v>
      </c>
    </row>
    <row r="167" spans="1:67" s="81" customFormat="1" ht="21.75" customHeight="1" x14ac:dyDescent="0.2">
      <c r="A167" s="41">
        <v>275</v>
      </c>
      <c r="B167" s="149" t="s">
        <v>632</v>
      </c>
      <c r="C167" s="150" t="s">
        <v>633</v>
      </c>
      <c r="D167" s="151" t="s">
        <v>634</v>
      </c>
      <c r="E167" s="152" t="s">
        <v>143</v>
      </c>
      <c r="F167" s="153" t="s">
        <v>595</v>
      </c>
      <c r="G167" s="87">
        <v>37612</v>
      </c>
      <c r="H167" s="155">
        <v>45324</v>
      </c>
      <c r="I167" s="49">
        <v>208</v>
      </c>
      <c r="J167" s="50">
        <f>VLOOKUP(B167,[2]Attendance!$B$16:$AQ$500,42,0)</f>
        <v>26</v>
      </c>
      <c r="K167" s="51">
        <f t="shared" si="54"/>
        <v>208</v>
      </c>
      <c r="L167" s="52">
        <v>0</v>
      </c>
      <c r="M167" s="52">
        <f t="shared" si="55"/>
        <v>0</v>
      </c>
      <c r="N167" s="53">
        <f>VLOOKUP(B167,[2]Attendance!$B$16:$AS$500,44,0)</f>
        <v>0</v>
      </c>
      <c r="O167" s="53">
        <f t="shared" si="65"/>
        <v>0</v>
      </c>
      <c r="P167" s="58">
        <f>VLOOKUP(B167,[2]Attendance!$B$16:$BA$500,52,0)</f>
        <v>90</v>
      </c>
      <c r="Q167" s="58">
        <f t="shared" si="56"/>
        <v>27</v>
      </c>
      <c r="R167" s="54">
        <f>VLOOKUP(B167,[2]Attendance!$B$16:$BB$500,53,0)</f>
        <v>0</v>
      </c>
      <c r="S167" s="55">
        <f t="shared" si="57"/>
        <v>0</v>
      </c>
      <c r="T167" s="58">
        <f>VLOOKUP(B167,[2]Attendance!$B$16:$BC$500,54,0)</f>
        <v>40</v>
      </c>
      <c r="U167" s="58">
        <f t="shared" si="71"/>
        <v>80</v>
      </c>
      <c r="V167" s="53">
        <f>VLOOKUP(B167,[2]Attendance!$B$16:$AT$500,45,0)</f>
        <v>0</v>
      </c>
      <c r="W167" s="53">
        <f t="shared" si="58"/>
        <v>0</v>
      </c>
      <c r="X167" s="56">
        <f>VLOOKUP(B167,[2]Attendance!$B$16:$AP$500,41,0)</f>
        <v>20</v>
      </c>
      <c r="Y167" s="56">
        <f t="shared" si="72"/>
        <v>10</v>
      </c>
      <c r="Z167" s="138">
        <v>0</v>
      </c>
      <c r="AA167" s="58">
        <f t="shared" si="59"/>
        <v>26</v>
      </c>
      <c r="AB167" s="59">
        <f t="shared" si="73"/>
        <v>0</v>
      </c>
      <c r="AC167" s="58">
        <f t="shared" si="60"/>
        <v>0</v>
      </c>
      <c r="AD167" s="58">
        <f t="shared" si="61"/>
        <v>0</v>
      </c>
      <c r="AE167" s="60">
        <v>26</v>
      </c>
      <c r="AF167" s="60">
        <f t="shared" si="74"/>
        <v>10</v>
      </c>
      <c r="AG167" s="60">
        <f>VLOOKUP(B167,[2]Attendance!$B$16:$AZ$500,51,0)</f>
        <v>26</v>
      </c>
      <c r="AH167" s="53">
        <f t="shared" si="75"/>
        <v>10</v>
      </c>
      <c r="AI167" s="61">
        <f>VLOOKUP(B167,[2]Attendance!$B$16:$BD$500,55,0)</f>
        <v>0</v>
      </c>
      <c r="AJ167" s="61">
        <f>VLOOKUP(B167,'[2]Annual leave'!$B$10:$W$157,22,0)</f>
        <v>0</v>
      </c>
      <c r="AK167" s="62">
        <f t="shared" si="66"/>
        <v>1</v>
      </c>
      <c r="AL167" s="63">
        <f t="shared" si="62"/>
        <v>0</v>
      </c>
      <c r="AM167" s="156">
        <v>0</v>
      </c>
      <c r="AN167" s="58">
        <f>VLOOKUP(B167,[2]Attendance!$B$17:$AR$501,43,0)</f>
        <v>25</v>
      </c>
      <c r="AO167" s="170">
        <f t="shared" si="76"/>
        <v>28.846153846153847</v>
      </c>
      <c r="AP167" s="161">
        <v>0</v>
      </c>
      <c r="AQ167" s="53">
        <v>0</v>
      </c>
      <c r="AR167" s="65">
        <f>VLOOKUP(B167,'[2]13 Month'!$B$9:$X$82,23,0)</f>
        <v>16.833333333333332</v>
      </c>
      <c r="AS167" s="66">
        <f t="shared" si="63"/>
        <v>390.68</v>
      </c>
      <c r="AT167" s="162">
        <f t="shared" si="77"/>
        <v>1581472.6400000001</v>
      </c>
      <c r="AU167" s="68">
        <v>0</v>
      </c>
      <c r="AV167" s="68">
        <v>0</v>
      </c>
      <c r="AW167" s="164">
        <f t="shared" si="78"/>
        <v>0</v>
      </c>
      <c r="AX167" s="165">
        <f t="shared" si="69"/>
        <v>1500512.6400000001</v>
      </c>
      <c r="AY167" s="166">
        <f t="shared" si="79"/>
        <v>5</v>
      </c>
      <c r="AZ167" s="156">
        <f t="shared" si="80"/>
        <v>25.63200000001234</v>
      </c>
      <c r="BA167" s="167">
        <f t="shared" si="81"/>
        <v>6.3320158102797286E-3</v>
      </c>
      <c r="BB167" s="160">
        <f t="shared" si="82"/>
        <v>5.92</v>
      </c>
      <c r="BC167" s="160">
        <f t="shared" si="83"/>
        <v>5.92</v>
      </c>
      <c r="BD167" s="156">
        <f t="shared" si="84"/>
        <v>384.75</v>
      </c>
      <c r="BE167" s="72">
        <f>VLOOKUP(B167,'[2]PAYROLL 50%'!$B$9:$L$91,11,0)</f>
        <v>104</v>
      </c>
      <c r="BF167" s="168">
        <f t="shared" si="85"/>
        <v>280.75</v>
      </c>
      <c r="BG167" s="56">
        <v>0</v>
      </c>
      <c r="BH167" s="74">
        <v>0</v>
      </c>
      <c r="BI167" s="169">
        <f t="shared" si="64"/>
        <v>280.75</v>
      </c>
      <c r="BJ167" s="129"/>
      <c r="BK167" s="77"/>
      <c r="BL167" s="78"/>
      <c r="BM167" s="80" t="s">
        <v>587</v>
      </c>
      <c r="BN167" s="78" t="s">
        <v>588</v>
      </c>
      <c r="BO167" s="80">
        <v>223.69</v>
      </c>
    </row>
    <row r="168" spans="1:67" s="81" customFormat="1" ht="21.75" customHeight="1" x14ac:dyDescent="0.2">
      <c r="A168" s="41">
        <v>276</v>
      </c>
      <c r="B168" s="149" t="s">
        <v>635</v>
      </c>
      <c r="C168" s="150" t="s">
        <v>636</v>
      </c>
      <c r="D168" s="151" t="s">
        <v>637</v>
      </c>
      <c r="E168" s="152" t="s">
        <v>143</v>
      </c>
      <c r="F168" s="153" t="s">
        <v>595</v>
      </c>
      <c r="G168" s="87">
        <v>38517</v>
      </c>
      <c r="H168" s="155">
        <v>45324</v>
      </c>
      <c r="I168" s="49">
        <v>208</v>
      </c>
      <c r="J168" s="50">
        <f>VLOOKUP(B168,[2]Attendance!$B$16:$AQ$500,42,0)</f>
        <v>26</v>
      </c>
      <c r="K168" s="51">
        <f t="shared" si="54"/>
        <v>208</v>
      </c>
      <c r="L168" s="52">
        <v>0</v>
      </c>
      <c r="M168" s="52">
        <f t="shared" si="55"/>
        <v>0</v>
      </c>
      <c r="N168" s="58">
        <f>VLOOKUP(B168,[2]Attendance!$B$16:$AS$500,44,0)</f>
        <v>8</v>
      </c>
      <c r="O168" s="58">
        <f t="shared" si="65"/>
        <v>12</v>
      </c>
      <c r="P168" s="53">
        <f>VLOOKUP(B168,[2]Attendance!$B$16:$BA$500,52,0)</f>
        <v>0</v>
      </c>
      <c r="Q168" s="53">
        <f t="shared" si="56"/>
        <v>0</v>
      </c>
      <c r="R168" s="54">
        <f>VLOOKUP(B168,[2]Attendance!$B$16:$BB$500,53,0)</f>
        <v>34</v>
      </c>
      <c r="S168" s="55">
        <f t="shared" si="57"/>
        <v>51</v>
      </c>
      <c r="T168" s="53">
        <f>VLOOKUP(B168,[2]Attendance!$B$16:$BC$500,54,0)</f>
        <v>0</v>
      </c>
      <c r="U168" s="53">
        <f t="shared" si="71"/>
        <v>0</v>
      </c>
      <c r="V168" s="53">
        <f>VLOOKUP(B168,[2]Attendance!$B$16:$AT$500,45,0)</f>
        <v>0</v>
      </c>
      <c r="W168" s="53">
        <f t="shared" si="58"/>
        <v>0</v>
      </c>
      <c r="X168" s="56">
        <f>VLOOKUP(B168,[2]Attendance!$B$16:$AP$500,41,0)</f>
        <v>17</v>
      </c>
      <c r="Y168" s="56">
        <f t="shared" si="72"/>
        <v>8.5</v>
      </c>
      <c r="Z168" s="138">
        <v>0</v>
      </c>
      <c r="AA168" s="58">
        <f t="shared" si="59"/>
        <v>26</v>
      </c>
      <c r="AB168" s="59">
        <f t="shared" si="73"/>
        <v>0</v>
      </c>
      <c r="AC168" s="58">
        <f t="shared" si="60"/>
        <v>0</v>
      </c>
      <c r="AD168" s="58">
        <f t="shared" si="61"/>
        <v>0</v>
      </c>
      <c r="AE168" s="60">
        <v>26</v>
      </c>
      <c r="AF168" s="60">
        <f t="shared" si="74"/>
        <v>10</v>
      </c>
      <c r="AG168" s="60">
        <f>VLOOKUP(B168,[2]Attendance!$B$16:$AZ$500,51,0)</f>
        <v>26</v>
      </c>
      <c r="AH168" s="53">
        <f t="shared" si="75"/>
        <v>10</v>
      </c>
      <c r="AI168" s="61">
        <f>VLOOKUP(B168,[2]Attendance!$B$16:$BD$500,55,0)</f>
        <v>0</v>
      </c>
      <c r="AJ168" s="61">
        <f>VLOOKUP(B168,'[2]Annual leave'!$B$10:$W$157,22,0)</f>
        <v>0</v>
      </c>
      <c r="AK168" s="62">
        <f t="shared" si="66"/>
        <v>1</v>
      </c>
      <c r="AL168" s="63">
        <f t="shared" si="62"/>
        <v>0</v>
      </c>
      <c r="AM168" s="156">
        <v>0</v>
      </c>
      <c r="AN168" s="53">
        <f>VLOOKUP(B168,[2]Attendance!$B$17:$AR$501,43,0)</f>
        <v>0</v>
      </c>
      <c r="AO168" s="156">
        <f t="shared" si="76"/>
        <v>0</v>
      </c>
      <c r="AP168" s="161">
        <v>0</v>
      </c>
      <c r="AQ168" s="53">
        <v>0</v>
      </c>
      <c r="AR168" s="65">
        <f>VLOOKUP(B168,'[2]13 Month'!$B$9:$X$82,23,0)</f>
        <v>16.833333333333332</v>
      </c>
      <c r="AS168" s="66">
        <f t="shared" si="63"/>
        <v>316.33</v>
      </c>
      <c r="AT168" s="162">
        <f t="shared" si="77"/>
        <v>1280503.8399999999</v>
      </c>
      <c r="AU168" s="68">
        <v>0</v>
      </c>
      <c r="AV168" s="68">
        <v>0</v>
      </c>
      <c r="AW168" s="164">
        <f t="shared" si="78"/>
        <v>0</v>
      </c>
      <c r="AX168" s="165">
        <f t="shared" si="69"/>
        <v>1205615.8399999999</v>
      </c>
      <c r="AY168" s="166">
        <f t="shared" si="79"/>
        <v>0</v>
      </c>
      <c r="AZ168" s="156">
        <f t="shared" si="80"/>
        <v>0</v>
      </c>
      <c r="BA168" s="167">
        <f t="shared" si="81"/>
        <v>0</v>
      </c>
      <c r="BB168" s="160">
        <f t="shared" si="82"/>
        <v>5.92</v>
      </c>
      <c r="BC168" s="160">
        <f t="shared" si="83"/>
        <v>5.92</v>
      </c>
      <c r="BD168" s="156">
        <f t="shared" si="84"/>
        <v>310.41000000000003</v>
      </c>
      <c r="BE168" s="72">
        <f>VLOOKUP(B168,'[2]PAYROLL 50%'!$B$9:$L$91,11,0)</f>
        <v>104</v>
      </c>
      <c r="BF168" s="168">
        <f t="shared" si="85"/>
        <v>206.41000000000003</v>
      </c>
      <c r="BG168" s="56">
        <v>0</v>
      </c>
      <c r="BH168" s="74">
        <v>0</v>
      </c>
      <c r="BI168" s="169">
        <f t="shared" si="64"/>
        <v>206.41000000000003</v>
      </c>
      <c r="BJ168" s="129"/>
      <c r="BK168" s="77"/>
      <c r="BL168" s="78"/>
      <c r="BM168" s="80" t="s">
        <v>587</v>
      </c>
      <c r="BN168" s="78" t="s">
        <v>588</v>
      </c>
      <c r="BO168" s="80">
        <v>223.69</v>
      </c>
    </row>
    <row r="169" spans="1:67" s="81" customFormat="1" ht="21.75" customHeight="1" x14ac:dyDescent="0.2">
      <c r="A169" s="41">
        <v>277</v>
      </c>
      <c r="B169" s="149" t="s">
        <v>638</v>
      </c>
      <c r="C169" s="150" t="s">
        <v>639</v>
      </c>
      <c r="D169" s="151" t="s">
        <v>640</v>
      </c>
      <c r="E169" s="152" t="s">
        <v>143</v>
      </c>
      <c r="F169" s="153" t="s">
        <v>595</v>
      </c>
      <c r="G169" s="87">
        <v>33379</v>
      </c>
      <c r="H169" s="155">
        <v>45324</v>
      </c>
      <c r="I169" s="49">
        <v>208</v>
      </c>
      <c r="J169" s="50">
        <f>VLOOKUP(B169,[2]Attendance!$B$16:$AQ$500,42,0)</f>
        <v>26</v>
      </c>
      <c r="K169" s="51">
        <f t="shared" si="54"/>
        <v>208</v>
      </c>
      <c r="L169" s="52">
        <v>0</v>
      </c>
      <c r="M169" s="52">
        <f t="shared" si="55"/>
        <v>0</v>
      </c>
      <c r="N169" s="58">
        <f>VLOOKUP(B169,[2]Attendance!$B$16:$AS$500,44,0)</f>
        <v>8</v>
      </c>
      <c r="O169" s="58">
        <f t="shared" si="65"/>
        <v>12</v>
      </c>
      <c r="P169" s="60">
        <f>VLOOKUP(B169,[2]Attendance!$B$16:$BA$500,52,0)</f>
        <v>0</v>
      </c>
      <c r="Q169" s="60">
        <f t="shared" si="56"/>
        <v>0</v>
      </c>
      <c r="R169" s="54">
        <f>VLOOKUP(B169,[2]Attendance!$B$16:$BB$500,53,0)</f>
        <v>38</v>
      </c>
      <c r="S169" s="55">
        <f t="shared" si="57"/>
        <v>57</v>
      </c>
      <c r="T169" s="60">
        <f>VLOOKUP(B169,[2]Attendance!$B$16:$BC$500,54,0)</f>
        <v>0</v>
      </c>
      <c r="U169" s="60">
        <f t="shared" si="71"/>
        <v>0</v>
      </c>
      <c r="V169" s="58">
        <f>VLOOKUP(B169,[2]Attendance!$B$16:$AT$500,45,0)</f>
        <v>8</v>
      </c>
      <c r="W169" s="58">
        <f t="shared" si="58"/>
        <v>16</v>
      </c>
      <c r="X169" s="56">
        <f>VLOOKUP(B169,[2]Attendance!$B$16:$AP$500,41,0)</f>
        <v>19</v>
      </c>
      <c r="Y169" s="56">
        <f t="shared" si="72"/>
        <v>9.5</v>
      </c>
      <c r="Z169" s="138">
        <v>0</v>
      </c>
      <c r="AA169" s="58">
        <f t="shared" si="59"/>
        <v>26</v>
      </c>
      <c r="AB169" s="59">
        <f t="shared" si="73"/>
        <v>0</v>
      </c>
      <c r="AC169" s="58">
        <f t="shared" si="60"/>
        <v>0</v>
      </c>
      <c r="AD169" s="58">
        <f t="shared" si="61"/>
        <v>0</v>
      </c>
      <c r="AE169" s="60">
        <v>26</v>
      </c>
      <c r="AF169" s="60">
        <f t="shared" si="74"/>
        <v>10</v>
      </c>
      <c r="AG169" s="60">
        <f>VLOOKUP(B169,[2]Attendance!$B$16:$AZ$500,51,0)</f>
        <v>26</v>
      </c>
      <c r="AH169" s="53">
        <f t="shared" si="75"/>
        <v>10</v>
      </c>
      <c r="AI169" s="61">
        <f>VLOOKUP(B169,[2]Attendance!$B$16:$BD$500,55,0)</f>
        <v>0</v>
      </c>
      <c r="AJ169" s="61">
        <f>VLOOKUP(B169,'[2]Annual leave'!$B$10:$W$157,22,0)</f>
        <v>0</v>
      </c>
      <c r="AK169" s="62">
        <f t="shared" si="66"/>
        <v>1</v>
      </c>
      <c r="AL169" s="63">
        <f t="shared" si="62"/>
        <v>0</v>
      </c>
      <c r="AM169" s="156">
        <v>0</v>
      </c>
      <c r="AN169" s="60">
        <f>VLOOKUP(B169,[2]Attendance!$B$17:$AR$501,43,0)</f>
        <v>0</v>
      </c>
      <c r="AO169" s="160">
        <f t="shared" si="76"/>
        <v>0</v>
      </c>
      <c r="AP169" s="161">
        <v>0</v>
      </c>
      <c r="AQ169" s="53">
        <v>0</v>
      </c>
      <c r="AR169" s="65">
        <f>VLOOKUP(B169,'[2]13 Month'!$B$9:$X$82,23,0)</f>
        <v>16.185897435897434</v>
      </c>
      <c r="AS169" s="66">
        <f t="shared" si="63"/>
        <v>338.69</v>
      </c>
      <c r="AT169" s="162">
        <f t="shared" si="77"/>
        <v>1371017.1199999999</v>
      </c>
      <c r="AU169" s="68">
        <v>0</v>
      </c>
      <c r="AV169" s="68">
        <v>0</v>
      </c>
      <c r="AW169" s="164">
        <f t="shared" si="78"/>
        <v>0</v>
      </c>
      <c r="AX169" s="165">
        <f t="shared" si="69"/>
        <v>1292081.1199999999</v>
      </c>
      <c r="AY169" s="166">
        <f t="shared" si="79"/>
        <v>0</v>
      </c>
      <c r="AZ169" s="156">
        <f t="shared" si="80"/>
        <v>0</v>
      </c>
      <c r="BA169" s="167">
        <f t="shared" si="81"/>
        <v>0</v>
      </c>
      <c r="BB169" s="160">
        <f t="shared" si="82"/>
        <v>5.92</v>
      </c>
      <c r="BC169" s="160">
        <f t="shared" si="83"/>
        <v>5.92</v>
      </c>
      <c r="BD169" s="156">
        <f t="shared" si="84"/>
        <v>332.77</v>
      </c>
      <c r="BE169" s="72">
        <f>VLOOKUP(B169,'[2]PAYROLL 50%'!$B$9:$L$91,11,0)</f>
        <v>104</v>
      </c>
      <c r="BF169" s="168">
        <f t="shared" si="85"/>
        <v>228.76999999999998</v>
      </c>
      <c r="BG169" s="56">
        <v>0</v>
      </c>
      <c r="BH169" s="74">
        <v>0</v>
      </c>
      <c r="BI169" s="169">
        <f t="shared" si="64"/>
        <v>228.76999999999998</v>
      </c>
      <c r="BJ169" s="129"/>
      <c r="BK169" s="77"/>
      <c r="BL169" s="78"/>
      <c r="BM169" s="80" t="s">
        <v>587</v>
      </c>
      <c r="BN169" s="78" t="s">
        <v>588</v>
      </c>
      <c r="BO169" s="80">
        <v>223.69</v>
      </c>
    </row>
    <row r="170" spans="1:67" s="81" customFormat="1" ht="21.75" customHeight="1" x14ac:dyDescent="0.2">
      <c r="A170" s="41">
        <v>278</v>
      </c>
      <c r="B170" s="149" t="s">
        <v>641</v>
      </c>
      <c r="C170" s="150" t="s">
        <v>642</v>
      </c>
      <c r="D170" s="151" t="s">
        <v>643</v>
      </c>
      <c r="E170" s="152" t="s">
        <v>143</v>
      </c>
      <c r="F170" s="153" t="s">
        <v>595</v>
      </c>
      <c r="G170" s="87">
        <v>35462</v>
      </c>
      <c r="H170" s="155">
        <v>45324</v>
      </c>
      <c r="I170" s="49">
        <v>208</v>
      </c>
      <c r="J170" s="50">
        <f>VLOOKUP(B170,[2]Attendance!$B$16:$AQ$500,42,0)</f>
        <v>25</v>
      </c>
      <c r="K170" s="51">
        <f t="shared" si="54"/>
        <v>200</v>
      </c>
      <c r="L170" s="52">
        <v>0</v>
      </c>
      <c r="M170" s="52">
        <f t="shared" si="55"/>
        <v>0</v>
      </c>
      <c r="N170" s="53">
        <f>VLOOKUP(B170,[2]Attendance!$B$16:$AS$500,44,0)</f>
        <v>0</v>
      </c>
      <c r="O170" s="53">
        <f t="shared" si="65"/>
        <v>0</v>
      </c>
      <c r="P170" s="58">
        <f>VLOOKUP(B170,[2]Attendance!$B$16:$BA$500,52,0)</f>
        <v>88</v>
      </c>
      <c r="Q170" s="58">
        <f t="shared" si="56"/>
        <v>26.4</v>
      </c>
      <c r="R170" s="54">
        <f>VLOOKUP(B170,[2]Attendance!$B$16:$BB$500,53,0)</f>
        <v>0</v>
      </c>
      <c r="S170" s="55">
        <f t="shared" si="57"/>
        <v>0</v>
      </c>
      <c r="T170" s="58">
        <f>VLOOKUP(B170,[2]Attendance!$B$16:$BC$500,54,0)</f>
        <v>40</v>
      </c>
      <c r="U170" s="58">
        <f t="shared" si="71"/>
        <v>80</v>
      </c>
      <c r="V170" s="53">
        <f>VLOOKUP(B170,[2]Attendance!$B$16:$AT$500,45,0)</f>
        <v>0</v>
      </c>
      <c r="W170" s="53">
        <f t="shared" si="58"/>
        <v>0</v>
      </c>
      <c r="X170" s="56">
        <f>VLOOKUP(B170,[2]Attendance!$B$16:$AP$500,41,0)</f>
        <v>20</v>
      </c>
      <c r="Y170" s="56">
        <f t="shared" si="72"/>
        <v>10</v>
      </c>
      <c r="Z170" s="138">
        <v>0</v>
      </c>
      <c r="AA170" s="58">
        <f t="shared" si="59"/>
        <v>25</v>
      </c>
      <c r="AB170" s="59">
        <f t="shared" si="73"/>
        <v>0</v>
      </c>
      <c r="AC170" s="58">
        <f t="shared" si="60"/>
        <v>0</v>
      </c>
      <c r="AD170" s="58">
        <f t="shared" si="61"/>
        <v>0</v>
      </c>
      <c r="AE170" s="60">
        <v>26</v>
      </c>
      <c r="AF170" s="60">
        <f t="shared" si="74"/>
        <v>10</v>
      </c>
      <c r="AG170" s="60">
        <f>VLOOKUP(B170,[2]Attendance!$B$16:$AZ$500,51,0)</f>
        <v>25</v>
      </c>
      <c r="AH170" s="53">
        <f t="shared" si="75"/>
        <v>9.6153846153846168</v>
      </c>
      <c r="AI170" s="61">
        <f>VLOOKUP(B170,[2]Attendance!$B$16:$BD$500,55,0)</f>
        <v>0</v>
      </c>
      <c r="AJ170" s="61">
        <f>VLOOKUP(B170,'[2]Annual leave'!$B$10:$W$157,22,0)</f>
        <v>0</v>
      </c>
      <c r="AK170" s="62">
        <f t="shared" si="66"/>
        <v>1</v>
      </c>
      <c r="AL170" s="63">
        <f t="shared" si="62"/>
        <v>0</v>
      </c>
      <c r="AM170" s="156">
        <v>0</v>
      </c>
      <c r="AN170" s="58">
        <f>VLOOKUP(B170,[2]Attendance!$B$17:$AR$501,43,0)</f>
        <v>24</v>
      </c>
      <c r="AO170" s="170">
        <f t="shared" si="76"/>
        <v>27.692307692307693</v>
      </c>
      <c r="AP170" s="161">
        <v>0</v>
      </c>
      <c r="AQ170" s="53">
        <v>0</v>
      </c>
      <c r="AR170" s="65">
        <f>VLOOKUP(B170,'[2]13 Month'!$B$9:$X$82,23,0)</f>
        <v>16.833333333333332</v>
      </c>
      <c r="AS170" s="66">
        <f t="shared" si="63"/>
        <v>380.54</v>
      </c>
      <c r="AT170" s="162">
        <f t="shared" si="77"/>
        <v>1540425.9200000002</v>
      </c>
      <c r="AU170" s="68">
        <v>0</v>
      </c>
      <c r="AV170" s="68">
        <v>0</v>
      </c>
      <c r="AW170" s="164">
        <f t="shared" si="78"/>
        <v>0</v>
      </c>
      <c r="AX170" s="165">
        <f t="shared" si="69"/>
        <v>1459465.9200000002</v>
      </c>
      <c r="AY170" s="166">
        <f t="shared" si="79"/>
        <v>0</v>
      </c>
      <c r="AZ170" s="156">
        <f t="shared" si="80"/>
        <v>0</v>
      </c>
      <c r="BA170" s="167">
        <f t="shared" si="81"/>
        <v>0</v>
      </c>
      <c r="BB170" s="160">
        <f t="shared" si="82"/>
        <v>5.92</v>
      </c>
      <c r="BC170" s="160">
        <f t="shared" si="83"/>
        <v>5.92</v>
      </c>
      <c r="BD170" s="156">
        <f t="shared" si="84"/>
        <v>374.62</v>
      </c>
      <c r="BE170" s="72">
        <f>VLOOKUP(B170,'[2]PAYROLL 50%'!$B$9:$L$91,11,0)</f>
        <v>104</v>
      </c>
      <c r="BF170" s="168">
        <f t="shared" si="85"/>
        <v>270.62</v>
      </c>
      <c r="BG170" s="56">
        <v>0</v>
      </c>
      <c r="BH170" s="74">
        <v>0</v>
      </c>
      <c r="BI170" s="169">
        <f t="shared" si="64"/>
        <v>270.62</v>
      </c>
      <c r="BJ170" s="129"/>
      <c r="BK170" s="77"/>
      <c r="BL170" s="78"/>
      <c r="BM170" s="80" t="s">
        <v>587</v>
      </c>
      <c r="BN170" s="78" t="s">
        <v>588</v>
      </c>
      <c r="BO170" s="80">
        <v>223.69</v>
      </c>
    </row>
    <row r="171" spans="1:67" s="81" customFormat="1" ht="21.75" customHeight="1" x14ac:dyDescent="0.2">
      <c r="A171" s="41">
        <v>279</v>
      </c>
      <c r="B171" s="149" t="s">
        <v>644</v>
      </c>
      <c r="C171" s="150" t="s">
        <v>645</v>
      </c>
      <c r="D171" s="151" t="s">
        <v>646</v>
      </c>
      <c r="E171" s="152" t="s">
        <v>143</v>
      </c>
      <c r="F171" s="153" t="s">
        <v>595</v>
      </c>
      <c r="G171" s="87">
        <v>37742</v>
      </c>
      <c r="H171" s="155">
        <v>45324</v>
      </c>
      <c r="I171" s="49">
        <v>208</v>
      </c>
      <c r="J171" s="50">
        <f>VLOOKUP(B171,[2]Attendance!$B$16:$AQ$500,42,0)</f>
        <v>25.5</v>
      </c>
      <c r="K171" s="51">
        <f t="shared" si="54"/>
        <v>204</v>
      </c>
      <c r="L171" s="52">
        <v>0</v>
      </c>
      <c r="M171" s="52">
        <f t="shared" si="55"/>
        <v>0</v>
      </c>
      <c r="N171" s="53">
        <f>VLOOKUP(B171,[2]Attendance!$B$16:$AS$500,44,0)</f>
        <v>0</v>
      </c>
      <c r="O171" s="53">
        <f t="shared" si="65"/>
        <v>0</v>
      </c>
      <c r="P171" s="58">
        <f>VLOOKUP(B171,[2]Attendance!$B$16:$BA$500,52,0)</f>
        <v>86</v>
      </c>
      <c r="Q171" s="58">
        <f t="shared" si="56"/>
        <v>25.8</v>
      </c>
      <c r="R171" s="54">
        <f>VLOOKUP(B171,[2]Attendance!$B$16:$BB$500,53,0)</f>
        <v>0</v>
      </c>
      <c r="S171" s="55">
        <f t="shared" si="57"/>
        <v>0</v>
      </c>
      <c r="T171" s="58">
        <f>VLOOKUP(B171,[2]Attendance!$B$16:$BC$500,54,0)</f>
        <v>36</v>
      </c>
      <c r="U171" s="58">
        <f t="shared" si="71"/>
        <v>72</v>
      </c>
      <c r="V171" s="53">
        <f>VLOOKUP(B171,[2]Attendance!$B$16:$AT$500,45,0)</f>
        <v>0</v>
      </c>
      <c r="W171" s="53">
        <f t="shared" si="58"/>
        <v>0</v>
      </c>
      <c r="X171" s="56">
        <f>VLOOKUP(B171,[2]Attendance!$B$16:$AP$500,41,0)</f>
        <v>18</v>
      </c>
      <c r="Y171" s="56">
        <f t="shared" si="72"/>
        <v>9</v>
      </c>
      <c r="Z171" s="138">
        <v>0</v>
      </c>
      <c r="AA171" s="58">
        <f t="shared" si="59"/>
        <v>25.5</v>
      </c>
      <c r="AB171" s="59">
        <f t="shared" si="73"/>
        <v>0</v>
      </c>
      <c r="AC171" s="58">
        <f t="shared" si="60"/>
        <v>0</v>
      </c>
      <c r="AD171" s="58">
        <f t="shared" si="61"/>
        <v>0</v>
      </c>
      <c r="AE171" s="60">
        <v>26</v>
      </c>
      <c r="AF171" s="60">
        <f t="shared" si="74"/>
        <v>10</v>
      </c>
      <c r="AG171" s="60">
        <f>VLOOKUP(B171,[2]Attendance!$B$16:$AZ$500,51,0)</f>
        <v>26</v>
      </c>
      <c r="AH171" s="53">
        <f t="shared" si="75"/>
        <v>10</v>
      </c>
      <c r="AI171" s="61">
        <f>VLOOKUP(B171,[2]Attendance!$B$16:$BD$500,55,0)</f>
        <v>0.5</v>
      </c>
      <c r="AJ171" s="61">
        <f>VLOOKUP(B171,'[2]Annual leave'!$B$10:$W$157,22,0)</f>
        <v>6.181346153846154</v>
      </c>
      <c r="AK171" s="62">
        <f t="shared" si="66"/>
        <v>1</v>
      </c>
      <c r="AL171" s="63">
        <f t="shared" si="62"/>
        <v>0</v>
      </c>
      <c r="AM171" s="156">
        <v>0</v>
      </c>
      <c r="AN171" s="58">
        <f>VLOOKUP(B171,[2]Attendance!$B$17:$AR$501,43,0)</f>
        <v>24</v>
      </c>
      <c r="AO171" s="170">
        <f t="shared" si="76"/>
        <v>27.692307692307693</v>
      </c>
      <c r="AP171" s="161">
        <v>0</v>
      </c>
      <c r="AQ171" s="53">
        <v>0</v>
      </c>
      <c r="AR171" s="65">
        <f>VLOOKUP(B171,'[2]13 Month'!$B$9:$X$82,23,0)</f>
        <v>16.833333333333332</v>
      </c>
      <c r="AS171" s="66">
        <f t="shared" si="63"/>
        <v>381.51</v>
      </c>
      <c r="AT171" s="162">
        <f t="shared" si="77"/>
        <v>1544352.48</v>
      </c>
      <c r="AU171" s="68">
        <v>0</v>
      </c>
      <c r="AV171" s="68">
        <v>0</v>
      </c>
      <c r="AW171" s="164">
        <f t="shared" si="78"/>
        <v>0</v>
      </c>
      <c r="AX171" s="165">
        <f t="shared" si="69"/>
        <v>1467440.48</v>
      </c>
      <c r="AY171" s="166">
        <f t="shared" si="79"/>
        <v>0</v>
      </c>
      <c r="AZ171" s="156">
        <f t="shared" si="80"/>
        <v>0</v>
      </c>
      <c r="BA171" s="167">
        <f t="shared" si="81"/>
        <v>0</v>
      </c>
      <c r="BB171" s="160">
        <f t="shared" si="82"/>
        <v>5.92</v>
      </c>
      <c r="BC171" s="160">
        <f t="shared" si="83"/>
        <v>5.92</v>
      </c>
      <c r="BD171" s="156">
        <f t="shared" si="84"/>
        <v>375.59</v>
      </c>
      <c r="BE171" s="72">
        <f>VLOOKUP(B171,'[2]PAYROLL 50%'!$B$9:$L$91,11,0)</f>
        <v>104</v>
      </c>
      <c r="BF171" s="168">
        <f t="shared" si="85"/>
        <v>271.58999999999997</v>
      </c>
      <c r="BG171" s="56">
        <v>0</v>
      </c>
      <c r="BH171" s="74">
        <v>0</v>
      </c>
      <c r="BI171" s="169">
        <f t="shared" si="64"/>
        <v>271.58999999999997</v>
      </c>
      <c r="BJ171" s="129"/>
      <c r="BK171" s="77"/>
      <c r="BL171" s="78"/>
      <c r="BM171" s="80" t="s">
        <v>587</v>
      </c>
      <c r="BN171" s="78" t="s">
        <v>588</v>
      </c>
      <c r="BO171" s="80">
        <v>223.69</v>
      </c>
    </row>
    <row r="172" spans="1:67" s="81" customFormat="1" ht="21.75" customHeight="1" x14ac:dyDescent="0.2">
      <c r="A172" s="41">
        <v>280</v>
      </c>
      <c r="B172" s="149" t="s">
        <v>647</v>
      </c>
      <c r="C172" s="150" t="s">
        <v>648</v>
      </c>
      <c r="D172" s="151" t="s">
        <v>649</v>
      </c>
      <c r="E172" s="152" t="s">
        <v>143</v>
      </c>
      <c r="F172" s="153" t="s">
        <v>595</v>
      </c>
      <c r="G172" s="87">
        <v>34403</v>
      </c>
      <c r="H172" s="155">
        <v>45324</v>
      </c>
      <c r="I172" s="49">
        <v>208</v>
      </c>
      <c r="J172" s="50">
        <f>VLOOKUP(B172,[2]Attendance!$B$16:$AQ$500,42,0)</f>
        <v>26</v>
      </c>
      <c r="K172" s="51">
        <f t="shared" si="54"/>
        <v>208</v>
      </c>
      <c r="L172" s="52">
        <v>0</v>
      </c>
      <c r="M172" s="52">
        <f t="shared" si="55"/>
        <v>0</v>
      </c>
      <c r="N172" s="53">
        <f>VLOOKUP(B172,[2]Attendance!$B$16:$AS$500,44,0)</f>
        <v>0</v>
      </c>
      <c r="O172" s="53">
        <f t="shared" si="65"/>
        <v>0</v>
      </c>
      <c r="P172" s="58">
        <f>VLOOKUP(B172,[2]Attendance!$B$16:$BA$500,52,0)</f>
        <v>90</v>
      </c>
      <c r="Q172" s="58">
        <f t="shared" si="56"/>
        <v>27</v>
      </c>
      <c r="R172" s="54">
        <f>VLOOKUP(B172,[2]Attendance!$B$16:$BB$500,53,0)</f>
        <v>0</v>
      </c>
      <c r="S172" s="55">
        <f t="shared" si="57"/>
        <v>0</v>
      </c>
      <c r="T172" s="58">
        <f>VLOOKUP(B172,[2]Attendance!$B$16:$BC$500,54,0)</f>
        <v>40</v>
      </c>
      <c r="U172" s="58">
        <f t="shared" si="71"/>
        <v>80</v>
      </c>
      <c r="V172" s="53">
        <f>VLOOKUP(B172,[2]Attendance!$B$16:$AT$500,45,0)</f>
        <v>0</v>
      </c>
      <c r="W172" s="53">
        <f t="shared" si="58"/>
        <v>0</v>
      </c>
      <c r="X172" s="56">
        <f>VLOOKUP(B172,[2]Attendance!$B$16:$AP$500,41,0)</f>
        <v>20</v>
      </c>
      <c r="Y172" s="56">
        <f t="shared" si="72"/>
        <v>10</v>
      </c>
      <c r="Z172" s="138">
        <v>0</v>
      </c>
      <c r="AA172" s="58">
        <f t="shared" si="59"/>
        <v>26</v>
      </c>
      <c r="AB172" s="59">
        <f t="shared" si="73"/>
        <v>0</v>
      </c>
      <c r="AC172" s="58">
        <f t="shared" si="60"/>
        <v>0</v>
      </c>
      <c r="AD172" s="58">
        <f t="shared" si="61"/>
        <v>0</v>
      </c>
      <c r="AE172" s="60">
        <v>26</v>
      </c>
      <c r="AF172" s="60">
        <f t="shared" si="74"/>
        <v>10</v>
      </c>
      <c r="AG172" s="60">
        <f>VLOOKUP(B172,[2]Attendance!$B$16:$AZ$500,51,0)</f>
        <v>26</v>
      </c>
      <c r="AH172" s="53">
        <f t="shared" si="75"/>
        <v>10</v>
      </c>
      <c r="AI172" s="61">
        <f>VLOOKUP(B172,[2]Attendance!$B$16:$BD$500,55,0)</f>
        <v>0</v>
      </c>
      <c r="AJ172" s="61">
        <f>VLOOKUP(B172,'[2]Annual leave'!$B$10:$W$157,22,0)</f>
        <v>0</v>
      </c>
      <c r="AK172" s="62">
        <f t="shared" si="66"/>
        <v>1</v>
      </c>
      <c r="AL172" s="63">
        <f t="shared" si="62"/>
        <v>0</v>
      </c>
      <c r="AM172" s="156">
        <v>0</v>
      </c>
      <c r="AN172" s="58">
        <f>VLOOKUP(B172,[2]Attendance!$B$17:$AR$501,43,0)</f>
        <v>25</v>
      </c>
      <c r="AO172" s="170">
        <f t="shared" si="76"/>
        <v>28.846153846153847</v>
      </c>
      <c r="AP172" s="161">
        <v>0</v>
      </c>
      <c r="AQ172" s="53">
        <v>0</v>
      </c>
      <c r="AR172" s="65">
        <f>VLOOKUP(B172,'[2]13 Month'!$B$9:$X$82,23,0)</f>
        <v>16.833333333333332</v>
      </c>
      <c r="AS172" s="66">
        <f t="shared" si="63"/>
        <v>390.68</v>
      </c>
      <c r="AT172" s="162">
        <f t="shared" si="77"/>
        <v>1581472.6400000001</v>
      </c>
      <c r="AU172" s="68">
        <v>0</v>
      </c>
      <c r="AV172" s="68">
        <v>0</v>
      </c>
      <c r="AW172" s="164">
        <f t="shared" si="78"/>
        <v>0</v>
      </c>
      <c r="AX172" s="165">
        <f t="shared" si="69"/>
        <v>1500512.6400000001</v>
      </c>
      <c r="AY172" s="166">
        <f t="shared" si="79"/>
        <v>5</v>
      </c>
      <c r="AZ172" s="156">
        <f t="shared" si="80"/>
        <v>25.63200000001234</v>
      </c>
      <c r="BA172" s="167">
        <f t="shared" si="81"/>
        <v>6.3320158102797286E-3</v>
      </c>
      <c r="BB172" s="160">
        <f t="shared" si="82"/>
        <v>5.92</v>
      </c>
      <c r="BC172" s="160">
        <f t="shared" si="83"/>
        <v>5.92</v>
      </c>
      <c r="BD172" s="156">
        <f t="shared" si="84"/>
        <v>384.75</v>
      </c>
      <c r="BE172" s="72">
        <f>VLOOKUP(B172,'[2]PAYROLL 50%'!$B$9:$L$91,11,0)</f>
        <v>104</v>
      </c>
      <c r="BF172" s="168">
        <f t="shared" si="85"/>
        <v>280.75</v>
      </c>
      <c r="BG172" s="56">
        <v>0</v>
      </c>
      <c r="BH172" s="74">
        <v>0</v>
      </c>
      <c r="BI172" s="169">
        <f t="shared" si="64"/>
        <v>280.75</v>
      </c>
      <c r="BJ172" s="129"/>
      <c r="BK172" s="77"/>
      <c r="BL172" s="78"/>
      <c r="BM172" s="80" t="s">
        <v>587</v>
      </c>
      <c r="BN172" s="78" t="s">
        <v>588</v>
      </c>
      <c r="BO172" s="80">
        <v>223.69</v>
      </c>
    </row>
    <row r="173" spans="1:67" s="81" customFormat="1" ht="21.75" customHeight="1" x14ac:dyDescent="0.2">
      <c r="A173" s="41">
        <v>281</v>
      </c>
      <c r="B173" s="149" t="s">
        <v>650</v>
      </c>
      <c r="C173" s="150" t="s">
        <v>651</v>
      </c>
      <c r="D173" s="151" t="s">
        <v>652</v>
      </c>
      <c r="E173" s="152" t="s">
        <v>143</v>
      </c>
      <c r="F173" s="153" t="s">
        <v>595</v>
      </c>
      <c r="G173" s="87">
        <v>38206</v>
      </c>
      <c r="H173" s="155">
        <v>45324</v>
      </c>
      <c r="I173" s="49">
        <v>208</v>
      </c>
      <c r="J173" s="50">
        <f>VLOOKUP(B173,[2]Attendance!$B$16:$AQ$500,42,0)</f>
        <v>26</v>
      </c>
      <c r="K173" s="51">
        <f t="shared" si="54"/>
        <v>208</v>
      </c>
      <c r="L173" s="52">
        <v>0</v>
      </c>
      <c r="M173" s="52">
        <f t="shared" si="55"/>
        <v>0</v>
      </c>
      <c r="N173" s="53">
        <f>VLOOKUP(B173,[2]Attendance!$B$16:$AS$500,44,0)</f>
        <v>0</v>
      </c>
      <c r="O173" s="53">
        <f t="shared" si="65"/>
        <v>0</v>
      </c>
      <c r="P173" s="58">
        <f>VLOOKUP(B173,[2]Attendance!$B$16:$BA$500,52,0)</f>
        <v>90</v>
      </c>
      <c r="Q173" s="58">
        <f t="shared" si="56"/>
        <v>27</v>
      </c>
      <c r="R173" s="54">
        <f>VLOOKUP(B173,[2]Attendance!$B$16:$BB$500,53,0)</f>
        <v>0</v>
      </c>
      <c r="S173" s="55">
        <f t="shared" si="57"/>
        <v>0</v>
      </c>
      <c r="T173" s="58">
        <f>VLOOKUP(B173,[2]Attendance!$B$16:$BC$500,54,0)</f>
        <v>40</v>
      </c>
      <c r="U173" s="58">
        <f t="shared" si="71"/>
        <v>80</v>
      </c>
      <c r="V173" s="53">
        <f>VLOOKUP(B173,[2]Attendance!$B$16:$AT$500,45,0)</f>
        <v>0</v>
      </c>
      <c r="W173" s="53">
        <f t="shared" si="58"/>
        <v>0</v>
      </c>
      <c r="X173" s="56">
        <f>VLOOKUP(B173,[2]Attendance!$B$16:$AP$500,41,0)</f>
        <v>20</v>
      </c>
      <c r="Y173" s="56">
        <f t="shared" si="72"/>
        <v>10</v>
      </c>
      <c r="Z173" s="138">
        <v>0</v>
      </c>
      <c r="AA173" s="58">
        <f t="shared" si="59"/>
        <v>26</v>
      </c>
      <c r="AB173" s="59">
        <f t="shared" si="73"/>
        <v>0</v>
      </c>
      <c r="AC173" s="58">
        <f t="shared" si="60"/>
        <v>0</v>
      </c>
      <c r="AD173" s="58">
        <f t="shared" si="61"/>
        <v>0</v>
      </c>
      <c r="AE173" s="60">
        <v>26</v>
      </c>
      <c r="AF173" s="60">
        <f t="shared" si="74"/>
        <v>10</v>
      </c>
      <c r="AG173" s="60">
        <f>VLOOKUP(B173,[2]Attendance!$B$16:$AZ$500,51,0)</f>
        <v>26</v>
      </c>
      <c r="AH173" s="53">
        <f t="shared" si="75"/>
        <v>10</v>
      </c>
      <c r="AI173" s="61">
        <f>VLOOKUP(B173,[2]Attendance!$B$16:$BD$500,55,0)</f>
        <v>0</v>
      </c>
      <c r="AJ173" s="61">
        <f>VLOOKUP(B173,'[2]Annual leave'!$B$10:$W$157,22,0)</f>
        <v>0</v>
      </c>
      <c r="AK173" s="62">
        <f t="shared" si="66"/>
        <v>1</v>
      </c>
      <c r="AL173" s="63">
        <f t="shared" si="62"/>
        <v>0</v>
      </c>
      <c r="AM173" s="156">
        <v>0</v>
      </c>
      <c r="AN173" s="58">
        <f>VLOOKUP(B173,[2]Attendance!$B$17:$AR$501,43,0)</f>
        <v>25</v>
      </c>
      <c r="AO173" s="170">
        <f t="shared" si="76"/>
        <v>28.846153846153847</v>
      </c>
      <c r="AP173" s="161">
        <v>0</v>
      </c>
      <c r="AQ173" s="53">
        <v>0</v>
      </c>
      <c r="AR173" s="65">
        <f>VLOOKUP(B173,'[2]13 Month'!$B$9:$X$82,23,0)</f>
        <v>16.833333333333332</v>
      </c>
      <c r="AS173" s="66">
        <f t="shared" si="63"/>
        <v>390.68</v>
      </c>
      <c r="AT173" s="162">
        <f t="shared" si="77"/>
        <v>1581472.6400000001</v>
      </c>
      <c r="AU173" s="68">
        <v>0</v>
      </c>
      <c r="AV173" s="68">
        <v>0</v>
      </c>
      <c r="AW173" s="164">
        <f t="shared" si="78"/>
        <v>0</v>
      </c>
      <c r="AX173" s="165">
        <f t="shared" si="69"/>
        <v>1500512.6400000001</v>
      </c>
      <c r="AY173" s="166">
        <f t="shared" si="79"/>
        <v>5</v>
      </c>
      <c r="AZ173" s="156">
        <f t="shared" si="80"/>
        <v>25.63200000001234</v>
      </c>
      <c r="BA173" s="167">
        <f t="shared" si="81"/>
        <v>6.3320158102797286E-3</v>
      </c>
      <c r="BB173" s="160">
        <f t="shared" si="82"/>
        <v>5.92</v>
      </c>
      <c r="BC173" s="160">
        <f t="shared" si="83"/>
        <v>5.92</v>
      </c>
      <c r="BD173" s="156">
        <f t="shared" si="84"/>
        <v>384.75</v>
      </c>
      <c r="BE173" s="72">
        <f>VLOOKUP(B173,'[2]PAYROLL 50%'!$B$9:$L$91,11,0)</f>
        <v>104</v>
      </c>
      <c r="BF173" s="168">
        <f t="shared" si="85"/>
        <v>280.75</v>
      </c>
      <c r="BG173" s="56">
        <v>0</v>
      </c>
      <c r="BH173" s="74">
        <v>0</v>
      </c>
      <c r="BI173" s="169">
        <f t="shared" si="64"/>
        <v>280.75</v>
      </c>
      <c r="BJ173" s="129"/>
      <c r="BK173" s="77"/>
      <c r="BL173" s="78"/>
      <c r="BM173" s="80" t="s">
        <v>587</v>
      </c>
      <c r="BN173" s="78" t="s">
        <v>588</v>
      </c>
      <c r="BO173" s="80">
        <v>223.69</v>
      </c>
    </row>
    <row r="174" spans="1:67" s="81" customFormat="1" ht="21.75" customHeight="1" x14ac:dyDescent="0.2">
      <c r="A174" s="41">
        <v>282</v>
      </c>
      <c r="B174" s="107" t="s">
        <v>653</v>
      </c>
      <c r="C174" s="83" t="s">
        <v>654</v>
      </c>
      <c r="D174" s="108" t="s">
        <v>655</v>
      </c>
      <c r="E174" s="109" t="s">
        <v>143</v>
      </c>
      <c r="F174" s="86" t="s">
        <v>595</v>
      </c>
      <c r="G174" s="87">
        <v>36283</v>
      </c>
      <c r="H174" s="119">
        <v>45324</v>
      </c>
      <c r="I174" s="49">
        <v>208</v>
      </c>
      <c r="J174" s="50">
        <f>VLOOKUP(B174,[2]Attendance!$B$16:$AQ$500,42,0)</f>
        <v>26</v>
      </c>
      <c r="K174" s="51">
        <f t="shared" si="54"/>
        <v>208</v>
      </c>
      <c r="L174" s="52">
        <v>0</v>
      </c>
      <c r="M174" s="52">
        <f t="shared" si="55"/>
        <v>0</v>
      </c>
      <c r="N174" s="53">
        <f>VLOOKUP(B174,[2]Attendance!$B$16:$AS$500,44,0)</f>
        <v>0</v>
      </c>
      <c r="O174" s="53">
        <f t="shared" si="65"/>
        <v>0</v>
      </c>
      <c r="P174" s="58">
        <f>VLOOKUP(B174,[2]Attendance!$B$16:$BA$500,52,0)</f>
        <v>90</v>
      </c>
      <c r="Q174" s="58">
        <f t="shared" si="56"/>
        <v>27</v>
      </c>
      <c r="R174" s="54">
        <f>VLOOKUP(B174,[2]Attendance!$B$16:$BB$500,53,0)</f>
        <v>0</v>
      </c>
      <c r="S174" s="55">
        <f t="shared" si="57"/>
        <v>0</v>
      </c>
      <c r="T174" s="58">
        <f>VLOOKUP(B174,[2]Attendance!$B$16:$BC$500,54,0)</f>
        <v>40</v>
      </c>
      <c r="U174" s="58">
        <f t="shared" si="71"/>
        <v>80</v>
      </c>
      <c r="V174" s="53">
        <f>VLOOKUP(B174,[2]Attendance!$B$16:$AT$500,45,0)</f>
        <v>0</v>
      </c>
      <c r="W174" s="53">
        <f t="shared" si="58"/>
        <v>0</v>
      </c>
      <c r="X174" s="56">
        <f>VLOOKUP(B174,[2]Attendance!$B$16:$AP$500,41,0)</f>
        <v>20</v>
      </c>
      <c r="Y174" s="56">
        <f t="shared" si="72"/>
        <v>10</v>
      </c>
      <c r="Z174" s="138">
        <v>0</v>
      </c>
      <c r="AA174" s="58">
        <f t="shared" si="59"/>
        <v>26</v>
      </c>
      <c r="AB174" s="59">
        <f t="shared" si="73"/>
        <v>0</v>
      </c>
      <c r="AC174" s="58">
        <f t="shared" si="60"/>
        <v>0</v>
      </c>
      <c r="AD174" s="58">
        <f t="shared" si="61"/>
        <v>0</v>
      </c>
      <c r="AE174" s="60">
        <v>26</v>
      </c>
      <c r="AF174" s="60">
        <f t="shared" si="74"/>
        <v>10</v>
      </c>
      <c r="AG174" s="60">
        <f>VLOOKUP(B174,[2]Attendance!$B$16:$AZ$500,51,0)</f>
        <v>26</v>
      </c>
      <c r="AH174" s="53">
        <f t="shared" si="75"/>
        <v>10</v>
      </c>
      <c r="AI174" s="61">
        <f>VLOOKUP(B174,[2]Attendance!$B$16:$BD$500,55,0)</f>
        <v>0</v>
      </c>
      <c r="AJ174" s="61">
        <f>VLOOKUP(B174,'[2]Annual leave'!$B$10:$W$106,22,0)</f>
        <v>0</v>
      </c>
      <c r="AK174" s="62">
        <f t="shared" si="66"/>
        <v>1</v>
      </c>
      <c r="AL174" s="63">
        <f t="shared" si="62"/>
        <v>0</v>
      </c>
      <c r="AM174" s="53">
        <v>0</v>
      </c>
      <c r="AN174" s="58">
        <f>VLOOKUP(B174,[2]Attendance!$B$17:$AR$501,43,0)</f>
        <v>25</v>
      </c>
      <c r="AO174" s="58">
        <f t="shared" si="76"/>
        <v>28.846153846153847</v>
      </c>
      <c r="AP174" s="64">
        <v>0</v>
      </c>
      <c r="AQ174" s="53">
        <v>0</v>
      </c>
      <c r="AR174" s="65">
        <f>VLOOKUP(B174,'[2]13 Month'!$B$9:$X$82,23,0)</f>
        <v>16.185897435897434</v>
      </c>
      <c r="AS174" s="66">
        <f t="shared" si="63"/>
        <v>390.03</v>
      </c>
      <c r="AT174" s="67">
        <f t="shared" si="77"/>
        <v>1578841.44</v>
      </c>
      <c r="AU174" s="68">
        <v>0</v>
      </c>
      <c r="AV174" s="68">
        <v>0</v>
      </c>
      <c r="AW174" s="69">
        <f t="shared" si="78"/>
        <v>0</v>
      </c>
      <c r="AX174" s="70">
        <f t="shared" si="69"/>
        <v>1497881.44</v>
      </c>
      <c r="AY174" s="71">
        <f t="shared" si="79"/>
        <v>0</v>
      </c>
      <c r="AZ174" s="53">
        <f t="shared" si="80"/>
        <v>0</v>
      </c>
      <c r="BA174" s="65">
        <f t="shared" si="81"/>
        <v>0</v>
      </c>
      <c r="BB174" s="60">
        <f t="shared" si="82"/>
        <v>5.92</v>
      </c>
      <c r="BC174" s="60">
        <f t="shared" si="83"/>
        <v>5.92</v>
      </c>
      <c r="BD174" s="53">
        <f t="shared" si="84"/>
        <v>384.11</v>
      </c>
      <c r="BE174" s="72">
        <f>VLOOKUP(B174,'[2]PAYROLL 50%'!$B$9:$L$91,11,0)</f>
        <v>104</v>
      </c>
      <c r="BF174" s="73">
        <f t="shared" si="85"/>
        <v>280.11</v>
      </c>
      <c r="BG174" s="56">
        <v>0</v>
      </c>
      <c r="BH174" s="74">
        <v>0</v>
      </c>
      <c r="BI174" s="75">
        <f t="shared" si="64"/>
        <v>280.11</v>
      </c>
      <c r="BJ174" s="129"/>
      <c r="BK174" s="77"/>
      <c r="BL174" s="78"/>
      <c r="BM174" s="80" t="s">
        <v>577</v>
      </c>
      <c r="BN174" s="78" t="s">
        <v>578</v>
      </c>
      <c r="BO174" s="80">
        <v>219.20999999999998</v>
      </c>
    </row>
    <row r="175" spans="1:67" s="81" customFormat="1" ht="21.75" customHeight="1" x14ac:dyDescent="0.2">
      <c r="A175" s="41">
        <v>283</v>
      </c>
      <c r="B175" s="149" t="s">
        <v>656</v>
      </c>
      <c r="C175" s="150" t="s">
        <v>657</v>
      </c>
      <c r="D175" s="151" t="s">
        <v>658</v>
      </c>
      <c r="E175" s="152" t="s">
        <v>143</v>
      </c>
      <c r="F175" s="153" t="s">
        <v>595</v>
      </c>
      <c r="G175" s="87">
        <v>38419</v>
      </c>
      <c r="H175" s="155">
        <v>45324</v>
      </c>
      <c r="I175" s="49">
        <v>208</v>
      </c>
      <c r="J175" s="50">
        <f>VLOOKUP(B175,[2]Attendance!$B$16:$AQ$500,42,0)</f>
        <v>24</v>
      </c>
      <c r="K175" s="51">
        <f t="shared" si="54"/>
        <v>192</v>
      </c>
      <c r="L175" s="52">
        <v>0</v>
      </c>
      <c r="M175" s="52">
        <f t="shared" si="55"/>
        <v>0</v>
      </c>
      <c r="N175" s="53">
        <f>VLOOKUP(B175,[2]Attendance!$B$16:$AS$500,44,0)</f>
        <v>0</v>
      </c>
      <c r="O175" s="53">
        <f t="shared" si="65"/>
        <v>0</v>
      </c>
      <c r="P175" s="58">
        <f>VLOOKUP(B175,[2]Attendance!$B$16:$BA$500,52,0)</f>
        <v>84</v>
      </c>
      <c r="Q175" s="58">
        <f t="shared" si="56"/>
        <v>25.2</v>
      </c>
      <c r="R175" s="54">
        <f>VLOOKUP(B175,[2]Attendance!$B$16:$BB$500,53,0)</f>
        <v>0</v>
      </c>
      <c r="S175" s="55">
        <f t="shared" si="57"/>
        <v>0</v>
      </c>
      <c r="T175" s="58">
        <f>VLOOKUP(B175,[2]Attendance!$B$16:$BC$500,54,0)</f>
        <v>38</v>
      </c>
      <c r="U175" s="58">
        <f t="shared" si="71"/>
        <v>76</v>
      </c>
      <c r="V175" s="53">
        <f>VLOOKUP(B175,[2]Attendance!$B$16:$AT$500,45,0)</f>
        <v>0</v>
      </c>
      <c r="W175" s="53">
        <f t="shared" si="58"/>
        <v>0</v>
      </c>
      <c r="X175" s="56">
        <f>VLOOKUP(B175,[2]Attendance!$B$16:$AP$500,41,0)</f>
        <v>19</v>
      </c>
      <c r="Y175" s="56">
        <f t="shared" si="72"/>
        <v>9.5</v>
      </c>
      <c r="Z175" s="138">
        <v>0</v>
      </c>
      <c r="AA175" s="58">
        <f t="shared" si="59"/>
        <v>24</v>
      </c>
      <c r="AB175" s="59">
        <f t="shared" si="73"/>
        <v>0</v>
      </c>
      <c r="AC175" s="58">
        <f t="shared" si="60"/>
        <v>0</v>
      </c>
      <c r="AD175" s="58">
        <f t="shared" si="61"/>
        <v>0</v>
      </c>
      <c r="AE175" s="60">
        <v>26</v>
      </c>
      <c r="AF175" s="60">
        <f t="shared" si="74"/>
        <v>10</v>
      </c>
      <c r="AG175" s="60">
        <f>VLOOKUP(B175,[2]Attendance!$B$16:$AZ$500,51,0)</f>
        <v>24</v>
      </c>
      <c r="AH175" s="53">
        <f t="shared" si="75"/>
        <v>9.2307692307692317</v>
      </c>
      <c r="AI175" s="61">
        <f>VLOOKUP(B175,[2]Attendance!$B$16:$BD$500,55,0)</f>
        <v>0</v>
      </c>
      <c r="AJ175" s="61">
        <f>VLOOKUP(B175,'[2]Annual leave'!$B$10:$W$106,22,0)</f>
        <v>0</v>
      </c>
      <c r="AK175" s="62">
        <f t="shared" si="66"/>
        <v>1</v>
      </c>
      <c r="AL175" s="63">
        <f t="shared" si="62"/>
        <v>0</v>
      </c>
      <c r="AM175" s="156">
        <v>0</v>
      </c>
      <c r="AN175" s="58">
        <f>VLOOKUP(B175,[2]Attendance!$B$17:$AR$501,43,0)</f>
        <v>23</v>
      </c>
      <c r="AO175" s="170">
        <f t="shared" si="76"/>
        <v>26.53846153846154</v>
      </c>
      <c r="AP175" s="161">
        <v>0</v>
      </c>
      <c r="AQ175" s="53">
        <v>0</v>
      </c>
      <c r="AR175" s="65">
        <f>VLOOKUP(B175,'[2]13 Month'!$B$9:$X$82,23,0)</f>
        <v>16.833333333333332</v>
      </c>
      <c r="AS175" s="66">
        <f t="shared" si="63"/>
        <v>365.3</v>
      </c>
      <c r="AT175" s="162">
        <f t="shared" si="77"/>
        <v>1478734.4000000001</v>
      </c>
      <c r="AU175" s="68">
        <v>0</v>
      </c>
      <c r="AV175" s="68">
        <v>0</v>
      </c>
      <c r="AW175" s="164">
        <f t="shared" si="78"/>
        <v>0</v>
      </c>
      <c r="AX175" s="165">
        <f t="shared" si="69"/>
        <v>1399798.4000000001</v>
      </c>
      <c r="AY175" s="166">
        <f t="shared" si="79"/>
        <v>0</v>
      </c>
      <c r="AZ175" s="156">
        <f t="shared" si="80"/>
        <v>0</v>
      </c>
      <c r="BA175" s="167">
        <f t="shared" si="81"/>
        <v>0</v>
      </c>
      <c r="BB175" s="160">
        <f t="shared" si="82"/>
        <v>5.92</v>
      </c>
      <c r="BC175" s="160">
        <f t="shared" si="83"/>
        <v>5.92</v>
      </c>
      <c r="BD175" s="156">
        <f t="shared" si="84"/>
        <v>359.38</v>
      </c>
      <c r="BE175" s="72">
        <f>VLOOKUP(B175,'[2]PAYROLL 50%'!$B$9:$L$91,11,0)</f>
        <v>104</v>
      </c>
      <c r="BF175" s="168">
        <f t="shared" si="85"/>
        <v>255.38</v>
      </c>
      <c r="BG175" s="56">
        <v>0</v>
      </c>
      <c r="BH175" s="74">
        <v>0</v>
      </c>
      <c r="BI175" s="169">
        <f t="shared" si="64"/>
        <v>255.38</v>
      </c>
      <c r="BJ175" s="129"/>
      <c r="BK175" s="77"/>
      <c r="BL175" s="78"/>
      <c r="BM175" s="80" t="s">
        <v>581</v>
      </c>
      <c r="BN175" s="78" t="s">
        <v>582</v>
      </c>
      <c r="BO175" s="80">
        <v>244.57</v>
      </c>
    </row>
    <row r="176" spans="1:67" s="81" customFormat="1" ht="21.75" customHeight="1" x14ac:dyDescent="0.2">
      <c r="A176" s="41">
        <v>284</v>
      </c>
      <c r="B176" s="149" t="s">
        <v>659</v>
      </c>
      <c r="C176" s="150" t="s">
        <v>660</v>
      </c>
      <c r="D176" s="151" t="s">
        <v>661</v>
      </c>
      <c r="E176" s="152" t="s">
        <v>143</v>
      </c>
      <c r="F176" s="153" t="s">
        <v>595</v>
      </c>
      <c r="G176" s="87">
        <v>37017</v>
      </c>
      <c r="H176" s="155">
        <v>45324</v>
      </c>
      <c r="I176" s="49">
        <v>208</v>
      </c>
      <c r="J176" s="50">
        <f>VLOOKUP(B176,[2]Attendance!$B$16:$AQ$500,42,0)</f>
        <v>25.5</v>
      </c>
      <c r="K176" s="51">
        <f t="shared" si="54"/>
        <v>204</v>
      </c>
      <c r="L176" s="52">
        <v>0</v>
      </c>
      <c r="M176" s="52">
        <f t="shared" si="55"/>
        <v>0</v>
      </c>
      <c r="N176" s="58">
        <f>VLOOKUP(B176,[2]Attendance!$B$16:$AS$500,44,0)</f>
        <v>8</v>
      </c>
      <c r="O176" s="58">
        <f t="shared" si="65"/>
        <v>12</v>
      </c>
      <c r="P176" s="53">
        <f>VLOOKUP(B176,[2]Attendance!$B$16:$BA$500,52,0)</f>
        <v>0</v>
      </c>
      <c r="Q176" s="53">
        <f t="shared" si="56"/>
        <v>0</v>
      </c>
      <c r="R176" s="54">
        <f>VLOOKUP(B176,[2]Attendance!$B$16:$BB$500,53,0)</f>
        <v>34</v>
      </c>
      <c r="S176" s="55">
        <f t="shared" si="57"/>
        <v>51</v>
      </c>
      <c r="T176" s="53">
        <f>VLOOKUP(B176,[2]Attendance!$B$16:$BC$500,54,0)</f>
        <v>0</v>
      </c>
      <c r="U176" s="53">
        <f t="shared" si="71"/>
        <v>0</v>
      </c>
      <c r="V176" s="53">
        <f>VLOOKUP(B176,[2]Attendance!$B$16:$AT$500,45,0)</f>
        <v>0</v>
      </c>
      <c r="W176" s="53">
        <f t="shared" si="58"/>
        <v>0</v>
      </c>
      <c r="X176" s="56">
        <f>VLOOKUP(B176,[2]Attendance!$B$16:$AP$500,41,0)</f>
        <v>17</v>
      </c>
      <c r="Y176" s="56">
        <f t="shared" si="72"/>
        <v>8.5</v>
      </c>
      <c r="Z176" s="138">
        <v>0</v>
      </c>
      <c r="AA176" s="58">
        <f t="shared" si="59"/>
        <v>25.5</v>
      </c>
      <c r="AB176" s="59">
        <f t="shared" si="73"/>
        <v>0</v>
      </c>
      <c r="AC176" s="58">
        <f t="shared" si="60"/>
        <v>0</v>
      </c>
      <c r="AD176" s="58">
        <f t="shared" si="61"/>
        <v>0</v>
      </c>
      <c r="AE176" s="60">
        <v>26</v>
      </c>
      <c r="AF176" s="60">
        <f t="shared" si="74"/>
        <v>10</v>
      </c>
      <c r="AG176" s="60">
        <f>VLOOKUP(B176,[2]Attendance!$B$16:$AZ$500,51,0)</f>
        <v>26</v>
      </c>
      <c r="AH176" s="53">
        <f t="shared" si="75"/>
        <v>10</v>
      </c>
      <c r="AI176" s="61">
        <f>VLOOKUP(B176,[2]Attendance!$B$16:$BD$500,55,0)</f>
        <v>0.5</v>
      </c>
      <c r="AJ176" s="61">
        <f>VLOOKUP(B176,'[2]Annual leave'!$B$10:$W$157,22,0)</f>
        <v>4.6067307692307695</v>
      </c>
      <c r="AK176" s="62">
        <f t="shared" si="66"/>
        <v>1</v>
      </c>
      <c r="AL176" s="63">
        <f t="shared" si="62"/>
        <v>0</v>
      </c>
      <c r="AM176" s="156">
        <v>0</v>
      </c>
      <c r="AN176" s="53">
        <f>VLOOKUP(B176,[2]Attendance!$B$17:$AR$501,43,0)</f>
        <v>0</v>
      </c>
      <c r="AO176" s="156">
        <f t="shared" si="76"/>
        <v>0</v>
      </c>
      <c r="AP176" s="161">
        <v>0</v>
      </c>
      <c r="AQ176" s="53">
        <v>0</v>
      </c>
      <c r="AR176" s="65">
        <f>VLOOKUP(B176,'[2]13 Month'!$B$9:$X$82,23,0)</f>
        <v>16.833333333333332</v>
      </c>
      <c r="AS176" s="66">
        <f t="shared" si="63"/>
        <v>316.94</v>
      </c>
      <c r="AT176" s="162">
        <f t="shared" si="77"/>
        <v>1282973.1199999999</v>
      </c>
      <c r="AU176" s="68">
        <v>0</v>
      </c>
      <c r="AV176" s="68">
        <v>0</v>
      </c>
      <c r="AW176" s="164">
        <f t="shared" si="78"/>
        <v>0</v>
      </c>
      <c r="AX176" s="165">
        <f t="shared" si="69"/>
        <v>1208085.1199999999</v>
      </c>
      <c r="AY176" s="166">
        <f t="shared" si="79"/>
        <v>0</v>
      </c>
      <c r="AZ176" s="156">
        <f t="shared" si="80"/>
        <v>0</v>
      </c>
      <c r="BA176" s="167">
        <f t="shared" si="81"/>
        <v>0</v>
      </c>
      <c r="BB176" s="160">
        <f t="shared" si="82"/>
        <v>5.92</v>
      </c>
      <c r="BC176" s="160">
        <f t="shared" si="83"/>
        <v>5.92</v>
      </c>
      <c r="BD176" s="156">
        <f t="shared" si="84"/>
        <v>311.02</v>
      </c>
      <c r="BE176" s="72">
        <f>VLOOKUP(B176,'[2]PAYROLL 50%'!$B$9:$L$91,11,0)</f>
        <v>104</v>
      </c>
      <c r="BF176" s="168">
        <f t="shared" si="85"/>
        <v>207.01999999999998</v>
      </c>
      <c r="BG176" s="56">
        <v>0</v>
      </c>
      <c r="BH176" s="74">
        <v>0</v>
      </c>
      <c r="BI176" s="169">
        <f t="shared" si="64"/>
        <v>207.01999999999998</v>
      </c>
      <c r="BJ176" s="129"/>
      <c r="BK176" s="77"/>
      <c r="BL176" s="78"/>
      <c r="BM176" s="80" t="s">
        <v>587</v>
      </c>
      <c r="BN176" s="78" t="s">
        <v>588</v>
      </c>
      <c r="BO176" s="80">
        <v>223.69</v>
      </c>
    </row>
    <row r="177" spans="1:67" s="81" customFormat="1" ht="21.75" customHeight="1" x14ac:dyDescent="0.2">
      <c r="A177" s="41">
        <v>285</v>
      </c>
      <c r="B177" s="149" t="s">
        <v>662</v>
      </c>
      <c r="C177" s="150" t="s">
        <v>663</v>
      </c>
      <c r="D177" s="151" t="s">
        <v>664</v>
      </c>
      <c r="E177" s="152" t="s">
        <v>143</v>
      </c>
      <c r="F177" s="153" t="s">
        <v>595</v>
      </c>
      <c r="G177" s="87">
        <v>34031</v>
      </c>
      <c r="H177" s="155">
        <v>45324</v>
      </c>
      <c r="I177" s="49">
        <v>208</v>
      </c>
      <c r="J177" s="50">
        <f>VLOOKUP(B177,[2]Attendance!$B$16:$AQ$500,42,0)</f>
        <v>26</v>
      </c>
      <c r="K177" s="51">
        <f t="shared" si="54"/>
        <v>208</v>
      </c>
      <c r="L177" s="52">
        <v>0</v>
      </c>
      <c r="M177" s="52">
        <f t="shared" si="55"/>
        <v>0</v>
      </c>
      <c r="N177" s="53">
        <f>VLOOKUP(B177,[2]Attendance!$B$16:$AS$500,44,0)</f>
        <v>0</v>
      </c>
      <c r="O177" s="53">
        <f t="shared" si="65"/>
        <v>0</v>
      </c>
      <c r="P177" s="53">
        <f>VLOOKUP(B177,[2]Attendance!$B$16:$BA$500,52,0)</f>
        <v>0</v>
      </c>
      <c r="Q177" s="53">
        <f t="shared" si="56"/>
        <v>0</v>
      </c>
      <c r="R177" s="54">
        <f>VLOOKUP(B177,[2]Attendance!$B$16:$BB$500,53,0)</f>
        <v>30</v>
      </c>
      <c r="S177" s="55">
        <f t="shared" si="57"/>
        <v>45</v>
      </c>
      <c r="T177" s="53">
        <f>VLOOKUP(B177,[2]Attendance!$B$16:$BC$500,54,0)</f>
        <v>0</v>
      </c>
      <c r="U177" s="53">
        <f t="shared" si="71"/>
        <v>0</v>
      </c>
      <c r="V177" s="58">
        <f>VLOOKUP(B177,[2]Attendance!$B$16:$AT$500,45,0)</f>
        <v>8</v>
      </c>
      <c r="W177" s="58">
        <f t="shared" si="58"/>
        <v>16</v>
      </c>
      <c r="X177" s="56">
        <f>VLOOKUP(B177,[2]Attendance!$B$16:$AP$500,41,0)</f>
        <v>15</v>
      </c>
      <c r="Y177" s="56">
        <f t="shared" si="72"/>
        <v>7.5</v>
      </c>
      <c r="Z177" s="138">
        <v>0</v>
      </c>
      <c r="AA177" s="58">
        <f t="shared" si="59"/>
        <v>26</v>
      </c>
      <c r="AB177" s="59">
        <f t="shared" si="73"/>
        <v>0</v>
      </c>
      <c r="AC177" s="58">
        <f t="shared" si="60"/>
        <v>0</v>
      </c>
      <c r="AD177" s="58">
        <f t="shared" si="61"/>
        <v>0</v>
      </c>
      <c r="AE177" s="60">
        <v>26</v>
      </c>
      <c r="AF177" s="60">
        <f t="shared" si="74"/>
        <v>10</v>
      </c>
      <c r="AG177" s="60">
        <f>VLOOKUP(B177,[2]Attendance!$B$16:$AZ$500,51,0)</f>
        <v>26</v>
      </c>
      <c r="AH177" s="53">
        <f t="shared" si="75"/>
        <v>10</v>
      </c>
      <c r="AI177" s="61">
        <f>VLOOKUP(B177,[2]Attendance!$B$16:$BD$500,55,0)</f>
        <v>0</v>
      </c>
      <c r="AJ177" s="61">
        <f>VLOOKUP(B177,'[2]Annual leave'!$B$10:$W$157,22,0)</f>
        <v>0</v>
      </c>
      <c r="AK177" s="62">
        <f t="shared" si="66"/>
        <v>1</v>
      </c>
      <c r="AL177" s="63">
        <f t="shared" si="62"/>
        <v>0</v>
      </c>
      <c r="AM177" s="156">
        <v>0</v>
      </c>
      <c r="AN177" s="53">
        <f>VLOOKUP(B177,[2]Attendance!$B$17:$AR$501,43,0)</f>
        <v>0</v>
      </c>
      <c r="AO177" s="156">
        <f t="shared" si="76"/>
        <v>0</v>
      </c>
      <c r="AP177" s="161">
        <v>0</v>
      </c>
      <c r="AQ177" s="53">
        <v>0</v>
      </c>
      <c r="AR177" s="65">
        <f>VLOOKUP(B177,'[2]13 Month'!$B$9:$X$82,23,0)</f>
        <v>16.833333333333332</v>
      </c>
      <c r="AS177" s="66">
        <f t="shared" si="63"/>
        <v>313.33</v>
      </c>
      <c r="AT177" s="162">
        <f t="shared" si="77"/>
        <v>1268359.8399999999</v>
      </c>
      <c r="AU177" s="68">
        <v>0</v>
      </c>
      <c r="AV177" s="68">
        <v>0</v>
      </c>
      <c r="AW177" s="164">
        <f t="shared" si="78"/>
        <v>0</v>
      </c>
      <c r="AX177" s="165">
        <f t="shared" si="69"/>
        <v>1197519.8399999999</v>
      </c>
      <c r="AY177" s="166">
        <f t="shared" si="79"/>
        <v>0</v>
      </c>
      <c r="AZ177" s="156">
        <f t="shared" si="80"/>
        <v>0</v>
      </c>
      <c r="BA177" s="167">
        <f t="shared" si="81"/>
        <v>0</v>
      </c>
      <c r="BB177" s="160">
        <f t="shared" si="82"/>
        <v>5.92</v>
      </c>
      <c r="BC177" s="160">
        <f t="shared" si="83"/>
        <v>5.92</v>
      </c>
      <c r="BD177" s="156">
        <f t="shared" si="84"/>
        <v>307.41000000000003</v>
      </c>
      <c r="BE177" s="72">
        <f>VLOOKUP(B177,'[2]PAYROLL 50%'!$B$9:$L$91,11,0)</f>
        <v>104</v>
      </c>
      <c r="BF177" s="168">
        <f t="shared" si="85"/>
        <v>203.41000000000003</v>
      </c>
      <c r="BG177" s="56">
        <v>0</v>
      </c>
      <c r="BH177" s="74">
        <v>0</v>
      </c>
      <c r="BI177" s="169">
        <f t="shared" si="64"/>
        <v>203.41000000000003</v>
      </c>
      <c r="BJ177" s="129"/>
      <c r="BK177" s="77"/>
      <c r="BL177" s="78"/>
      <c r="BM177" s="80" t="s">
        <v>587</v>
      </c>
      <c r="BN177" s="78" t="s">
        <v>588</v>
      </c>
      <c r="BO177" s="80">
        <v>223.69</v>
      </c>
    </row>
    <row r="178" spans="1:67" s="81" customFormat="1" ht="21.75" customHeight="1" x14ac:dyDescent="0.2">
      <c r="A178" s="41">
        <v>286</v>
      </c>
      <c r="B178" s="149" t="s">
        <v>665</v>
      </c>
      <c r="C178" s="150" t="s">
        <v>666</v>
      </c>
      <c r="D178" s="151" t="s">
        <v>667</v>
      </c>
      <c r="E178" s="152" t="s">
        <v>143</v>
      </c>
      <c r="F178" s="153" t="s">
        <v>595</v>
      </c>
      <c r="G178" s="87">
        <v>37350</v>
      </c>
      <c r="H178" s="155">
        <v>45324</v>
      </c>
      <c r="I178" s="49">
        <v>208</v>
      </c>
      <c r="J178" s="50">
        <f>VLOOKUP(B178,[2]Attendance!$B$16:$AQ$500,42,0)</f>
        <v>25.5</v>
      </c>
      <c r="K178" s="51">
        <f t="shared" si="54"/>
        <v>204</v>
      </c>
      <c r="L178" s="52">
        <v>0</v>
      </c>
      <c r="M178" s="52">
        <f t="shared" si="55"/>
        <v>0</v>
      </c>
      <c r="N178" s="53">
        <f>VLOOKUP(B178,[2]Attendance!$B$16:$AS$500,44,0)</f>
        <v>0</v>
      </c>
      <c r="O178" s="53">
        <f t="shared" si="65"/>
        <v>0</v>
      </c>
      <c r="P178" s="58">
        <f>VLOOKUP(B178,[2]Attendance!$B$16:$BA$500,52,0)</f>
        <v>88</v>
      </c>
      <c r="Q178" s="58">
        <f t="shared" si="56"/>
        <v>26.4</v>
      </c>
      <c r="R178" s="54">
        <f>VLOOKUP(B178,[2]Attendance!$B$16:$BB$500,53,0)</f>
        <v>0</v>
      </c>
      <c r="S178" s="55">
        <f t="shared" si="57"/>
        <v>0</v>
      </c>
      <c r="T178" s="58">
        <f>VLOOKUP(B178,[2]Attendance!$B$16:$BC$500,54,0)</f>
        <v>38</v>
      </c>
      <c r="U178" s="58">
        <f t="shared" si="71"/>
        <v>76</v>
      </c>
      <c r="V178" s="53">
        <f>VLOOKUP(B178,[2]Attendance!$B$16:$AT$500,45,0)</f>
        <v>0</v>
      </c>
      <c r="W178" s="53">
        <f t="shared" si="58"/>
        <v>0</v>
      </c>
      <c r="X178" s="56">
        <f>VLOOKUP(B178,[2]Attendance!$B$16:$AP$500,41,0)</f>
        <v>19</v>
      </c>
      <c r="Y178" s="56">
        <f t="shared" si="72"/>
        <v>9.5</v>
      </c>
      <c r="Z178" s="138">
        <v>0</v>
      </c>
      <c r="AA178" s="58">
        <f t="shared" si="59"/>
        <v>25.5</v>
      </c>
      <c r="AB178" s="59">
        <f t="shared" si="73"/>
        <v>0</v>
      </c>
      <c r="AC178" s="58">
        <f t="shared" si="60"/>
        <v>0</v>
      </c>
      <c r="AD178" s="58">
        <f t="shared" si="61"/>
        <v>0</v>
      </c>
      <c r="AE178" s="60">
        <v>26</v>
      </c>
      <c r="AF178" s="60">
        <f t="shared" si="74"/>
        <v>10</v>
      </c>
      <c r="AG178" s="60">
        <f>VLOOKUP(B178,[2]Attendance!$B$16:$AZ$500,51,0)</f>
        <v>25.5</v>
      </c>
      <c r="AH178" s="53">
        <f t="shared" si="75"/>
        <v>9.8076923076923084</v>
      </c>
      <c r="AI178" s="61">
        <f>VLOOKUP(B178,[2]Attendance!$B$16:$BD$500,55,0)</f>
        <v>0</v>
      </c>
      <c r="AJ178" s="61">
        <f>VLOOKUP(B178,'[2]Annual leave'!$B$10:$W$157,22,0)</f>
        <v>0</v>
      </c>
      <c r="AK178" s="62">
        <f t="shared" si="66"/>
        <v>1</v>
      </c>
      <c r="AL178" s="63">
        <f t="shared" si="62"/>
        <v>0</v>
      </c>
      <c r="AM178" s="156">
        <v>0</v>
      </c>
      <c r="AN178" s="58">
        <f>VLOOKUP(B178,[2]Attendance!$B$17:$AR$501,43,0)</f>
        <v>24.5</v>
      </c>
      <c r="AO178" s="170">
        <f t="shared" si="76"/>
        <v>28.26923076923077</v>
      </c>
      <c r="AP178" s="161">
        <v>0</v>
      </c>
      <c r="AQ178" s="53">
        <v>0</v>
      </c>
      <c r="AR178" s="65">
        <f>VLOOKUP(B178,'[2]13 Month'!$B$9:$X$82,23,0)</f>
        <v>16.833333333333332</v>
      </c>
      <c r="AS178" s="66">
        <f t="shared" si="63"/>
        <v>380.81</v>
      </c>
      <c r="AT178" s="162">
        <f t="shared" si="77"/>
        <v>1541518.8800000001</v>
      </c>
      <c r="AU178" s="68">
        <v>0</v>
      </c>
      <c r="AV178" s="68">
        <v>0</v>
      </c>
      <c r="AW178" s="164">
        <f t="shared" si="78"/>
        <v>0</v>
      </c>
      <c r="AX178" s="165">
        <f t="shared" si="69"/>
        <v>1462582.8800000001</v>
      </c>
      <c r="AY178" s="166">
        <f t="shared" si="79"/>
        <v>0</v>
      </c>
      <c r="AZ178" s="156">
        <f t="shared" si="80"/>
        <v>0</v>
      </c>
      <c r="BA178" s="167">
        <f t="shared" si="81"/>
        <v>0</v>
      </c>
      <c r="BB178" s="160">
        <f t="shared" si="82"/>
        <v>5.92</v>
      </c>
      <c r="BC178" s="160">
        <f t="shared" si="83"/>
        <v>5.92</v>
      </c>
      <c r="BD178" s="156">
        <f t="shared" si="84"/>
        <v>374.89</v>
      </c>
      <c r="BE178" s="72">
        <f>VLOOKUP(B178,'[2]PAYROLL 50%'!$B$9:$L$91,11,0)</f>
        <v>104</v>
      </c>
      <c r="BF178" s="168">
        <f t="shared" si="85"/>
        <v>270.89</v>
      </c>
      <c r="BG178" s="56">
        <v>0</v>
      </c>
      <c r="BH178" s="74">
        <v>0</v>
      </c>
      <c r="BI178" s="169">
        <f t="shared" si="64"/>
        <v>270.89</v>
      </c>
      <c r="BJ178" s="129"/>
      <c r="BK178" s="77"/>
      <c r="BL178" s="78"/>
      <c r="BM178" s="80" t="s">
        <v>587</v>
      </c>
      <c r="BN178" s="78" t="s">
        <v>588</v>
      </c>
      <c r="BO178" s="80">
        <v>223.69</v>
      </c>
    </row>
    <row r="179" spans="1:67" s="81" customFormat="1" ht="21.75" customHeight="1" x14ac:dyDescent="0.2">
      <c r="A179" s="41">
        <v>287</v>
      </c>
      <c r="B179" s="149" t="s">
        <v>668</v>
      </c>
      <c r="C179" s="150" t="s">
        <v>669</v>
      </c>
      <c r="D179" s="151" t="s">
        <v>670</v>
      </c>
      <c r="E179" s="152" t="s">
        <v>143</v>
      </c>
      <c r="F179" s="153" t="s">
        <v>595</v>
      </c>
      <c r="G179" s="87">
        <v>36329</v>
      </c>
      <c r="H179" s="155">
        <v>45325</v>
      </c>
      <c r="I179" s="49">
        <v>208</v>
      </c>
      <c r="J179" s="50">
        <f>VLOOKUP(B179,[2]Attendance!$B$16:$AQ$500,42,0)</f>
        <v>25.5</v>
      </c>
      <c r="K179" s="51">
        <f t="shared" si="54"/>
        <v>204</v>
      </c>
      <c r="L179" s="52">
        <v>0</v>
      </c>
      <c r="M179" s="52">
        <f t="shared" si="55"/>
        <v>0</v>
      </c>
      <c r="N179" s="58">
        <f>VLOOKUP(B179,[2]Attendance!$B$16:$AS$500,44,0)</f>
        <v>8</v>
      </c>
      <c r="O179" s="58">
        <f t="shared" si="65"/>
        <v>12</v>
      </c>
      <c r="P179" s="53">
        <f>VLOOKUP(B179,[2]Attendance!$B$16:$BA$500,52,0)</f>
        <v>0</v>
      </c>
      <c r="Q179" s="53">
        <f t="shared" si="56"/>
        <v>0</v>
      </c>
      <c r="R179" s="54">
        <f>VLOOKUP(B179,[2]Attendance!$B$16:$BB$500,53,0)</f>
        <v>32</v>
      </c>
      <c r="S179" s="55">
        <f t="shared" si="57"/>
        <v>48</v>
      </c>
      <c r="T179" s="53">
        <f>VLOOKUP(B179,[2]Attendance!$B$16:$BC$500,54,0)</f>
        <v>0</v>
      </c>
      <c r="U179" s="53">
        <f t="shared" si="71"/>
        <v>0</v>
      </c>
      <c r="V179" s="58">
        <f>VLOOKUP(B179,[2]Attendance!$B$16:$AT$500,45,0)</f>
        <v>8</v>
      </c>
      <c r="W179" s="58">
        <f t="shared" si="58"/>
        <v>16</v>
      </c>
      <c r="X179" s="56">
        <f>VLOOKUP(B179,[2]Attendance!$B$16:$AP$500,41,0)</f>
        <v>16</v>
      </c>
      <c r="Y179" s="56">
        <f t="shared" si="72"/>
        <v>8</v>
      </c>
      <c r="Z179" s="138">
        <v>0</v>
      </c>
      <c r="AA179" s="58">
        <f t="shared" si="59"/>
        <v>25.5</v>
      </c>
      <c r="AB179" s="59">
        <f t="shared" si="73"/>
        <v>0</v>
      </c>
      <c r="AC179" s="58">
        <f t="shared" si="60"/>
        <v>0</v>
      </c>
      <c r="AD179" s="58">
        <f t="shared" si="61"/>
        <v>0</v>
      </c>
      <c r="AE179" s="60">
        <v>26</v>
      </c>
      <c r="AF179" s="60">
        <f t="shared" si="74"/>
        <v>10</v>
      </c>
      <c r="AG179" s="60">
        <f>VLOOKUP(B179,[2]Attendance!$B$16:$AZ$500,51,0)</f>
        <v>26</v>
      </c>
      <c r="AH179" s="53">
        <f t="shared" si="75"/>
        <v>10</v>
      </c>
      <c r="AI179" s="61">
        <f>VLOOKUP(B179,[2]Attendance!$B$16:$BD$500,55,0)</f>
        <v>0.5</v>
      </c>
      <c r="AJ179" s="61">
        <f>VLOOKUP(B179,'[2]Annual leave'!$B$10:$W$157,22,0)</f>
        <v>4.45</v>
      </c>
      <c r="AK179" s="62">
        <f t="shared" si="66"/>
        <v>1</v>
      </c>
      <c r="AL179" s="63">
        <f t="shared" si="62"/>
        <v>0</v>
      </c>
      <c r="AM179" s="156">
        <v>0</v>
      </c>
      <c r="AN179" s="53">
        <f>VLOOKUP(B179,[2]Attendance!$B$17:$AR$501,43,0)</f>
        <v>0</v>
      </c>
      <c r="AO179" s="156">
        <f t="shared" si="76"/>
        <v>0</v>
      </c>
      <c r="AP179" s="161">
        <v>0</v>
      </c>
      <c r="AQ179" s="53">
        <v>0</v>
      </c>
      <c r="AR179" s="65">
        <f>VLOOKUP(B179,'[2]13 Month'!$B$9:$X$82,23,0)</f>
        <v>16.833333333333332</v>
      </c>
      <c r="AS179" s="66">
        <f t="shared" si="63"/>
        <v>329.28</v>
      </c>
      <c r="AT179" s="162">
        <f t="shared" si="77"/>
        <v>1332925.4399999999</v>
      </c>
      <c r="AU179" s="68">
        <v>0</v>
      </c>
      <c r="AV179" s="68">
        <v>0</v>
      </c>
      <c r="AW179" s="164">
        <f t="shared" si="78"/>
        <v>0</v>
      </c>
      <c r="AX179" s="165">
        <f t="shared" si="69"/>
        <v>1260061.44</v>
      </c>
      <c r="AY179" s="166">
        <f t="shared" si="79"/>
        <v>0</v>
      </c>
      <c r="AZ179" s="156">
        <f t="shared" si="80"/>
        <v>0</v>
      </c>
      <c r="BA179" s="167">
        <f t="shared" si="81"/>
        <v>0</v>
      </c>
      <c r="BB179" s="160">
        <f t="shared" si="82"/>
        <v>5.92</v>
      </c>
      <c r="BC179" s="160">
        <f t="shared" si="83"/>
        <v>5.92</v>
      </c>
      <c r="BD179" s="156">
        <f t="shared" si="84"/>
        <v>323.36</v>
      </c>
      <c r="BE179" s="72">
        <f>VLOOKUP(B179,'[2]PAYROLL 50%'!$B$9:$L$91,11,0)</f>
        <v>104</v>
      </c>
      <c r="BF179" s="168">
        <f t="shared" si="85"/>
        <v>219.36</v>
      </c>
      <c r="BG179" s="56">
        <v>0</v>
      </c>
      <c r="BH179" s="74">
        <v>0</v>
      </c>
      <c r="BI179" s="169">
        <f t="shared" si="64"/>
        <v>219.36</v>
      </c>
      <c r="BJ179" s="129"/>
      <c r="BK179" s="77"/>
      <c r="BL179" s="78"/>
      <c r="BM179" s="80" t="s">
        <v>587</v>
      </c>
      <c r="BN179" s="78" t="s">
        <v>588</v>
      </c>
      <c r="BO179" s="80">
        <v>223.69</v>
      </c>
    </row>
    <row r="180" spans="1:67" s="81" customFormat="1" ht="21.75" customHeight="1" x14ac:dyDescent="0.2">
      <c r="A180" s="41">
        <v>288</v>
      </c>
      <c r="B180" s="149" t="s">
        <v>671</v>
      </c>
      <c r="C180" s="150" t="s">
        <v>672</v>
      </c>
      <c r="D180" s="151" t="s">
        <v>673</v>
      </c>
      <c r="E180" s="152" t="s">
        <v>143</v>
      </c>
      <c r="F180" s="153" t="s">
        <v>551</v>
      </c>
      <c r="G180" s="87">
        <v>35253</v>
      </c>
      <c r="H180" s="155">
        <v>45325</v>
      </c>
      <c r="I180" s="49">
        <v>208</v>
      </c>
      <c r="J180" s="50">
        <f>VLOOKUP(B180,[2]Attendance!$B$16:$AQ$500,42,0)</f>
        <v>26</v>
      </c>
      <c r="K180" s="51">
        <f t="shared" si="54"/>
        <v>208</v>
      </c>
      <c r="L180" s="52">
        <v>0</v>
      </c>
      <c r="M180" s="52">
        <f t="shared" si="55"/>
        <v>0</v>
      </c>
      <c r="N180" s="53">
        <f>VLOOKUP(B180,[2]Attendance!$B$16:$AS$500,44,0)</f>
        <v>0</v>
      </c>
      <c r="O180" s="53">
        <f t="shared" si="65"/>
        <v>0</v>
      </c>
      <c r="P180" s="58">
        <f>VLOOKUP(B180,[2]Attendance!$B$16:$BA$500,52,0)</f>
        <v>90</v>
      </c>
      <c r="Q180" s="58">
        <f t="shared" si="56"/>
        <v>27</v>
      </c>
      <c r="R180" s="54">
        <f>VLOOKUP(B180,[2]Attendance!$B$16:$BB$500,53,0)</f>
        <v>0</v>
      </c>
      <c r="S180" s="55">
        <f t="shared" si="57"/>
        <v>0</v>
      </c>
      <c r="T180" s="58">
        <f>VLOOKUP(B180,[2]Attendance!$B$16:$BC$500,54,0)</f>
        <v>40</v>
      </c>
      <c r="U180" s="58">
        <f t="shared" si="71"/>
        <v>80</v>
      </c>
      <c r="V180" s="53">
        <f>VLOOKUP(B180,[2]Attendance!$B$16:$AT$500,45,0)</f>
        <v>0</v>
      </c>
      <c r="W180" s="53">
        <f t="shared" si="58"/>
        <v>0</v>
      </c>
      <c r="X180" s="56">
        <f>VLOOKUP(B180,[2]Attendance!$B$16:$AP$500,41,0)</f>
        <v>20</v>
      </c>
      <c r="Y180" s="56">
        <f t="shared" si="72"/>
        <v>10</v>
      </c>
      <c r="Z180" s="138">
        <v>0</v>
      </c>
      <c r="AA180" s="58">
        <f t="shared" si="59"/>
        <v>26</v>
      </c>
      <c r="AB180" s="59">
        <f t="shared" si="73"/>
        <v>0</v>
      </c>
      <c r="AC180" s="58">
        <f t="shared" si="60"/>
        <v>0</v>
      </c>
      <c r="AD180" s="58">
        <f t="shared" si="61"/>
        <v>0</v>
      </c>
      <c r="AE180" s="60">
        <v>26</v>
      </c>
      <c r="AF180" s="60">
        <f t="shared" si="74"/>
        <v>10</v>
      </c>
      <c r="AG180" s="60">
        <f>VLOOKUP(B180,[2]Attendance!$B$16:$AZ$500,51,0)</f>
        <v>26</v>
      </c>
      <c r="AH180" s="53">
        <f t="shared" si="75"/>
        <v>10</v>
      </c>
      <c r="AI180" s="61">
        <f>VLOOKUP(B180,[2]Attendance!$B$16:$BD$500,55,0)</f>
        <v>0</v>
      </c>
      <c r="AJ180" s="61">
        <f>VLOOKUP(B180,'[2]Annual leave'!$B$10:$W$157,22,0)</f>
        <v>0</v>
      </c>
      <c r="AK180" s="62">
        <f t="shared" si="66"/>
        <v>1</v>
      </c>
      <c r="AL180" s="63">
        <f t="shared" si="62"/>
        <v>0</v>
      </c>
      <c r="AM180" s="156">
        <v>0</v>
      </c>
      <c r="AN180" s="58">
        <f>VLOOKUP(B180,[2]Attendance!$B$17:$AR$501,43,0)</f>
        <v>25</v>
      </c>
      <c r="AO180" s="170">
        <f t="shared" si="76"/>
        <v>28.846153846153847</v>
      </c>
      <c r="AP180" s="161">
        <v>0</v>
      </c>
      <c r="AQ180" s="53">
        <v>0</v>
      </c>
      <c r="AR180" s="65">
        <f>VLOOKUP(B180,'[2]13 Month'!$B$9:$X$82,23,0)</f>
        <v>16.833333333333332</v>
      </c>
      <c r="AS180" s="66">
        <f t="shared" si="63"/>
        <v>390.68</v>
      </c>
      <c r="AT180" s="162">
        <f t="shared" si="77"/>
        <v>1581472.6400000001</v>
      </c>
      <c r="AU180" s="68">
        <v>0</v>
      </c>
      <c r="AV180" s="68">
        <v>0</v>
      </c>
      <c r="AW180" s="164">
        <f t="shared" si="78"/>
        <v>0</v>
      </c>
      <c r="AX180" s="165">
        <f t="shared" si="69"/>
        <v>1500512.6400000001</v>
      </c>
      <c r="AY180" s="166">
        <f t="shared" si="79"/>
        <v>5</v>
      </c>
      <c r="AZ180" s="156">
        <f t="shared" si="80"/>
        <v>25.63200000001234</v>
      </c>
      <c r="BA180" s="167">
        <f t="shared" si="81"/>
        <v>6.3320158102797286E-3</v>
      </c>
      <c r="BB180" s="160">
        <f t="shared" si="82"/>
        <v>5.92</v>
      </c>
      <c r="BC180" s="160">
        <f t="shared" si="83"/>
        <v>5.92</v>
      </c>
      <c r="BD180" s="156">
        <f t="shared" si="84"/>
        <v>384.75</v>
      </c>
      <c r="BE180" s="72">
        <f>VLOOKUP(B180,'[2]PAYROLL 50%'!$B$9:$L$91,11,0)</f>
        <v>104</v>
      </c>
      <c r="BF180" s="168">
        <f t="shared" si="85"/>
        <v>280.75</v>
      </c>
      <c r="BG180" s="56">
        <v>0</v>
      </c>
      <c r="BH180" s="74">
        <v>0</v>
      </c>
      <c r="BI180" s="169">
        <f t="shared" si="64"/>
        <v>280.75</v>
      </c>
      <c r="BJ180" s="129"/>
      <c r="BK180" s="77"/>
      <c r="BL180" s="78"/>
      <c r="BM180" s="80" t="s">
        <v>587</v>
      </c>
      <c r="BN180" s="78" t="s">
        <v>588</v>
      </c>
      <c r="BO180" s="80">
        <v>223.69</v>
      </c>
    </row>
    <row r="181" spans="1:67" s="81" customFormat="1" ht="21.75" customHeight="1" x14ac:dyDescent="0.2">
      <c r="A181" s="41">
        <v>289</v>
      </c>
      <c r="B181" s="149" t="s">
        <v>674</v>
      </c>
      <c r="C181" s="150" t="s">
        <v>675</v>
      </c>
      <c r="D181" s="151" t="s">
        <v>676</v>
      </c>
      <c r="E181" s="152" t="s">
        <v>143</v>
      </c>
      <c r="F181" s="153" t="s">
        <v>595</v>
      </c>
      <c r="G181" s="87">
        <v>35346</v>
      </c>
      <c r="H181" s="155">
        <v>45325</v>
      </c>
      <c r="I181" s="49">
        <v>208</v>
      </c>
      <c r="J181" s="50">
        <f>VLOOKUP(B181,[2]Attendance!$B$16:$AQ$500,42,0)</f>
        <v>26</v>
      </c>
      <c r="K181" s="51">
        <f t="shared" si="54"/>
        <v>208</v>
      </c>
      <c r="L181" s="52">
        <v>0</v>
      </c>
      <c r="M181" s="52">
        <f t="shared" si="55"/>
        <v>0</v>
      </c>
      <c r="N181" s="53">
        <f>VLOOKUP(B181,[2]Attendance!$B$16:$AS$500,44,0)</f>
        <v>0</v>
      </c>
      <c r="O181" s="53">
        <f t="shared" si="65"/>
        <v>0</v>
      </c>
      <c r="P181" s="53">
        <f>VLOOKUP(B181,[2]Attendance!$B$16:$BA$500,52,0)</f>
        <v>0</v>
      </c>
      <c r="Q181" s="53">
        <f t="shared" si="56"/>
        <v>0</v>
      </c>
      <c r="R181" s="54">
        <f>VLOOKUP(B181,[2]Attendance!$B$16:$BB$500,53,0)</f>
        <v>34</v>
      </c>
      <c r="S181" s="55">
        <f t="shared" si="57"/>
        <v>51</v>
      </c>
      <c r="T181" s="53">
        <f>VLOOKUP(B181,[2]Attendance!$B$16:$BC$500,54,0)</f>
        <v>0</v>
      </c>
      <c r="U181" s="53">
        <f t="shared" si="71"/>
        <v>0</v>
      </c>
      <c r="V181" s="58">
        <f>VLOOKUP(B181,[2]Attendance!$B$16:$AT$500,45,0)</f>
        <v>8</v>
      </c>
      <c r="W181" s="58">
        <f t="shared" si="58"/>
        <v>16</v>
      </c>
      <c r="X181" s="56">
        <f>VLOOKUP(B181,[2]Attendance!$B$16:$AP$500,41,0)</f>
        <v>17</v>
      </c>
      <c r="Y181" s="56">
        <f t="shared" si="72"/>
        <v>8.5</v>
      </c>
      <c r="Z181" s="138">
        <v>0</v>
      </c>
      <c r="AA181" s="58">
        <f t="shared" si="59"/>
        <v>26</v>
      </c>
      <c r="AB181" s="59">
        <f t="shared" si="73"/>
        <v>0</v>
      </c>
      <c r="AC181" s="58">
        <f t="shared" si="60"/>
        <v>0</v>
      </c>
      <c r="AD181" s="58">
        <f t="shared" si="61"/>
        <v>0</v>
      </c>
      <c r="AE181" s="60">
        <v>26</v>
      </c>
      <c r="AF181" s="60">
        <f t="shared" si="74"/>
        <v>10</v>
      </c>
      <c r="AG181" s="60">
        <f>VLOOKUP(B181,[2]Attendance!$B$16:$AZ$500,51,0)</f>
        <v>26</v>
      </c>
      <c r="AH181" s="53">
        <f t="shared" si="75"/>
        <v>10</v>
      </c>
      <c r="AI181" s="61">
        <f>VLOOKUP(B181,[2]Attendance!$B$16:$BD$500,55,0)</f>
        <v>0</v>
      </c>
      <c r="AJ181" s="61">
        <f>VLOOKUP(B181,'[2]Annual leave'!$B$10:$W$157,22,0)</f>
        <v>0</v>
      </c>
      <c r="AK181" s="62">
        <f t="shared" si="66"/>
        <v>1</v>
      </c>
      <c r="AL181" s="63">
        <f t="shared" si="62"/>
        <v>0</v>
      </c>
      <c r="AM181" s="156">
        <v>0</v>
      </c>
      <c r="AN181" s="53">
        <f>VLOOKUP(B181,[2]Attendance!$B$17:$AR$501,43,0)</f>
        <v>0</v>
      </c>
      <c r="AO181" s="156">
        <f t="shared" si="76"/>
        <v>0</v>
      </c>
      <c r="AP181" s="161">
        <v>0</v>
      </c>
      <c r="AQ181" s="53">
        <v>0</v>
      </c>
      <c r="AR181" s="65">
        <f>VLOOKUP(B181,'[2]13 Month'!$B$9:$X$82,23,0)</f>
        <v>16.833333333333332</v>
      </c>
      <c r="AS181" s="66">
        <f t="shared" si="63"/>
        <v>320.33</v>
      </c>
      <c r="AT181" s="162">
        <f t="shared" si="77"/>
        <v>1296695.8399999999</v>
      </c>
      <c r="AU181" s="68">
        <v>0</v>
      </c>
      <c r="AV181" s="68">
        <v>0</v>
      </c>
      <c r="AW181" s="164">
        <f t="shared" si="78"/>
        <v>0</v>
      </c>
      <c r="AX181" s="165">
        <f t="shared" si="69"/>
        <v>1221807.8399999999</v>
      </c>
      <c r="AY181" s="166">
        <f t="shared" si="79"/>
        <v>0</v>
      </c>
      <c r="AZ181" s="156">
        <f t="shared" si="80"/>
        <v>0</v>
      </c>
      <c r="BA181" s="167">
        <f t="shared" si="81"/>
        <v>0</v>
      </c>
      <c r="BB181" s="160">
        <f t="shared" si="82"/>
        <v>5.92</v>
      </c>
      <c r="BC181" s="160">
        <f t="shared" si="83"/>
        <v>5.92</v>
      </c>
      <c r="BD181" s="156">
        <f t="shared" si="84"/>
        <v>314.41000000000003</v>
      </c>
      <c r="BE181" s="72">
        <f>VLOOKUP(B181,'[2]PAYROLL 50%'!$B$9:$L$91,11,0)</f>
        <v>104</v>
      </c>
      <c r="BF181" s="168">
        <f t="shared" si="85"/>
        <v>210.41000000000003</v>
      </c>
      <c r="BG181" s="56">
        <v>0</v>
      </c>
      <c r="BH181" s="74">
        <v>0</v>
      </c>
      <c r="BI181" s="169">
        <f t="shared" si="64"/>
        <v>210.41000000000003</v>
      </c>
      <c r="BJ181" s="129"/>
      <c r="BK181" s="77"/>
      <c r="BL181" s="78"/>
      <c r="BM181" s="80" t="s">
        <v>587</v>
      </c>
      <c r="BN181" s="78" t="s">
        <v>588</v>
      </c>
      <c r="BO181" s="80">
        <v>223.69</v>
      </c>
    </row>
    <row r="182" spans="1:67" s="81" customFormat="1" ht="21.75" customHeight="1" x14ac:dyDescent="0.2">
      <c r="A182" s="41">
        <v>290</v>
      </c>
      <c r="B182" s="149" t="s">
        <v>677</v>
      </c>
      <c r="C182" s="150" t="s">
        <v>678</v>
      </c>
      <c r="D182" s="151" t="s">
        <v>679</v>
      </c>
      <c r="E182" s="152" t="s">
        <v>143</v>
      </c>
      <c r="F182" s="153" t="s">
        <v>595</v>
      </c>
      <c r="G182" s="87">
        <v>38095</v>
      </c>
      <c r="H182" s="155">
        <v>45325</v>
      </c>
      <c r="I182" s="49">
        <v>208</v>
      </c>
      <c r="J182" s="50">
        <f>VLOOKUP(B182,[2]Attendance!$B$16:$AQ$500,42,0)</f>
        <v>23.5</v>
      </c>
      <c r="K182" s="51">
        <f t="shared" si="54"/>
        <v>188</v>
      </c>
      <c r="L182" s="52">
        <v>0</v>
      </c>
      <c r="M182" s="52">
        <f t="shared" si="55"/>
        <v>0</v>
      </c>
      <c r="N182" s="53">
        <f>VLOOKUP(B182,[2]Attendance!$B$16:$AS$500,44,0)</f>
        <v>0</v>
      </c>
      <c r="O182" s="53">
        <f t="shared" si="65"/>
        <v>0</v>
      </c>
      <c r="P182" s="53">
        <f>VLOOKUP(B182,[2]Attendance!$B$16:$BA$500,52,0)</f>
        <v>0</v>
      </c>
      <c r="Q182" s="53">
        <f t="shared" si="56"/>
        <v>0</v>
      </c>
      <c r="R182" s="54">
        <f>VLOOKUP(B182,[2]Attendance!$B$16:$BB$500,53,0)</f>
        <v>28</v>
      </c>
      <c r="S182" s="55">
        <f t="shared" si="57"/>
        <v>42</v>
      </c>
      <c r="T182" s="53">
        <f>VLOOKUP(B182,[2]Attendance!$B$16:$BC$500,54,0)</f>
        <v>0</v>
      </c>
      <c r="U182" s="53">
        <f t="shared" si="71"/>
        <v>0</v>
      </c>
      <c r="V182" s="53">
        <f>VLOOKUP(B182,[2]Attendance!$B$16:$AT$500,45,0)</f>
        <v>0</v>
      </c>
      <c r="W182" s="53">
        <f t="shared" si="58"/>
        <v>0</v>
      </c>
      <c r="X182" s="56">
        <f>VLOOKUP(B182,[2]Attendance!$B$16:$AP$500,41,0)</f>
        <v>14</v>
      </c>
      <c r="Y182" s="56">
        <f t="shared" si="72"/>
        <v>7</v>
      </c>
      <c r="Z182" s="138">
        <v>0</v>
      </c>
      <c r="AA182" s="58">
        <f t="shared" si="59"/>
        <v>23.5</v>
      </c>
      <c r="AB182" s="59">
        <f t="shared" si="73"/>
        <v>0</v>
      </c>
      <c r="AC182" s="58">
        <f t="shared" si="60"/>
        <v>0</v>
      </c>
      <c r="AD182" s="58">
        <f t="shared" si="61"/>
        <v>0</v>
      </c>
      <c r="AE182" s="60">
        <v>26</v>
      </c>
      <c r="AF182" s="60">
        <f t="shared" si="74"/>
        <v>10</v>
      </c>
      <c r="AG182" s="60">
        <f>VLOOKUP(B182,[2]Attendance!$B$16:$AZ$500,51,0)</f>
        <v>25.5</v>
      </c>
      <c r="AH182" s="53">
        <f t="shared" si="75"/>
        <v>9.8076923076923084</v>
      </c>
      <c r="AI182" s="61">
        <f>VLOOKUP(B182,[2]Attendance!$B$16:$BD$500,55,0)</f>
        <v>2</v>
      </c>
      <c r="AJ182" s="61">
        <f>VLOOKUP(B182,'[2]Annual leave'!$B$10:$W$157,22,0)</f>
        <v>16.486923076923077</v>
      </c>
      <c r="AK182" s="62">
        <f t="shared" ref="AK182:AK235" si="86">_xlfn.IFNA(DAY(EOMONTH(H182,))+1,DATEDIF(H182,$AR$4,"M"))</f>
        <v>1</v>
      </c>
      <c r="AL182" s="63">
        <f t="shared" si="62"/>
        <v>0</v>
      </c>
      <c r="AM182" s="156">
        <v>0</v>
      </c>
      <c r="AN182" s="53">
        <f>VLOOKUP(B182,[2]Attendance!$B$17:$AR$501,43,0)</f>
        <v>0</v>
      </c>
      <c r="AO182" s="156">
        <f t="shared" si="76"/>
        <v>0</v>
      </c>
      <c r="AP182" s="161">
        <v>0</v>
      </c>
      <c r="AQ182" s="53">
        <v>0</v>
      </c>
      <c r="AR182" s="65">
        <f>VLOOKUP(B182,'[2]13 Month'!$B$9:$X$82,23,0)</f>
        <v>16.833333333333332</v>
      </c>
      <c r="AS182" s="66">
        <f t="shared" si="63"/>
        <v>290.13</v>
      </c>
      <c r="AT182" s="162">
        <f t="shared" si="77"/>
        <v>1174446.24</v>
      </c>
      <c r="AU182" s="68">
        <v>0</v>
      </c>
      <c r="AV182" s="68">
        <v>0</v>
      </c>
      <c r="AW182" s="164">
        <f t="shared" si="78"/>
        <v>0</v>
      </c>
      <c r="AX182" s="165">
        <f t="shared" si="69"/>
        <v>1105630.24</v>
      </c>
      <c r="AY182" s="166">
        <f t="shared" si="79"/>
        <v>0</v>
      </c>
      <c r="AZ182" s="156">
        <f t="shared" si="80"/>
        <v>0</v>
      </c>
      <c r="BA182" s="167">
        <f t="shared" si="81"/>
        <v>0</v>
      </c>
      <c r="BB182" s="160">
        <f t="shared" si="82"/>
        <v>5.8</v>
      </c>
      <c r="BC182" s="160">
        <f t="shared" si="83"/>
        <v>5.8</v>
      </c>
      <c r="BD182" s="156">
        <f t="shared" si="84"/>
        <v>284.33</v>
      </c>
      <c r="BE182" s="72">
        <f>VLOOKUP(B182,'[2]PAYROLL 50%'!$B$9:$L$91,11,0)</f>
        <v>104</v>
      </c>
      <c r="BF182" s="168">
        <f t="shared" si="85"/>
        <v>180.32999999999998</v>
      </c>
      <c r="BG182" s="56">
        <v>0</v>
      </c>
      <c r="BH182" s="74">
        <v>0</v>
      </c>
      <c r="BI182" s="169">
        <f t="shared" si="64"/>
        <v>180.32999999999998</v>
      </c>
      <c r="BJ182" s="129"/>
      <c r="BK182" s="77"/>
      <c r="BL182" s="78"/>
      <c r="BM182" s="80" t="s">
        <v>587</v>
      </c>
      <c r="BN182" s="78" t="s">
        <v>588</v>
      </c>
      <c r="BO182" s="80">
        <v>223.69</v>
      </c>
    </row>
    <row r="183" spans="1:67" s="81" customFormat="1" ht="21.75" customHeight="1" x14ac:dyDescent="0.2">
      <c r="A183" s="41">
        <v>291</v>
      </c>
      <c r="B183" s="149" t="s">
        <v>680</v>
      </c>
      <c r="C183" s="150" t="s">
        <v>681</v>
      </c>
      <c r="D183" s="151" t="s">
        <v>682</v>
      </c>
      <c r="E183" s="152" t="s">
        <v>143</v>
      </c>
      <c r="F183" s="153" t="s">
        <v>595</v>
      </c>
      <c r="G183" s="87">
        <v>33060</v>
      </c>
      <c r="H183" s="155">
        <v>45325</v>
      </c>
      <c r="I183" s="49">
        <v>208</v>
      </c>
      <c r="J183" s="50">
        <f>VLOOKUP(B183,[2]Attendance!$B$16:$AQ$500,42,0)</f>
        <v>26</v>
      </c>
      <c r="K183" s="51">
        <f t="shared" si="54"/>
        <v>208</v>
      </c>
      <c r="L183" s="52">
        <v>0</v>
      </c>
      <c r="M183" s="52">
        <f t="shared" si="55"/>
        <v>0</v>
      </c>
      <c r="N183" s="58">
        <f>VLOOKUP(B183,[2]Attendance!$B$16:$AS$500,44,0)</f>
        <v>8</v>
      </c>
      <c r="O183" s="58">
        <f t="shared" si="65"/>
        <v>12</v>
      </c>
      <c r="P183" s="53">
        <f>VLOOKUP(B183,[2]Attendance!$B$16:$BA$500,52,0)</f>
        <v>0</v>
      </c>
      <c r="Q183" s="53">
        <f t="shared" si="56"/>
        <v>0</v>
      </c>
      <c r="R183" s="54">
        <f>VLOOKUP(B183,[2]Attendance!$B$16:$BB$500,53,0)</f>
        <v>36</v>
      </c>
      <c r="S183" s="55">
        <f t="shared" si="57"/>
        <v>54</v>
      </c>
      <c r="T183" s="53">
        <f>VLOOKUP(B183,[2]Attendance!$B$16:$BC$500,54,0)</f>
        <v>0</v>
      </c>
      <c r="U183" s="53">
        <f t="shared" si="71"/>
        <v>0</v>
      </c>
      <c r="V183" s="58">
        <f>VLOOKUP(B183,[2]Attendance!$B$16:$AT$500,45,0)</f>
        <v>8</v>
      </c>
      <c r="W183" s="58">
        <f t="shared" si="58"/>
        <v>16</v>
      </c>
      <c r="X183" s="56">
        <f>VLOOKUP(B183,[2]Attendance!$B$16:$AP$500,41,0)</f>
        <v>18</v>
      </c>
      <c r="Y183" s="56">
        <f t="shared" si="72"/>
        <v>9</v>
      </c>
      <c r="Z183" s="138">
        <v>0</v>
      </c>
      <c r="AA183" s="58">
        <f t="shared" si="59"/>
        <v>26</v>
      </c>
      <c r="AB183" s="59">
        <f t="shared" si="73"/>
        <v>0</v>
      </c>
      <c r="AC183" s="58">
        <f t="shared" si="60"/>
        <v>0</v>
      </c>
      <c r="AD183" s="58">
        <f t="shared" si="61"/>
        <v>0</v>
      </c>
      <c r="AE183" s="60">
        <v>26</v>
      </c>
      <c r="AF183" s="60">
        <f t="shared" si="74"/>
        <v>10</v>
      </c>
      <c r="AG183" s="60">
        <f>VLOOKUP(B183,[2]Attendance!$B$16:$AZ$500,51,0)</f>
        <v>26</v>
      </c>
      <c r="AH183" s="53">
        <f t="shared" si="75"/>
        <v>10</v>
      </c>
      <c r="AI183" s="61">
        <f>VLOOKUP(B183,[2]Attendance!$B$16:$BD$500,55,0)</f>
        <v>0</v>
      </c>
      <c r="AJ183" s="61">
        <f>VLOOKUP(B183,'[2]Annual leave'!$B$10:$W$157,22,0)</f>
        <v>0</v>
      </c>
      <c r="AK183" s="62">
        <f t="shared" si="86"/>
        <v>1</v>
      </c>
      <c r="AL183" s="63">
        <f t="shared" si="62"/>
        <v>0</v>
      </c>
      <c r="AM183" s="156">
        <v>0</v>
      </c>
      <c r="AN183" s="53">
        <f>VLOOKUP(B183,[2]Attendance!$B$17:$AR$501,43,0)</f>
        <v>0</v>
      </c>
      <c r="AO183" s="156">
        <f t="shared" si="76"/>
        <v>0</v>
      </c>
      <c r="AP183" s="161">
        <v>0</v>
      </c>
      <c r="AQ183" s="53">
        <v>0</v>
      </c>
      <c r="AR183" s="65">
        <f>VLOOKUP(B183,'[2]13 Month'!$B$9:$X$82,23,0)</f>
        <v>16.833333333333332</v>
      </c>
      <c r="AS183" s="66">
        <f t="shared" si="63"/>
        <v>335.83</v>
      </c>
      <c r="AT183" s="162">
        <f t="shared" si="77"/>
        <v>1359439.8399999999</v>
      </c>
      <c r="AU183" s="68">
        <v>0</v>
      </c>
      <c r="AV183" s="68">
        <v>0</v>
      </c>
      <c r="AW183" s="164">
        <f t="shared" si="78"/>
        <v>0</v>
      </c>
      <c r="AX183" s="165">
        <f t="shared" ref="AX183:AX212" si="87">AT183-AW183-(Y183+AF183-AP183)*$BJ$4</f>
        <v>1282527.8399999999</v>
      </c>
      <c r="AY183" s="166">
        <f t="shared" si="79"/>
        <v>0</v>
      </c>
      <c r="AZ183" s="156">
        <f t="shared" si="80"/>
        <v>0</v>
      </c>
      <c r="BA183" s="167">
        <f t="shared" si="81"/>
        <v>0</v>
      </c>
      <c r="BB183" s="160">
        <f t="shared" si="82"/>
        <v>5.92</v>
      </c>
      <c r="BC183" s="160">
        <f t="shared" si="83"/>
        <v>5.92</v>
      </c>
      <c r="BD183" s="156">
        <f t="shared" si="84"/>
        <v>329.91</v>
      </c>
      <c r="BE183" s="72">
        <f>VLOOKUP(B183,'[2]PAYROLL 50%'!$B$9:$L$91,11,0)</f>
        <v>104</v>
      </c>
      <c r="BF183" s="168">
        <f t="shared" si="85"/>
        <v>225.91000000000003</v>
      </c>
      <c r="BG183" s="56">
        <v>0</v>
      </c>
      <c r="BH183" s="74">
        <v>0</v>
      </c>
      <c r="BI183" s="169">
        <f t="shared" si="64"/>
        <v>225.91000000000003</v>
      </c>
      <c r="BJ183" s="129"/>
      <c r="BK183" s="77"/>
      <c r="BL183" s="78"/>
      <c r="BM183" s="80" t="s">
        <v>587</v>
      </c>
      <c r="BN183" s="78" t="s">
        <v>588</v>
      </c>
      <c r="BO183" s="80">
        <v>223.69</v>
      </c>
    </row>
    <row r="184" spans="1:67" s="81" customFormat="1" ht="21.75" customHeight="1" x14ac:dyDescent="0.2">
      <c r="A184" s="41">
        <v>292</v>
      </c>
      <c r="B184" s="107" t="s">
        <v>683</v>
      </c>
      <c r="C184" s="83" t="s">
        <v>684</v>
      </c>
      <c r="D184" s="108" t="s">
        <v>685</v>
      </c>
      <c r="E184" s="109" t="s">
        <v>143</v>
      </c>
      <c r="F184" s="86" t="s">
        <v>595</v>
      </c>
      <c r="G184" s="87">
        <v>37899</v>
      </c>
      <c r="H184" s="119">
        <v>45328</v>
      </c>
      <c r="I184" s="49">
        <v>208</v>
      </c>
      <c r="J184" s="50">
        <f>VLOOKUP(B184,[2]Attendance!$B$16:$AQ$500,42,0)</f>
        <v>26</v>
      </c>
      <c r="K184" s="51">
        <f t="shared" si="54"/>
        <v>208</v>
      </c>
      <c r="L184" s="52">
        <v>0</v>
      </c>
      <c r="M184" s="52">
        <f t="shared" si="55"/>
        <v>0</v>
      </c>
      <c r="N184" s="58">
        <f>VLOOKUP(B184,[2]Attendance!$B$16:$AS$500,44,0)</f>
        <v>8</v>
      </c>
      <c r="O184" s="58">
        <f t="shared" si="65"/>
        <v>12</v>
      </c>
      <c r="P184" s="53">
        <f>VLOOKUP(B184,[2]Attendance!$B$16:$BA$500,52,0)</f>
        <v>0</v>
      </c>
      <c r="Q184" s="53">
        <f t="shared" si="56"/>
        <v>0</v>
      </c>
      <c r="R184" s="54">
        <f>VLOOKUP(B184,[2]Attendance!$B$16:$BB$500,53,0)</f>
        <v>34</v>
      </c>
      <c r="S184" s="55">
        <f t="shared" si="57"/>
        <v>51</v>
      </c>
      <c r="T184" s="53">
        <f>VLOOKUP(B184,[2]Attendance!$B$16:$BC$500,54,0)</f>
        <v>0</v>
      </c>
      <c r="U184" s="53">
        <f t="shared" si="71"/>
        <v>0</v>
      </c>
      <c r="V184" s="58">
        <f>VLOOKUP(B184,[2]Attendance!$B$16:$AT$500,45,0)</f>
        <v>8</v>
      </c>
      <c r="W184" s="58">
        <f t="shared" si="58"/>
        <v>16</v>
      </c>
      <c r="X184" s="56">
        <f>VLOOKUP(B184,[2]Attendance!$B$16:$AP$500,41,0)</f>
        <v>17</v>
      </c>
      <c r="Y184" s="56">
        <f t="shared" si="72"/>
        <v>8.5</v>
      </c>
      <c r="Z184" s="138">
        <v>0</v>
      </c>
      <c r="AA184" s="58">
        <f t="shared" si="59"/>
        <v>26</v>
      </c>
      <c r="AB184" s="59">
        <f t="shared" si="73"/>
        <v>0</v>
      </c>
      <c r="AC184" s="58">
        <f t="shared" si="60"/>
        <v>0</v>
      </c>
      <c r="AD184" s="58">
        <f t="shared" si="61"/>
        <v>0</v>
      </c>
      <c r="AE184" s="60">
        <v>26</v>
      </c>
      <c r="AF184" s="60">
        <f t="shared" si="74"/>
        <v>10</v>
      </c>
      <c r="AG184" s="60">
        <f>VLOOKUP(B184,[2]Attendance!$B$16:$AZ$500,51,0)</f>
        <v>26</v>
      </c>
      <c r="AH184" s="53">
        <f t="shared" si="75"/>
        <v>10</v>
      </c>
      <c r="AI184" s="61">
        <f>VLOOKUP(B184,[2]Attendance!$B$16:$BD$500,55,0)</f>
        <v>0</v>
      </c>
      <c r="AJ184" s="61">
        <f>VLOOKUP(B184,'[2]Annual leave'!$B$10:$W$106,22,0)</f>
        <v>0</v>
      </c>
      <c r="AK184" s="62">
        <f t="shared" si="86"/>
        <v>1</v>
      </c>
      <c r="AL184" s="63">
        <f t="shared" si="62"/>
        <v>0</v>
      </c>
      <c r="AM184" s="53">
        <v>0</v>
      </c>
      <c r="AN184" s="53">
        <f>VLOOKUP(B184,[2]Attendance!$B$17:$AR$501,43,0)</f>
        <v>0</v>
      </c>
      <c r="AO184" s="53">
        <f t="shared" si="76"/>
        <v>0</v>
      </c>
      <c r="AP184" s="64">
        <v>0</v>
      </c>
      <c r="AQ184" s="53">
        <v>0</v>
      </c>
      <c r="AR184" s="65">
        <f>VLOOKUP(B184,'[2]13 Month'!$B$9:$X$82,23,0)</f>
        <v>16.833333333333332</v>
      </c>
      <c r="AS184" s="66">
        <f t="shared" si="63"/>
        <v>332.33</v>
      </c>
      <c r="AT184" s="67">
        <f t="shared" si="77"/>
        <v>1345271.8399999999</v>
      </c>
      <c r="AU184" s="68">
        <v>0</v>
      </c>
      <c r="AV184" s="68">
        <v>0</v>
      </c>
      <c r="AW184" s="69">
        <f t="shared" si="78"/>
        <v>0</v>
      </c>
      <c r="AX184" s="70">
        <f t="shared" si="87"/>
        <v>1270383.8399999999</v>
      </c>
      <c r="AY184" s="71">
        <f t="shared" si="79"/>
        <v>0</v>
      </c>
      <c r="AZ184" s="53">
        <f t="shared" si="80"/>
        <v>0</v>
      </c>
      <c r="BA184" s="65">
        <f t="shared" si="81"/>
        <v>0</v>
      </c>
      <c r="BB184" s="60">
        <f t="shared" si="82"/>
        <v>5.92</v>
      </c>
      <c r="BC184" s="60">
        <f t="shared" si="83"/>
        <v>5.92</v>
      </c>
      <c r="BD184" s="53">
        <f t="shared" si="84"/>
        <v>326.41000000000003</v>
      </c>
      <c r="BE184" s="72">
        <f>VLOOKUP(B184,'[2]PAYROLL 50%'!$B$9:$L$91,11,0)</f>
        <v>104</v>
      </c>
      <c r="BF184" s="73">
        <f t="shared" si="85"/>
        <v>222.41000000000003</v>
      </c>
      <c r="BG184" s="56">
        <v>0</v>
      </c>
      <c r="BH184" s="74">
        <v>0</v>
      </c>
      <c r="BI184" s="75">
        <f t="shared" si="64"/>
        <v>222.41000000000003</v>
      </c>
      <c r="BJ184" s="129"/>
      <c r="BK184" s="77"/>
      <c r="BL184" s="78"/>
      <c r="BM184" s="80" t="s">
        <v>577</v>
      </c>
      <c r="BN184" s="78" t="s">
        <v>578</v>
      </c>
      <c r="BO184" s="80">
        <v>219.20999999999998</v>
      </c>
    </row>
    <row r="185" spans="1:67" s="81" customFormat="1" ht="21.75" customHeight="1" x14ac:dyDescent="0.2">
      <c r="A185" s="41">
        <v>293</v>
      </c>
      <c r="B185" s="149" t="s">
        <v>686</v>
      </c>
      <c r="C185" s="150" t="s">
        <v>687</v>
      </c>
      <c r="D185" s="151" t="s">
        <v>688</v>
      </c>
      <c r="E185" s="152" t="s">
        <v>143</v>
      </c>
      <c r="F185" s="153" t="s">
        <v>595</v>
      </c>
      <c r="G185" s="87">
        <v>38083</v>
      </c>
      <c r="H185" s="155">
        <v>45328</v>
      </c>
      <c r="I185" s="49">
        <v>208</v>
      </c>
      <c r="J185" s="50">
        <f>VLOOKUP(B185,[2]Attendance!$B$16:$AQ$500,42,0)</f>
        <v>26</v>
      </c>
      <c r="K185" s="51">
        <f t="shared" si="54"/>
        <v>208</v>
      </c>
      <c r="L185" s="52">
        <v>0</v>
      </c>
      <c r="M185" s="52">
        <f t="shared" si="55"/>
        <v>0</v>
      </c>
      <c r="N185" s="58">
        <f>VLOOKUP(B185,[2]Attendance!$B$16:$AS$500,44,0)</f>
        <v>8</v>
      </c>
      <c r="O185" s="58">
        <f t="shared" si="65"/>
        <v>12</v>
      </c>
      <c r="P185" s="58">
        <f>VLOOKUP(B185,[2]Attendance!$B$16:$BA$500,52,0)</f>
        <v>64</v>
      </c>
      <c r="Q185" s="58">
        <f t="shared" si="56"/>
        <v>19.2</v>
      </c>
      <c r="R185" s="54">
        <f>VLOOKUP(B185,[2]Attendance!$B$16:$BB$500,53,0)</f>
        <v>12</v>
      </c>
      <c r="S185" s="55">
        <f t="shared" si="57"/>
        <v>18</v>
      </c>
      <c r="T185" s="58">
        <f>VLOOKUP(B185,[2]Attendance!$B$16:$BC$500,54,0)</f>
        <v>32</v>
      </c>
      <c r="U185" s="58">
        <f t="shared" si="71"/>
        <v>64</v>
      </c>
      <c r="V185" s="53">
        <f>VLOOKUP(B185,[2]Attendance!$B$16:$AT$500,45,0)</f>
        <v>0</v>
      </c>
      <c r="W185" s="53">
        <f t="shared" si="58"/>
        <v>0</v>
      </c>
      <c r="X185" s="56">
        <f>VLOOKUP(B185,[2]Attendance!$B$16:$AP$500,41,0)</f>
        <v>22</v>
      </c>
      <c r="Y185" s="56">
        <f t="shared" si="72"/>
        <v>11</v>
      </c>
      <c r="Z185" s="138">
        <v>0</v>
      </c>
      <c r="AA185" s="58">
        <f t="shared" si="59"/>
        <v>26</v>
      </c>
      <c r="AB185" s="59">
        <f t="shared" si="73"/>
        <v>0</v>
      </c>
      <c r="AC185" s="58">
        <f t="shared" si="60"/>
        <v>0</v>
      </c>
      <c r="AD185" s="58">
        <f t="shared" si="61"/>
        <v>0</v>
      </c>
      <c r="AE185" s="60">
        <v>26</v>
      </c>
      <c r="AF185" s="60">
        <f t="shared" si="74"/>
        <v>10</v>
      </c>
      <c r="AG185" s="60">
        <f>VLOOKUP(B185,[2]Attendance!$B$16:$AZ$500,51,0)</f>
        <v>26</v>
      </c>
      <c r="AH185" s="53">
        <f t="shared" si="75"/>
        <v>10</v>
      </c>
      <c r="AI185" s="61">
        <f>VLOOKUP(B185,[2]Attendance!$B$16:$BD$500,55,0)</f>
        <v>0</v>
      </c>
      <c r="AJ185" s="61">
        <f>VLOOKUP(B185,'[2]Annual leave'!$B$10:$W$106,22,0)</f>
        <v>0</v>
      </c>
      <c r="AK185" s="62">
        <f t="shared" si="86"/>
        <v>1</v>
      </c>
      <c r="AL185" s="63">
        <f t="shared" si="62"/>
        <v>0</v>
      </c>
      <c r="AM185" s="156">
        <v>0</v>
      </c>
      <c r="AN185" s="58">
        <f>VLOOKUP(B185,[2]Attendance!$B$17:$AR$501,43,0)</f>
        <v>17</v>
      </c>
      <c r="AO185" s="170">
        <f t="shared" si="76"/>
        <v>19.615384615384617</v>
      </c>
      <c r="AP185" s="161">
        <v>0</v>
      </c>
      <c r="AQ185" s="53">
        <v>0</v>
      </c>
      <c r="AR185" s="65">
        <f>VLOOKUP(B185,'[2]13 Month'!$B$9:$X$82,23,0)</f>
        <v>16.833333333333332</v>
      </c>
      <c r="AS185" s="66">
        <f t="shared" si="63"/>
        <v>388.65</v>
      </c>
      <c r="AT185" s="162">
        <f t="shared" si="77"/>
        <v>1573255.2</v>
      </c>
      <c r="AU185" s="68">
        <v>0</v>
      </c>
      <c r="AV185" s="68">
        <v>0</v>
      </c>
      <c r="AW185" s="164">
        <f t="shared" si="78"/>
        <v>0</v>
      </c>
      <c r="AX185" s="165">
        <f t="shared" si="87"/>
        <v>1488247.2</v>
      </c>
      <c r="AY185" s="166">
        <f t="shared" si="79"/>
        <v>0</v>
      </c>
      <c r="AZ185" s="156">
        <f t="shared" si="80"/>
        <v>0</v>
      </c>
      <c r="BA185" s="167">
        <f t="shared" si="81"/>
        <v>0</v>
      </c>
      <c r="BB185" s="160">
        <f t="shared" si="82"/>
        <v>5.92</v>
      </c>
      <c r="BC185" s="160">
        <f t="shared" si="83"/>
        <v>5.92</v>
      </c>
      <c r="BD185" s="156">
        <f t="shared" si="84"/>
        <v>382.73</v>
      </c>
      <c r="BE185" s="72">
        <f>VLOOKUP(B185,'[2]PAYROLL 50%'!$B$9:$L$91,11,0)</f>
        <v>104</v>
      </c>
      <c r="BF185" s="168">
        <f t="shared" si="85"/>
        <v>278.73</v>
      </c>
      <c r="BG185" s="56">
        <v>0</v>
      </c>
      <c r="BH185" s="74">
        <v>0</v>
      </c>
      <c r="BI185" s="169">
        <f t="shared" si="64"/>
        <v>278.73</v>
      </c>
      <c r="BJ185" s="129"/>
      <c r="BK185" s="77"/>
      <c r="BL185" s="78"/>
      <c r="BM185" s="80" t="s">
        <v>581</v>
      </c>
      <c r="BN185" s="78" t="s">
        <v>582</v>
      </c>
      <c r="BO185" s="80">
        <v>244.57</v>
      </c>
    </row>
    <row r="186" spans="1:67" s="81" customFormat="1" ht="21.75" customHeight="1" x14ac:dyDescent="0.2">
      <c r="A186" s="41">
        <v>294</v>
      </c>
      <c r="B186" s="149" t="s">
        <v>689</v>
      </c>
      <c r="C186" s="150" t="s">
        <v>690</v>
      </c>
      <c r="D186" s="151" t="s">
        <v>691</v>
      </c>
      <c r="E186" s="152" t="s">
        <v>143</v>
      </c>
      <c r="F186" s="153" t="s">
        <v>595</v>
      </c>
      <c r="G186" s="87">
        <v>36653</v>
      </c>
      <c r="H186" s="155">
        <v>45328</v>
      </c>
      <c r="I186" s="49">
        <v>208</v>
      </c>
      <c r="J186" s="50">
        <f>VLOOKUP(B186,[2]Attendance!$B$16:$AQ$500,42,0)</f>
        <v>25.5</v>
      </c>
      <c r="K186" s="51">
        <f t="shared" si="54"/>
        <v>204</v>
      </c>
      <c r="L186" s="52">
        <v>0</v>
      </c>
      <c r="M186" s="52">
        <f t="shared" si="55"/>
        <v>0</v>
      </c>
      <c r="N186" s="58">
        <f>VLOOKUP(B186,[2]Attendance!$B$16:$AS$500,44,0)</f>
        <v>8</v>
      </c>
      <c r="O186" s="58">
        <f t="shared" si="65"/>
        <v>12</v>
      </c>
      <c r="P186" s="53">
        <f>VLOOKUP(B186,[2]Attendance!$B$16:$BA$500,52,0)</f>
        <v>0</v>
      </c>
      <c r="Q186" s="53">
        <f t="shared" si="56"/>
        <v>0</v>
      </c>
      <c r="R186" s="54">
        <f>VLOOKUP(B186,[2]Attendance!$B$16:$BB$500,53,0)</f>
        <v>36</v>
      </c>
      <c r="S186" s="55">
        <f t="shared" si="57"/>
        <v>54</v>
      </c>
      <c r="T186" s="53">
        <f>VLOOKUP(B186,[2]Attendance!$B$16:$BC$500,54,0)</f>
        <v>0</v>
      </c>
      <c r="U186" s="53">
        <f t="shared" si="71"/>
        <v>0</v>
      </c>
      <c r="V186" s="58">
        <f>VLOOKUP(B186,[2]Attendance!$B$16:$AT$500,45,0)</f>
        <v>8</v>
      </c>
      <c r="W186" s="58">
        <f t="shared" si="58"/>
        <v>16</v>
      </c>
      <c r="X186" s="56">
        <f>VLOOKUP(B186,[2]Attendance!$B$16:$AP$500,41,0)</f>
        <v>18</v>
      </c>
      <c r="Y186" s="56">
        <f t="shared" si="72"/>
        <v>9</v>
      </c>
      <c r="Z186" s="138">
        <v>0</v>
      </c>
      <c r="AA186" s="58">
        <f t="shared" si="59"/>
        <v>25.5</v>
      </c>
      <c r="AB186" s="59">
        <f t="shared" si="73"/>
        <v>0</v>
      </c>
      <c r="AC186" s="58">
        <f t="shared" si="60"/>
        <v>0</v>
      </c>
      <c r="AD186" s="58">
        <f t="shared" si="61"/>
        <v>0</v>
      </c>
      <c r="AE186" s="60">
        <v>26</v>
      </c>
      <c r="AF186" s="60">
        <f t="shared" si="74"/>
        <v>10</v>
      </c>
      <c r="AG186" s="60">
        <f>VLOOKUP(B186,[2]Attendance!$B$16:$AZ$500,51,0)</f>
        <v>26</v>
      </c>
      <c r="AH186" s="53">
        <f t="shared" si="75"/>
        <v>10</v>
      </c>
      <c r="AI186" s="61">
        <f>VLOOKUP(B186,[2]Attendance!$B$16:$BD$500,55,0)</f>
        <v>0.5</v>
      </c>
      <c r="AJ186" s="61">
        <f>VLOOKUP(B186,'[2]Annual leave'!$B$10:$W$157,22,0)</f>
        <v>4.2146153846153842</v>
      </c>
      <c r="AK186" s="62">
        <f t="shared" si="86"/>
        <v>1</v>
      </c>
      <c r="AL186" s="63">
        <f t="shared" si="62"/>
        <v>0</v>
      </c>
      <c r="AM186" s="156">
        <v>0</v>
      </c>
      <c r="AN186" s="53">
        <f>VLOOKUP(B186,[2]Attendance!$B$17:$AR$501,43,0)</f>
        <v>0</v>
      </c>
      <c r="AO186" s="156">
        <f t="shared" si="76"/>
        <v>0</v>
      </c>
      <c r="AP186" s="161">
        <v>0</v>
      </c>
      <c r="AQ186" s="53">
        <v>0</v>
      </c>
      <c r="AR186" s="65">
        <f>VLOOKUP(B186,'[2]13 Month'!$B$9:$X$82,23,0)</f>
        <v>16.833333333333332</v>
      </c>
      <c r="AS186" s="66">
        <f t="shared" si="63"/>
        <v>336.05</v>
      </c>
      <c r="AT186" s="162">
        <f t="shared" si="77"/>
        <v>1360330.4000000001</v>
      </c>
      <c r="AU186" s="68">
        <v>0</v>
      </c>
      <c r="AV186" s="68">
        <v>0</v>
      </c>
      <c r="AW186" s="164">
        <f t="shared" si="78"/>
        <v>0</v>
      </c>
      <c r="AX186" s="165">
        <f t="shared" si="87"/>
        <v>1283418.4000000001</v>
      </c>
      <c r="AY186" s="166">
        <f t="shared" si="79"/>
        <v>0</v>
      </c>
      <c r="AZ186" s="156">
        <f t="shared" si="80"/>
        <v>0</v>
      </c>
      <c r="BA186" s="167">
        <f t="shared" si="81"/>
        <v>0</v>
      </c>
      <c r="BB186" s="160">
        <f t="shared" si="82"/>
        <v>5.92</v>
      </c>
      <c r="BC186" s="160">
        <f t="shared" si="83"/>
        <v>5.92</v>
      </c>
      <c r="BD186" s="156">
        <f t="shared" si="84"/>
        <v>330.13</v>
      </c>
      <c r="BE186" s="72">
        <f>VLOOKUP(B186,'[2]PAYROLL 50%'!$B$9:$L$91,11,0)</f>
        <v>104</v>
      </c>
      <c r="BF186" s="168">
        <f t="shared" si="85"/>
        <v>226.13</v>
      </c>
      <c r="BG186" s="56">
        <v>0</v>
      </c>
      <c r="BH186" s="74">
        <v>0</v>
      </c>
      <c r="BI186" s="169">
        <f t="shared" si="64"/>
        <v>226.13</v>
      </c>
      <c r="BJ186" s="129"/>
      <c r="BK186" s="77"/>
      <c r="BL186" s="78"/>
      <c r="BM186" s="80" t="s">
        <v>587</v>
      </c>
      <c r="BN186" s="78" t="s">
        <v>588</v>
      </c>
      <c r="BO186" s="80">
        <v>223.69</v>
      </c>
    </row>
    <row r="187" spans="1:67" s="81" customFormat="1" ht="21.75" customHeight="1" x14ac:dyDescent="0.2">
      <c r="A187" s="41">
        <v>295</v>
      </c>
      <c r="B187" s="149" t="s">
        <v>692</v>
      </c>
      <c r="C187" s="150" t="s">
        <v>693</v>
      </c>
      <c r="D187" s="151" t="s">
        <v>694</v>
      </c>
      <c r="E187" s="152" t="s">
        <v>464</v>
      </c>
      <c r="F187" s="153" t="s">
        <v>595</v>
      </c>
      <c r="G187" s="87">
        <v>37339</v>
      </c>
      <c r="H187" s="155">
        <v>45331</v>
      </c>
      <c r="I187" s="49">
        <v>202</v>
      </c>
      <c r="J187" s="50">
        <f>VLOOKUP(B187,[2]Attendance!$B$16:$AQ$500,42,0)</f>
        <v>24.5</v>
      </c>
      <c r="K187" s="51">
        <f t="shared" si="54"/>
        <v>190.35</v>
      </c>
      <c r="L187" s="52">
        <v>0</v>
      </c>
      <c r="M187" s="52">
        <f t="shared" si="55"/>
        <v>0</v>
      </c>
      <c r="N187" s="53">
        <f>VLOOKUP(B187,[2]Attendance!$B$16:$AS$500,44,0)</f>
        <v>0</v>
      </c>
      <c r="O187" s="53">
        <f t="shared" si="65"/>
        <v>0</v>
      </c>
      <c r="P187" s="53">
        <f>VLOOKUP(B187,[2]Attendance!$B$16:$BA$500,52,0)</f>
        <v>0</v>
      </c>
      <c r="Q187" s="53">
        <f t="shared" si="56"/>
        <v>0</v>
      </c>
      <c r="R187" s="54">
        <f>VLOOKUP(B187,[2]Attendance!$B$16:$BB$500,53,0)</f>
        <v>30</v>
      </c>
      <c r="S187" s="55">
        <f t="shared" si="57"/>
        <v>43.701923076923073</v>
      </c>
      <c r="T187" s="53">
        <f>VLOOKUP(B187,[2]Attendance!$B$16:$BC$500,54,0)</f>
        <v>0</v>
      </c>
      <c r="U187" s="53">
        <f t="shared" si="71"/>
        <v>0</v>
      </c>
      <c r="V187" s="58">
        <f>VLOOKUP(B187,[2]Attendance!$B$16:$AT$500,45,0)</f>
        <v>8</v>
      </c>
      <c r="W187" s="58">
        <f t="shared" si="58"/>
        <v>15.538461538461538</v>
      </c>
      <c r="X187" s="56">
        <f>VLOOKUP(B187,[2]Attendance!$B$16:$AP$500,41,0)</f>
        <v>15</v>
      </c>
      <c r="Y187" s="56">
        <f t="shared" si="72"/>
        <v>7.5</v>
      </c>
      <c r="Z187" s="138">
        <v>0</v>
      </c>
      <c r="AA187" s="58">
        <f t="shared" si="59"/>
        <v>24.5</v>
      </c>
      <c r="AB187" s="59">
        <f t="shared" si="73"/>
        <v>0</v>
      </c>
      <c r="AC187" s="58">
        <f t="shared" si="60"/>
        <v>0</v>
      </c>
      <c r="AD187" s="58">
        <f t="shared" si="61"/>
        <v>0</v>
      </c>
      <c r="AE187" s="60">
        <v>26</v>
      </c>
      <c r="AF187" s="60">
        <f t="shared" si="74"/>
        <v>10</v>
      </c>
      <c r="AG187" s="60">
        <f>VLOOKUP(B187,[2]Attendance!$B$16:$AZ$500,51,0)</f>
        <v>26</v>
      </c>
      <c r="AH187" s="53">
        <f t="shared" si="75"/>
        <v>10</v>
      </c>
      <c r="AI187" s="61">
        <f>VLOOKUP(B187,[2]Attendance!$B$16:$BD$500,55,0)</f>
        <v>1.5</v>
      </c>
      <c r="AJ187" s="61">
        <f>VLOOKUP(B187,'[2]Annual leave'!$B$10:$W$157,22,0)</f>
        <v>24.398076923076921</v>
      </c>
      <c r="AK187" s="62">
        <f t="shared" si="86"/>
        <v>1</v>
      </c>
      <c r="AL187" s="63">
        <f t="shared" si="62"/>
        <v>0</v>
      </c>
      <c r="AM187" s="156">
        <v>0</v>
      </c>
      <c r="AN187" s="53">
        <f>VLOOKUP(B187,[2]Attendance!$B$17:$AR$501,43,0)</f>
        <v>0</v>
      </c>
      <c r="AO187" s="156">
        <f t="shared" si="76"/>
        <v>0</v>
      </c>
      <c r="AP187" s="161">
        <v>0</v>
      </c>
      <c r="AQ187" s="53">
        <v>0</v>
      </c>
      <c r="AR187" s="65">
        <f>VLOOKUP(B187,'[2]13 Month'!$B$9:$X$82,23,0)</f>
        <v>0</v>
      </c>
      <c r="AS187" s="66">
        <f t="shared" si="63"/>
        <v>301.49</v>
      </c>
      <c r="AT187" s="162">
        <f t="shared" si="77"/>
        <v>1220431.52</v>
      </c>
      <c r="AU187" s="68">
        <v>0</v>
      </c>
      <c r="AV187" s="68">
        <v>0</v>
      </c>
      <c r="AW187" s="164">
        <f t="shared" si="78"/>
        <v>0</v>
      </c>
      <c r="AX187" s="165">
        <f t="shared" si="87"/>
        <v>1149591.52</v>
      </c>
      <c r="AY187" s="166">
        <f t="shared" si="79"/>
        <v>0</v>
      </c>
      <c r="AZ187" s="156">
        <f t="shared" si="80"/>
        <v>0</v>
      </c>
      <c r="BA187" s="167">
        <f t="shared" si="81"/>
        <v>0</v>
      </c>
      <c r="BB187" s="160">
        <f t="shared" si="82"/>
        <v>5.92</v>
      </c>
      <c r="BC187" s="160">
        <f t="shared" si="83"/>
        <v>5.92</v>
      </c>
      <c r="BD187" s="156">
        <f t="shared" si="84"/>
        <v>295.57</v>
      </c>
      <c r="BE187" s="72">
        <f>VLOOKUP(B187,'[2]PAYROLL 50%'!$B$9:$L$91,11,0)</f>
        <v>101</v>
      </c>
      <c r="BF187" s="168">
        <f t="shared" si="85"/>
        <v>194.57</v>
      </c>
      <c r="BG187" s="56">
        <v>0</v>
      </c>
      <c r="BH187" s="74">
        <v>0</v>
      </c>
      <c r="BI187" s="169">
        <f t="shared" si="64"/>
        <v>194.57</v>
      </c>
      <c r="BJ187" s="129"/>
      <c r="BK187" s="77"/>
      <c r="BL187" s="78"/>
      <c r="BM187" s="80" t="s">
        <v>587</v>
      </c>
      <c r="BN187" s="78" t="s">
        <v>588</v>
      </c>
      <c r="BO187" s="80">
        <v>223.69</v>
      </c>
    </row>
    <row r="188" spans="1:67" s="81" customFormat="1" ht="21.75" customHeight="1" x14ac:dyDescent="0.2">
      <c r="A188" s="41">
        <v>296</v>
      </c>
      <c r="B188" s="149" t="s">
        <v>695</v>
      </c>
      <c r="C188" s="150" t="s">
        <v>696</v>
      </c>
      <c r="D188" s="151" t="s">
        <v>697</v>
      </c>
      <c r="E188" s="152" t="s">
        <v>143</v>
      </c>
      <c r="F188" s="153" t="s">
        <v>551</v>
      </c>
      <c r="G188" s="87">
        <v>34825</v>
      </c>
      <c r="H188" s="155">
        <v>45337</v>
      </c>
      <c r="I188" s="49">
        <v>210</v>
      </c>
      <c r="J188" s="50">
        <f>VLOOKUP(B188,[2]Attendance!$B$16:$AQ$500,42,0)</f>
        <v>26</v>
      </c>
      <c r="K188" s="51">
        <f t="shared" si="54"/>
        <v>210</v>
      </c>
      <c r="L188" s="52">
        <v>0</v>
      </c>
      <c r="M188" s="52">
        <f t="shared" si="55"/>
        <v>0</v>
      </c>
      <c r="N188" s="58">
        <f>VLOOKUP(B188,[2]Attendance!$B$16:$AS$500,44,0)</f>
        <v>8</v>
      </c>
      <c r="O188" s="58">
        <f t="shared" si="65"/>
        <v>12.115384615384615</v>
      </c>
      <c r="P188" s="53">
        <f>VLOOKUP(B188,[2]Attendance!$B$16:$BA$500,52,0)</f>
        <v>0</v>
      </c>
      <c r="Q188" s="53">
        <f t="shared" si="56"/>
        <v>0</v>
      </c>
      <c r="R188" s="54">
        <f>VLOOKUP(B188,[2]Attendance!$B$16:$BB$500,53,0)</f>
        <v>38</v>
      </c>
      <c r="S188" s="55">
        <f t="shared" si="57"/>
        <v>57.54807692307692</v>
      </c>
      <c r="T188" s="53">
        <f>VLOOKUP(B188,[2]Attendance!$B$16:$BC$500,54,0)</f>
        <v>0</v>
      </c>
      <c r="U188" s="53">
        <f t="shared" si="71"/>
        <v>0</v>
      </c>
      <c r="V188" s="58">
        <f>VLOOKUP(B188,[2]Attendance!$B$16:$AT$500,45,0)</f>
        <v>8</v>
      </c>
      <c r="W188" s="58">
        <f t="shared" si="58"/>
        <v>16.153846153846153</v>
      </c>
      <c r="X188" s="56">
        <f>VLOOKUP(B188,[2]Attendance!$B$16:$AP$500,41,0)</f>
        <v>19</v>
      </c>
      <c r="Y188" s="56">
        <f t="shared" si="72"/>
        <v>9.5</v>
      </c>
      <c r="Z188" s="138">
        <v>100</v>
      </c>
      <c r="AA188" s="58">
        <f t="shared" si="59"/>
        <v>26</v>
      </c>
      <c r="AB188" s="59">
        <f t="shared" si="73"/>
        <v>100</v>
      </c>
      <c r="AC188" s="58">
        <f t="shared" si="60"/>
        <v>0</v>
      </c>
      <c r="AD188" s="58">
        <f t="shared" si="61"/>
        <v>0</v>
      </c>
      <c r="AE188" s="60">
        <v>26</v>
      </c>
      <c r="AF188" s="60">
        <f t="shared" si="74"/>
        <v>10</v>
      </c>
      <c r="AG188" s="60">
        <f>VLOOKUP(B188,[2]Attendance!$B$16:$AZ$500,51,0)</f>
        <v>26</v>
      </c>
      <c r="AH188" s="53">
        <f t="shared" si="75"/>
        <v>10</v>
      </c>
      <c r="AI188" s="61">
        <f>VLOOKUP(B188,[2]Attendance!$B$16:$BD$500,55,0)</f>
        <v>0</v>
      </c>
      <c r="AJ188" s="61">
        <f>VLOOKUP(B188,'[2]Annual leave'!$B$10:$W$157,22,0)</f>
        <v>0</v>
      </c>
      <c r="AK188" s="62">
        <f t="shared" si="86"/>
        <v>1</v>
      </c>
      <c r="AL188" s="63">
        <f t="shared" si="62"/>
        <v>0</v>
      </c>
      <c r="AM188" s="156">
        <v>0</v>
      </c>
      <c r="AN188" s="53">
        <f>VLOOKUP(B188,[2]Attendance!$B$17:$AR$501,43,0)</f>
        <v>0</v>
      </c>
      <c r="AO188" s="156">
        <f t="shared" si="76"/>
        <v>0</v>
      </c>
      <c r="AP188" s="161">
        <v>0</v>
      </c>
      <c r="AQ188" s="53">
        <v>0</v>
      </c>
      <c r="AR188" s="65">
        <f>VLOOKUP(B188,'[2]13 Month'!$B$9:$X$82,23,0)</f>
        <v>0</v>
      </c>
      <c r="AS188" s="66">
        <f t="shared" si="63"/>
        <v>425.32</v>
      </c>
      <c r="AT188" s="162">
        <f t="shared" si="77"/>
        <v>1721695.3599999999</v>
      </c>
      <c r="AU188" s="68">
        <v>0</v>
      </c>
      <c r="AV188" s="68">
        <v>0</v>
      </c>
      <c r="AW188" s="164">
        <f t="shared" si="78"/>
        <v>0</v>
      </c>
      <c r="AX188" s="165">
        <f t="shared" si="87"/>
        <v>1642759.3599999999</v>
      </c>
      <c r="AY188" s="166">
        <f t="shared" si="79"/>
        <v>5</v>
      </c>
      <c r="AZ188" s="156">
        <f t="shared" si="80"/>
        <v>7137.9679999999935</v>
      </c>
      <c r="BA188" s="167">
        <f t="shared" si="81"/>
        <v>1.763332015810275</v>
      </c>
      <c r="BB188" s="160">
        <f t="shared" si="82"/>
        <v>5.92</v>
      </c>
      <c r="BC188" s="160">
        <f t="shared" si="83"/>
        <v>5.92</v>
      </c>
      <c r="BD188" s="156">
        <f t="shared" si="84"/>
        <v>417.64</v>
      </c>
      <c r="BE188" s="72">
        <f>VLOOKUP(B188,'[2]PAYROLL 50%'!$B$9:$L$91,11,0)</f>
        <v>101</v>
      </c>
      <c r="BF188" s="168">
        <f t="shared" si="85"/>
        <v>316.64</v>
      </c>
      <c r="BG188" s="56">
        <v>0</v>
      </c>
      <c r="BH188" s="74">
        <v>0</v>
      </c>
      <c r="BI188" s="169">
        <f t="shared" si="64"/>
        <v>316.64</v>
      </c>
      <c r="BJ188" s="129"/>
      <c r="BK188" s="77"/>
      <c r="BL188" s="78"/>
      <c r="BM188" s="80" t="s">
        <v>587</v>
      </c>
      <c r="BN188" s="78" t="s">
        <v>588</v>
      </c>
      <c r="BO188" s="80">
        <v>223.69</v>
      </c>
    </row>
    <row r="189" spans="1:67" s="81" customFormat="1" ht="21.75" customHeight="1" x14ac:dyDescent="0.2">
      <c r="A189" s="41">
        <v>297</v>
      </c>
      <c r="B189" s="149" t="s">
        <v>698</v>
      </c>
      <c r="C189" s="150" t="s">
        <v>699</v>
      </c>
      <c r="D189" s="151" t="s">
        <v>700</v>
      </c>
      <c r="E189" s="152" t="s">
        <v>143</v>
      </c>
      <c r="F189" s="153" t="s">
        <v>551</v>
      </c>
      <c r="G189" s="87">
        <v>35527</v>
      </c>
      <c r="H189" s="155">
        <v>45337</v>
      </c>
      <c r="I189" s="49">
        <v>210</v>
      </c>
      <c r="J189" s="50">
        <f>VLOOKUP(B189,[2]Attendance!$B$16:$AQ$500,42,0)</f>
        <v>26</v>
      </c>
      <c r="K189" s="51">
        <f t="shared" si="54"/>
        <v>210</v>
      </c>
      <c r="L189" s="52">
        <v>0</v>
      </c>
      <c r="M189" s="52">
        <f t="shared" si="55"/>
        <v>0</v>
      </c>
      <c r="N189" s="58">
        <f>VLOOKUP(B189,[2]Attendance!$B$16:$AS$500,44,0)</f>
        <v>8</v>
      </c>
      <c r="O189" s="58">
        <f t="shared" si="65"/>
        <v>12.115384615384615</v>
      </c>
      <c r="P189" s="53">
        <f>VLOOKUP(B189,[2]Attendance!$B$16:$BA$500,52,0)</f>
        <v>0</v>
      </c>
      <c r="Q189" s="53">
        <f t="shared" si="56"/>
        <v>0</v>
      </c>
      <c r="R189" s="54">
        <f>VLOOKUP(B189,[2]Attendance!$B$16:$BB$500,53,0)</f>
        <v>36</v>
      </c>
      <c r="S189" s="55">
        <f t="shared" si="57"/>
        <v>54.519230769230766</v>
      </c>
      <c r="T189" s="53">
        <f>VLOOKUP(B189,[2]Attendance!$B$16:$BC$500,54,0)</f>
        <v>0</v>
      </c>
      <c r="U189" s="53">
        <f t="shared" si="71"/>
        <v>0</v>
      </c>
      <c r="V189" s="58">
        <f>VLOOKUP(B189,[2]Attendance!$B$16:$AT$500,45,0)</f>
        <v>8</v>
      </c>
      <c r="W189" s="58">
        <f t="shared" si="58"/>
        <v>16.153846153846153</v>
      </c>
      <c r="X189" s="56">
        <f>VLOOKUP(B189,[2]Attendance!$B$16:$AP$500,41,0)</f>
        <v>18</v>
      </c>
      <c r="Y189" s="56">
        <f t="shared" si="72"/>
        <v>9</v>
      </c>
      <c r="Z189" s="138">
        <v>100</v>
      </c>
      <c r="AA189" s="58">
        <f t="shared" si="59"/>
        <v>26</v>
      </c>
      <c r="AB189" s="59">
        <f t="shared" si="73"/>
        <v>100</v>
      </c>
      <c r="AC189" s="58">
        <f t="shared" si="60"/>
        <v>0</v>
      </c>
      <c r="AD189" s="58">
        <f t="shared" si="61"/>
        <v>0</v>
      </c>
      <c r="AE189" s="60">
        <v>26</v>
      </c>
      <c r="AF189" s="60">
        <f t="shared" si="74"/>
        <v>10</v>
      </c>
      <c r="AG189" s="60">
        <f>VLOOKUP(B189,[2]Attendance!$B$16:$AZ$500,51,0)</f>
        <v>26</v>
      </c>
      <c r="AH189" s="53">
        <f t="shared" si="75"/>
        <v>10</v>
      </c>
      <c r="AI189" s="61">
        <f>VLOOKUP(B189,[2]Attendance!$B$16:$BD$500,55,0)</f>
        <v>0</v>
      </c>
      <c r="AJ189" s="61">
        <f>VLOOKUP(B189,'[2]Annual leave'!$B$10:$W$157,22,0)</f>
        <v>0</v>
      </c>
      <c r="AK189" s="62">
        <f t="shared" si="86"/>
        <v>1</v>
      </c>
      <c r="AL189" s="63">
        <f t="shared" si="62"/>
        <v>0</v>
      </c>
      <c r="AM189" s="156">
        <v>0</v>
      </c>
      <c r="AN189" s="53">
        <f>VLOOKUP(B189,[2]Attendance!$B$17:$AR$501,43,0)</f>
        <v>0</v>
      </c>
      <c r="AO189" s="156">
        <f t="shared" si="76"/>
        <v>0</v>
      </c>
      <c r="AP189" s="161">
        <v>0</v>
      </c>
      <c r="AQ189" s="53">
        <v>0</v>
      </c>
      <c r="AR189" s="65">
        <f>VLOOKUP(B189,'[2]13 Month'!$B$9:$X$82,23,0)</f>
        <v>0</v>
      </c>
      <c r="AS189" s="66">
        <f t="shared" si="63"/>
        <v>421.79</v>
      </c>
      <c r="AT189" s="162">
        <f t="shared" si="77"/>
        <v>1707405.9200000002</v>
      </c>
      <c r="AU189" s="68">
        <v>0</v>
      </c>
      <c r="AV189" s="68">
        <v>0</v>
      </c>
      <c r="AW189" s="164">
        <f t="shared" si="78"/>
        <v>0</v>
      </c>
      <c r="AX189" s="165">
        <f t="shared" si="87"/>
        <v>1630493.9200000002</v>
      </c>
      <c r="AY189" s="166">
        <f t="shared" ref="AY189:AY212" si="88">IF(AND(AX189&gt;=0,AX189&lt;=1500000),0,IF(AND(AX189&gt;=1500001,AX189&lt;=2000000),5,IF(AND(AX189&gt;=2000001,AX189&lt;=8500000),10,IF(AND(AX189&gt;=8500001,AX189&lt;=12500000),15,20))))</f>
        <v>5</v>
      </c>
      <c r="AZ189" s="156">
        <f t="shared" ref="AZ189:AZ212" si="89">(AX189*AY189)/100-(IF(AND(AX189&gt;=0,AX189&lt;=1500000),0,IF(AND(AX189&gt;=1500001,AX189&lt;=2000000),75000,IF(AND(AX189&gt;=2000001,AX189&lt;=8500000),175000,IF(AND(AX189&gt;=8500001,AX189&lt;=12500000),600000,1225000)))))</f>
        <v>6524.6960000000108</v>
      </c>
      <c r="BA189" s="167">
        <f t="shared" ref="BA189:BA212" si="90">AZ189/$BJ$4</f>
        <v>1.6118320158102795</v>
      </c>
      <c r="BB189" s="160">
        <f t="shared" ref="BB189:BB212" si="91">IF(B189&lt;=0,0,IF(YEARFRAC(G189,$AN$4)&gt;=60,0,ROUND((IF(AND((AS189*$BB$4)&gt;0,(AS189*$BB$4)&lt;=400000),(400000*0.02)/$BB$4,IF(AND((AS189*$BB$4)&gt;400000,(AS189*$BB$4)&lt;=1200000),((AS189*$BB$4)*0.02)/$BB$4,IF((AS189*$BB$4)&gt;1200000,(1200000*0.02)/$BB$4)))),2)))</f>
        <v>5.92</v>
      </c>
      <c r="BC189" s="160">
        <f t="shared" ref="BC189:BC212" si="92">IF(B189&lt;=0,0,IF(YEARFRAC(G189,$AN$4)&gt;=60,ROUND((IF(AND((AS189*$BB$4)&gt;0,(AS189*$BB$4)&lt;=400000),(400000*0.04)/$BB$4,IF(AND((AS189*$BB$4)&gt;400000,(AS189*$BB$4)&lt;=1200000),((AS189*$BB$4)*0.04)/$BB$4,IF((AS189*$BB$4)&gt;1200000,(1200000*0.04)/$BB$4)))),2),ROUND((IF(AND((AS189*$BB$4)&gt;0,(AS189*$BB$4)&lt;=400000),(400000*0.02)/$BB$4,IF(AND((AS189*$BB$4)&gt;400000,(AS189*$BB$4)&lt;=1200000),((AS189*$BB$4)*0.02)/$BB$4,IF((AS189*$BB$4)&gt;1200000,(1200000*0.02)/$BB$4)))),2)))</f>
        <v>5.92</v>
      </c>
      <c r="BD189" s="156">
        <f t="shared" ref="BD189:BD212" si="93">ROUND(AS189-BA189-BC189,2)</f>
        <v>414.26</v>
      </c>
      <c r="BE189" s="72">
        <f>VLOOKUP(B189,'[2]PAYROLL 50%'!$B$9:$L$91,11,0)</f>
        <v>101</v>
      </c>
      <c r="BF189" s="168">
        <f t="shared" si="85"/>
        <v>313.26</v>
      </c>
      <c r="BG189" s="56">
        <v>0</v>
      </c>
      <c r="BH189" s="74">
        <v>0</v>
      </c>
      <c r="BI189" s="169">
        <f t="shared" si="64"/>
        <v>313.26</v>
      </c>
      <c r="BJ189" s="129"/>
      <c r="BK189" s="77"/>
      <c r="BL189" s="78"/>
      <c r="BM189" s="80" t="s">
        <v>587</v>
      </c>
      <c r="BN189" s="78" t="s">
        <v>588</v>
      </c>
      <c r="BO189" s="80">
        <v>223.69</v>
      </c>
    </row>
    <row r="190" spans="1:67" s="81" customFormat="1" ht="21.75" customHeight="1" x14ac:dyDescent="0.2">
      <c r="A190" s="41">
        <v>298</v>
      </c>
      <c r="B190" s="149" t="s">
        <v>701</v>
      </c>
      <c r="C190" s="150" t="s">
        <v>702</v>
      </c>
      <c r="D190" s="151" t="s">
        <v>703</v>
      </c>
      <c r="E190" s="152" t="s">
        <v>143</v>
      </c>
      <c r="F190" s="153" t="s">
        <v>551</v>
      </c>
      <c r="G190" s="87">
        <v>36441</v>
      </c>
      <c r="H190" s="155">
        <v>45358</v>
      </c>
      <c r="I190" s="49">
        <v>210</v>
      </c>
      <c r="J190" s="50">
        <f>VLOOKUP(B190,[2]Attendance!$B$16:$AQ$500,42,0)</f>
        <v>20</v>
      </c>
      <c r="K190" s="51">
        <f t="shared" si="54"/>
        <v>161.54</v>
      </c>
      <c r="L190" s="52">
        <v>0</v>
      </c>
      <c r="M190" s="52">
        <f t="shared" si="55"/>
        <v>0</v>
      </c>
      <c r="N190" s="53">
        <f>VLOOKUP(B190,[2]Attendance!$B$16:$AS$500,44,0)</f>
        <v>0</v>
      </c>
      <c r="O190" s="53">
        <f t="shared" si="65"/>
        <v>0</v>
      </c>
      <c r="P190" s="53">
        <f>VLOOKUP(B190,[2]Attendance!$B$16:$BA$500,52,0)</f>
        <v>0</v>
      </c>
      <c r="Q190" s="53">
        <f t="shared" si="56"/>
        <v>0</v>
      </c>
      <c r="R190" s="54">
        <f>VLOOKUP(B190,[2]Attendance!$B$16:$BB$500,53,0)</f>
        <v>30</v>
      </c>
      <c r="S190" s="55">
        <f t="shared" si="57"/>
        <v>45.432692307692307</v>
      </c>
      <c r="T190" s="53">
        <f>VLOOKUP(B190,[2]Attendance!$B$16:$BC$500,54,0)</f>
        <v>0</v>
      </c>
      <c r="U190" s="53">
        <f t="shared" si="71"/>
        <v>0</v>
      </c>
      <c r="V190" s="58">
        <f>VLOOKUP(B190,[2]Attendance!$B$16:$AT$500,45,0)</f>
        <v>8</v>
      </c>
      <c r="W190" s="58">
        <f t="shared" si="58"/>
        <v>16.153846153846153</v>
      </c>
      <c r="X190" s="56">
        <f>VLOOKUP(B190,[2]Attendance!$B$16:$AP$500,41,0)</f>
        <v>15</v>
      </c>
      <c r="Y190" s="56">
        <f t="shared" si="72"/>
        <v>7.5</v>
      </c>
      <c r="Z190" s="138">
        <v>60</v>
      </c>
      <c r="AA190" s="58">
        <f t="shared" si="59"/>
        <v>20</v>
      </c>
      <c r="AB190" s="59">
        <f t="shared" si="73"/>
        <v>46.153846153846146</v>
      </c>
      <c r="AC190" s="58">
        <f t="shared" si="60"/>
        <v>0</v>
      </c>
      <c r="AD190" s="58">
        <f t="shared" si="61"/>
        <v>0</v>
      </c>
      <c r="AE190" s="60">
        <v>26</v>
      </c>
      <c r="AF190" s="60">
        <f t="shared" si="74"/>
        <v>10</v>
      </c>
      <c r="AG190" s="60">
        <f>VLOOKUP(B190,[2]Attendance!$B$16:$AZ$500,51,0)</f>
        <v>20</v>
      </c>
      <c r="AH190" s="53">
        <f t="shared" si="75"/>
        <v>7.6923076923076925</v>
      </c>
      <c r="AI190" s="61">
        <f>VLOOKUP(B190,[2]Attendance!$B$16:$BD$500,55,0)</f>
        <v>0</v>
      </c>
      <c r="AJ190" s="61">
        <f>VLOOKUP(B190,'[2]Annual leave'!$B$10:$W$157,22,0)</f>
        <v>0</v>
      </c>
      <c r="AK190" s="62">
        <f t="shared" si="86"/>
        <v>0</v>
      </c>
      <c r="AL190" s="63">
        <f t="shared" si="62"/>
        <v>0</v>
      </c>
      <c r="AM190" s="156">
        <v>0</v>
      </c>
      <c r="AN190" s="53">
        <f>VLOOKUP(B190,[2]Attendance!$B$17:$AR$501,43,0)</f>
        <v>0</v>
      </c>
      <c r="AO190" s="156">
        <f t="shared" si="76"/>
        <v>0</v>
      </c>
      <c r="AP190" s="161">
        <v>0</v>
      </c>
      <c r="AQ190" s="53">
        <v>0</v>
      </c>
      <c r="AR190" s="65">
        <v>0</v>
      </c>
      <c r="AS190" s="66">
        <f t="shared" si="63"/>
        <v>294.47000000000003</v>
      </c>
      <c r="AT190" s="162">
        <f t="shared" si="77"/>
        <v>1192014.56</v>
      </c>
      <c r="AU190" s="68">
        <v>0</v>
      </c>
      <c r="AV190" s="68">
        <v>0</v>
      </c>
      <c r="AW190" s="164">
        <f t="shared" si="78"/>
        <v>0</v>
      </c>
      <c r="AX190" s="165">
        <f t="shared" si="87"/>
        <v>1121174.56</v>
      </c>
      <c r="AY190" s="166">
        <f t="shared" si="88"/>
        <v>0</v>
      </c>
      <c r="AZ190" s="156">
        <f t="shared" si="89"/>
        <v>0</v>
      </c>
      <c r="BA190" s="167">
        <f t="shared" si="90"/>
        <v>0</v>
      </c>
      <c r="BB190" s="160">
        <f t="shared" si="91"/>
        <v>5.89</v>
      </c>
      <c r="BC190" s="160">
        <f t="shared" si="92"/>
        <v>5.89</v>
      </c>
      <c r="BD190" s="156">
        <f t="shared" si="93"/>
        <v>288.58</v>
      </c>
      <c r="BE190" s="72">
        <f>VLOOKUP(B190,'[2]PAYROLL 50%'!$B$9:$L$91,11,0)</f>
        <v>62.15</v>
      </c>
      <c r="BF190" s="168">
        <f t="shared" si="85"/>
        <v>226.42999999999998</v>
      </c>
      <c r="BG190" s="56">
        <v>0</v>
      </c>
      <c r="BH190" s="74">
        <v>0</v>
      </c>
      <c r="BI190" s="169">
        <f t="shared" si="64"/>
        <v>226.42999999999998</v>
      </c>
      <c r="BJ190" s="129"/>
      <c r="BK190" s="77"/>
      <c r="BL190" s="78"/>
      <c r="BM190" s="80" t="s">
        <v>587</v>
      </c>
      <c r="BN190" s="78" t="s">
        <v>588</v>
      </c>
      <c r="BO190" s="80">
        <v>223.69</v>
      </c>
    </row>
    <row r="191" spans="1:67" s="81" customFormat="1" ht="21.75" customHeight="1" x14ac:dyDescent="0.2">
      <c r="A191" s="41">
        <v>299</v>
      </c>
      <c r="B191" s="149" t="s">
        <v>704</v>
      </c>
      <c r="C191" s="150" t="s">
        <v>705</v>
      </c>
      <c r="D191" s="151" t="s">
        <v>706</v>
      </c>
      <c r="E191" s="152" t="s">
        <v>464</v>
      </c>
      <c r="F191" s="153" t="s">
        <v>595</v>
      </c>
      <c r="G191" s="87">
        <v>38273</v>
      </c>
      <c r="H191" s="155">
        <v>45362</v>
      </c>
      <c r="I191" s="49">
        <v>202</v>
      </c>
      <c r="J191" s="50">
        <f>VLOOKUP(B191,[2]Attendance!$B$16:$AQ$500,42,0)</f>
        <v>18</v>
      </c>
      <c r="K191" s="51">
        <f t="shared" si="54"/>
        <v>139.85</v>
      </c>
      <c r="L191" s="52">
        <v>0</v>
      </c>
      <c r="M191" s="52">
        <f t="shared" si="55"/>
        <v>0</v>
      </c>
      <c r="N191" s="53">
        <f>VLOOKUP(B191,[2]Attendance!$B$16:$AS$500,44,0)</f>
        <v>0</v>
      </c>
      <c r="O191" s="53">
        <f t="shared" si="65"/>
        <v>0</v>
      </c>
      <c r="P191" s="53">
        <f>VLOOKUP(B191,[2]Attendance!$B$16:$BA$500,52,0)</f>
        <v>0</v>
      </c>
      <c r="Q191" s="53">
        <f t="shared" si="56"/>
        <v>0</v>
      </c>
      <c r="R191" s="54">
        <f>VLOOKUP(B191,[2]Attendance!$B$16:$BB$500,53,0)</f>
        <v>24</v>
      </c>
      <c r="S191" s="55">
        <f t="shared" si="57"/>
        <v>34.96153846153846</v>
      </c>
      <c r="T191" s="53">
        <f>VLOOKUP(B191,[2]Attendance!$B$16:$BC$500,54,0)</f>
        <v>0</v>
      </c>
      <c r="U191" s="53">
        <f t="shared" si="71"/>
        <v>0</v>
      </c>
      <c r="V191" s="58">
        <f>VLOOKUP(B191,[2]Attendance!$B$16:$AT$500,45,0)</f>
        <v>8</v>
      </c>
      <c r="W191" s="58">
        <f t="shared" si="58"/>
        <v>15.538461538461538</v>
      </c>
      <c r="X191" s="56">
        <f>VLOOKUP(B191,[2]Attendance!$B$16:$AP$500,41,0)</f>
        <v>12</v>
      </c>
      <c r="Y191" s="56">
        <f t="shared" si="72"/>
        <v>6</v>
      </c>
      <c r="Z191" s="138">
        <v>0</v>
      </c>
      <c r="AA191" s="58">
        <f t="shared" si="59"/>
        <v>18</v>
      </c>
      <c r="AB191" s="59">
        <f t="shared" si="73"/>
        <v>0</v>
      </c>
      <c r="AC191" s="58">
        <f t="shared" si="60"/>
        <v>0</v>
      </c>
      <c r="AD191" s="58">
        <f t="shared" si="61"/>
        <v>0</v>
      </c>
      <c r="AE191" s="60">
        <v>26</v>
      </c>
      <c r="AF191" s="60">
        <f t="shared" si="74"/>
        <v>10</v>
      </c>
      <c r="AG191" s="60">
        <f>VLOOKUP(B191,[2]Attendance!$B$16:$AZ$500,51,0)</f>
        <v>18</v>
      </c>
      <c r="AH191" s="53">
        <f t="shared" si="75"/>
        <v>6.9230769230769234</v>
      </c>
      <c r="AI191" s="61">
        <f>VLOOKUP(B191,[2]Attendance!$B$16:$BD$500,55,0)</f>
        <v>0</v>
      </c>
      <c r="AJ191" s="61">
        <f>VLOOKUP(B191,'[2]Annual leave'!$B$10:$W$157,22,0)</f>
        <v>0</v>
      </c>
      <c r="AK191" s="62">
        <f t="shared" si="86"/>
        <v>0</v>
      </c>
      <c r="AL191" s="63">
        <f t="shared" si="62"/>
        <v>0</v>
      </c>
      <c r="AM191" s="156">
        <v>0</v>
      </c>
      <c r="AN191" s="53">
        <f>VLOOKUP(B191,[2]Attendance!$B$17:$AR$501,43,0)</f>
        <v>0</v>
      </c>
      <c r="AO191" s="156">
        <f t="shared" si="76"/>
        <v>0</v>
      </c>
      <c r="AP191" s="161">
        <v>0</v>
      </c>
      <c r="AQ191" s="53">
        <v>0</v>
      </c>
      <c r="AR191" s="65">
        <v>0</v>
      </c>
      <c r="AS191" s="66">
        <f t="shared" si="63"/>
        <v>213.27</v>
      </c>
      <c r="AT191" s="162">
        <f t="shared" si="77"/>
        <v>863316.96000000008</v>
      </c>
      <c r="AU191" s="68">
        <v>0</v>
      </c>
      <c r="AV191" s="68">
        <v>0</v>
      </c>
      <c r="AW191" s="164">
        <f t="shared" si="78"/>
        <v>0</v>
      </c>
      <c r="AX191" s="165">
        <f t="shared" si="87"/>
        <v>798548.96000000008</v>
      </c>
      <c r="AY191" s="166">
        <f t="shared" si="88"/>
        <v>0</v>
      </c>
      <c r="AZ191" s="156">
        <f t="shared" si="89"/>
        <v>0</v>
      </c>
      <c r="BA191" s="167">
        <f t="shared" si="90"/>
        <v>0</v>
      </c>
      <c r="BB191" s="160">
        <f t="shared" si="91"/>
        <v>4.2699999999999996</v>
      </c>
      <c r="BC191" s="160">
        <f t="shared" si="92"/>
        <v>4.2699999999999996</v>
      </c>
      <c r="BD191" s="156">
        <f t="shared" si="93"/>
        <v>209</v>
      </c>
      <c r="BE191" s="72">
        <f>VLOOKUP(B191,'[2]PAYROLL 50%'!$B$9:$L$91,11,0)</f>
        <v>38.85</v>
      </c>
      <c r="BF191" s="168">
        <f t="shared" si="85"/>
        <v>170.15</v>
      </c>
      <c r="BG191" s="56">
        <v>0</v>
      </c>
      <c r="BH191" s="74">
        <v>0</v>
      </c>
      <c r="BI191" s="169">
        <f t="shared" si="64"/>
        <v>170.15</v>
      </c>
      <c r="BJ191" s="129"/>
      <c r="BK191" s="77"/>
      <c r="BL191" s="78"/>
      <c r="BM191" s="80" t="s">
        <v>587</v>
      </c>
      <c r="BN191" s="78" t="s">
        <v>588</v>
      </c>
      <c r="BO191" s="80">
        <v>223.69</v>
      </c>
    </row>
    <row r="192" spans="1:67" s="81" customFormat="1" ht="21.75" customHeight="1" x14ac:dyDescent="0.2">
      <c r="A192" s="41">
        <v>300</v>
      </c>
      <c r="B192" s="149" t="s">
        <v>707</v>
      </c>
      <c r="C192" s="150" t="s">
        <v>708</v>
      </c>
      <c r="D192" s="151" t="s">
        <v>709</v>
      </c>
      <c r="E192" s="152" t="s">
        <v>143</v>
      </c>
      <c r="F192" s="153" t="s">
        <v>595</v>
      </c>
      <c r="G192" s="87">
        <v>32929</v>
      </c>
      <c r="H192" s="155">
        <v>45362</v>
      </c>
      <c r="I192" s="49">
        <v>202</v>
      </c>
      <c r="J192" s="50">
        <f>VLOOKUP(B192,[2]Attendance!$B$16:$AQ$500,42,0)</f>
        <v>17.5</v>
      </c>
      <c r="K192" s="51">
        <f t="shared" si="54"/>
        <v>135.96</v>
      </c>
      <c r="L192" s="52">
        <v>0</v>
      </c>
      <c r="M192" s="52">
        <f t="shared" si="55"/>
        <v>0</v>
      </c>
      <c r="N192" s="53">
        <f>VLOOKUP(B192,[2]Attendance!$B$16:$AS$500,44,0)</f>
        <v>0</v>
      </c>
      <c r="O192" s="53">
        <f t="shared" si="65"/>
        <v>0</v>
      </c>
      <c r="P192" s="53">
        <f>VLOOKUP(B192,[2]Attendance!$B$16:$BA$500,52,0)</f>
        <v>0</v>
      </c>
      <c r="Q192" s="53">
        <f t="shared" si="56"/>
        <v>0</v>
      </c>
      <c r="R192" s="54">
        <f>VLOOKUP(B192,[2]Attendance!$B$16:$BB$500,53,0)</f>
        <v>18</v>
      </c>
      <c r="S192" s="55">
        <f t="shared" si="57"/>
        <v>26.221153846153847</v>
      </c>
      <c r="T192" s="53">
        <f>VLOOKUP(B192,[2]Attendance!$B$16:$BC$500,54,0)</f>
        <v>0</v>
      </c>
      <c r="U192" s="53">
        <f t="shared" si="71"/>
        <v>0</v>
      </c>
      <c r="V192" s="58">
        <f>VLOOKUP(B192,[2]Attendance!$B$16:$AT$500,45,0)</f>
        <v>8</v>
      </c>
      <c r="W192" s="58">
        <f t="shared" si="58"/>
        <v>15.538461538461538</v>
      </c>
      <c r="X192" s="56">
        <f>VLOOKUP(B192,[2]Attendance!$B$16:$AP$500,41,0)</f>
        <v>9</v>
      </c>
      <c r="Y192" s="56">
        <f t="shared" si="72"/>
        <v>4.5</v>
      </c>
      <c r="Z192" s="138">
        <v>0</v>
      </c>
      <c r="AA192" s="58">
        <f t="shared" si="59"/>
        <v>17.5</v>
      </c>
      <c r="AB192" s="59">
        <f t="shared" si="73"/>
        <v>0</v>
      </c>
      <c r="AC192" s="58">
        <f t="shared" si="60"/>
        <v>0</v>
      </c>
      <c r="AD192" s="58">
        <f t="shared" si="61"/>
        <v>0</v>
      </c>
      <c r="AE192" s="60">
        <v>26</v>
      </c>
      <c r="AF192" s="60">
        <f t="shared" si="74"/>
        <v>10</v>
      </c>
      <c r="AG192" s="60">
        <f>VLOOKUP(B192,[2]Attendance!$B$16:$AZ$500,51,0)</f>
        <v>17.5</v>
      </c>
      <c r="AH192" s="53">
        <f t="shared" si="75"/>
        <v>6.7307692307692308</v>
      </c>
      <c r="AI192" s="61">
        <f>VLOOKUP(B192,[2]Attendance!$B$16:$BD$500,55,0)</f>
        <v>0</v>
      </c>
      <c r="AJ192" s="61">
        <f>VLOOKUP(B192,'[2]Annual leave'!$B$10:$W$157,22,0)</f>
        <v>0</v>
      </c>
      <c r="AK192" s="62">
        <f t="shared" si="86"/>
        <v>0</v>
      </c>
      <c r="AL192" s="63">
        <f t="shared" si="62"/>
        <v>0</v>
      </c>
      <c r="AM192" s="156">
        <v>0</v>
      </c>
      <c r="AN192" s="53">
        <f>VLOOKUP(B192,[2]Attendance!$B$17:$AR$501,43,0)</f>
        <v>0</v>
      </c>
      <c r="AO192" s="156">
        <f t="shared" si="76"/>
        <v>0</v>
      </c>
      <c r="AP192" s="161">
        <v>0</v>
      </c>
      <c r="AQ192" s="53">
        <v>0</v>
      </c>
      <c r="AR192" s="65">
        <v>0</v>
      </c>
      <c r="AS192" s="66">
        <f t="shared" si="63"/>
        <v>198.95</v>
      </c>
      <c r="AT192" s="162">
        <f t="shared" si="77"/>
        <v>805349.6</v>
      </c>
      <c r="AU192" s="68">
        <v>0</v>
      </c>
      <c r="AV192" s="68">
        <v>0</v>
      </c>
      <c r="AW192" s="164">
        <f t="shared" si="78"/>
        <v>0</v>
      </c>
      <c r="AX192" s="165">
        <f t="shared" si="87"/>
        <v>746653.6</v>
      </c>
      <c r="AY192" s="166">
        <f t="shared" si="88"/>
        <v>0</v>
      </c>
      <c r="AZ192" s="156">
        <f t="shared" si="89"/>
        <v>0</v>
      </c>
      <c r="BA192" s="167">
        <f t="shared" si="90"/>
        <v>0</v>
      </c>
      <c r="BB192" s="160">
        <f t="shared" si="91"/>
        <v>3.98</v>
      </c>
      <c r="BC192" s="160">
        <f t="shared" si="92"/>
        <v>3.98</v>
      </c>
      <c r="BD192" s="156">
        <f t="shared" si="93"/>
        <v>194.97</v>
      </c>
      <c r="BE192" s="72">
        <f>VLOOKUP(B192,'[2]PAYROLL 50%'!$B$9:$L$91,11,0)</f>
        <v>34.96</v>
      </c>
      <c r="BF192" s="168">
        <f t="shared" si="85"/>
        <v>160.01</v>
      </c>
      <c r="BG192" s="56">
        <v>0</v>
      </c>
      <c r="BH192" s="74">
        <v>0</v>
      </c>
      <c r="BI192" s="169">
        <f t="shared" si="64"/>
        <v>160.01</v>
      </c>
      <c r="BJ192" s="129"/>
      <c r="BK192" s="77"/>
      <c r="BL192" s="78"/>
      <c r="BM192" s="80" t="s">
        <v>587</v>
      </c>
      <c r="BN192" s="78" t="s">
        <v>588</v>
      </c>
      <c r="BO192" s="80">
        <v>223.69</v>
      </c>
    </row>
    <row r="193" spans="1:67" s="81" customFormat="1" ht="21.75" customHeight="1" x14ac:dyDescent="0.2">
      <c r="A193" s="41">
        <v>301</v>
      </c>
      <c r="B193" s="149" t="s">
        <v>710</v>
      </c>
      <c r="C193" s="150" t="s">
        <v>711</v>
      </c>
      <c r="D193" s="151" t="s">
        <v>712</v>
      </c>
      <c r="E193" s="152" t="s">
        <v>143</v>
      </c>
      <c r="F193" s="153" t="s">
        <v>551</v>
      </c>
      <c r="G193" s="87">
        <v>37904</v>
      </c>
      <c r="H193" s="155">
        <v>45362</v>
      </c>
      <c r="I193" s="49">
        <v>202</v>
      </c>
      <c r="J193" s="50">
        <f>VLOOKUP(B193,[2]Attendance!$B$16:$AQ$500,42,0)</f>
        <v>18</v>
      </c>
      <c r="K193" s="51">
        <f t="shared" si="54"/>
        <v>139.85</v>
      </c>
      <c r="L193" s="52">
        <v>0</v>
      </c>
      <c r="M193" s="52">
        <f t="shared" si="55"/>
        <v>0</v>
      </c>
      <c r="N193" s="53">
        <f>VLOOKUP(B193,[2]Attendance!$B$16:$AS$500,44,0)</f>
        <v>0</v>
      </c>
      <c r="O193" s="53">
        <f t="shared" si="65"/>
        <v>0</v>
      </c>
      <c r="P193" s="53">
        <f>VLOOKUP(B193,[2]Attendance!$B$16:$BA$500,52,0)</f>
        <v>0</v>
      </c>
      <c r="Q193" s="53">
        <f t="shared" si="56"/>
        <v>0</v>
      </c>
      <c r="R193" s="54">
        <f>VLOOKUP(B193,[2]Attendance!$B$16:$BB$500,53,0)</f>
        <v>30</v>
      </c>
      <c r="S193" s="55">
        <f t="shared" si="57"/>
        <v>43.701923076923073</v>
      </c>
      <c r="T193" s="53">
        <f>VLOOKUP(B193,[2]Attendance!$B$16:$BC$500,54,0)</f>
        <v>0</v>
      </c>
      <c r="U193" s="53">
        <f t="shared" si="71"/>
        <v>0</v>
      </c>
      <c r="V193" s="58">
        <f>VLOOKUP(B193,[2]Attendance!$B$16:$AT$500,45,0)</f>
        <v>8</v>
      </c>
      <c r="W193" s="58">
        <f t="shared" si="58"/>
        <v>15.538461538461538</v>
      </c>
      <c r="X193" s="56">
        <f>VLOOKUP(B193,[2]Attendance!$B$16:$AP$500,41,0)</f>
        <v>15</v>
      </c>
      <c r="Y193" s="56">
        <f t="shared" si="72"/>
        <v>7.5</v>
      </c>
      <c r="Z193" s="138">
        <v>0</v>
      </c>
      <c r="AA193" s="58">
        <f t="shared" si="59"/>
        <v>18</v>
      </c>
      <c r="AB193" s="59">
        <f t="shared" si="73"/>
        <v>0</v>
      </c>
      <c r="AC193" s="58">
        <f t="shared" si="60"/>
        <v>0</v>
      </c>
      <c r="AD193" s="58">
        <f t="shared" si="61"/>
        <v>0</v>
      </c>
      <c r="AE193" s="60">
        <v>26</v>
      </c>
      <c r="AF193" s="60">
        <f t="shared" si="74"/>
        <v>10</v>
      </c>
      <c r="AG193" s="60">
        <f>VLOOKUP(B193,[2]Attendance!$B$16:$AZ$500,51,0)</f>
        <v>18</v>
      </c>
      <c r="AH193" s="53">
        <f t="shared" si="75"/>
        <v>6.9230769230769234</v>
      </c>
      <c r="AI193" s="61">
        <f>VLOOKUP(B193,[2]Attendance!$B$16:$BD$500,55,0)</f>
        <v>0</v>
      </c>
      <c r="AJ193" s="61">
        <f>VLOOKUP(B193,'[2]Annual leave'!$B$10:$W$157,22,0)</f>
        <v>0</v>
      </c>
      <c r="AK193" s="62">
        <f t="shared" si="86"/>
        <v>0</v>
      </c>
      <c r="AL193" s="63">
        <f t="shared" si="62"/>
        <v>0</v>
      </c>
      <c r="AM193" s="156">
        <v>0</v>
      </c>
      <c r="AN193" s="53">
        <f>VLOOKUP(B193,[2]Attendance!$B$17:$AR$501,43,0)</f>
        <v>0</v>
      </c>
      <c r="AO193" s="156">
        <f t="shared" si="76"/>
        <v>0</v>
      </c>
      <c r="AP193" s="161">
        <v>0</v>
      </c>
      <c r="AQ193" s="53">
        <v>0</v>
      </c>
      <c r="AR193" s="65">
        <v>0</v>
      </c>
      <c r="AS193" s="66">
        <f t="shared" si="63"/>
        <v>223.51</v>
      </c>
      <c r="AT193" s="162">
        <f t="shared" si="77"/>
        <v>904768.48</v>
      </c>
      <c r="AU193" s="68">
        <v>0</v>
      </c>
      <c r="AV193" s="68">
        <v>0</v>
      </c>
      <c r="AW193" s="164">
        <f t="shared" si="78"/>
        <v>0</v>
      </c>
      <c r="AX193" s="165">
        <f t="shared" si="87"/>
        <v>833928.48</v>
      </c>
      <c r="AY193" s="166">
        <f t="shared" si="88"/>
        <v>0</v>
      </c>
      <c r="AZ193" s="156">
        <f t="shared" si="89"/>
        <v>0</v>
      </c>
      <c r="BA193" s="167">
        <f t="shared" si="90"/>
        <v>0</v>
      </c>
      <c r="BB193" s="160">
        <f t="shared" si="91"/>
        <v>4.47</v>
      </c>
      <c r="BC193" s="160">
        <f t="shared" si="92"/>
        <v>4.47</v>
      </c>
      <c r="BD193" s="156">
        <f t="shared" si="93"/>
        <v>219.04</v>
      </c>
      <c r="BE193" s="72">
        <f>VLOOKUP(B193,'[2]PAYROLL 50%'!$B$9:$L$91,11,0)</f>
        <v>38.85</v>
      </c>
      <c r="BF193" s="168">
        <f t="shared" si="85"/>
        <v>180.19</v>
      </c>
      <c r="BG193" s="56">
        <v>0</v>
      </c>
      <c r="BH193" s="74">
        <v>0</v>
      </c>
      <c r="BI193" s="169">
        <f t="shared" si="64"/>
        <v>180.19</v>
      </c>
      <c r="BJ193" s="129"/>
      <c r="BK193" s="77"/>
      <c r="BL193" s="78"/>
      <c r="BM193" s="80" t="s">
        <v>587</v>
      </c>
      <c r="BN193" s="78" t="s">
        <v>588</v>
      </c>
      <c r="BO193" s="80">
        <v>223.69</v>
      </c>
    </row>
    <row r="194" spans="1:67" s="81" customFormat="1" ht="21.75" customHeight="1" x14ac:dyDescent="0.2">
      <c r="A194" s="41">
        <v>302</v>
      </c>
      <c r="B194" s="149" t="s">
        <v>713</v>
      </c>
      <c r="C194" s="150" t="s">
        <v>714</v>
      </c>
      <c r="D194" s="151" t="s">
        <v>715</v>
      </c>
      <c r="E194" s="152" t="s">
        <v>143</v>
      </c>
      <c r="F194" s="153" t="s">
        <v>551</v>
      </c>
      <c r="G194" s="87">
        <v>37848</v>
      </c>
      <c r="H194" s="155">
        <v>45362</v>
      </c>
      <c r="I194" s="49">
        <v>202</v>
      </c>
      <c r="J194" s="50">
        <f>VLOOKUP(B194,[2]Attendance!$B$16:$AQ$500,42,0)</f>
        <v>18</v>
      </c>
      <c r="K194" s="51">
        <f t="shared" si="54"/>
        <v>139.85</v>
      </c>
      <c r="L194" s="52">
        <v>0</v>
      </c>
      <c r="M194" s="52">
        <f t="shared" si="55"/>
        <v>0</v>
      </c>
      <c r="N194" s="53">
        <f>VLOOKUP(B194,[2]Attendance!$B$16:$AS$500,44,0)</f>
        <v>0</v>
      </c>
      <c r="O194" s="53">
        <f t="shared" si="65"/>
        <v>0</v>
      </c>
      <c r="P194" s="53">
        <f>VLOOKUP(B194,[2]Attendance!$B$16:$BA$500,52,0)</f>
        <v>0</v>
      </c>
      <c r="Q194" s="53">
        <f t="shared" si="56"/>
        <v>0</v>
      </c>
      <c r="R194" s="54">
        <f>VLOOKUP(B194,[2]Attendance!$B$16:$BB$500,53,0)</f>
        <v>28</v>
      </c>
      <c r="S194" s="55">
        <f t="shared" si="57"/>
        <v>40.788461538461533</v>
      </c>
      <c r="T194" s="53">
        <f>VLOOKUP(B194,[2]Attendance!$B$16:$BC$500,54,0)</f>
        <v>0</v>
      </c>
      <c r="U194" s="53">
        <f t="shared" si="71"/>
        <v>0</v>
      </c>
      <c r="V194" s="58">
        <f>VLOOKUP(B194,[2]Attendance!$B$16:$AT$500,45,0)</f>
        <v>8</v>
      </c>
      <c r="W194" s="58">
        <f t="shared" si="58"/>
        <v>15.538461538461538</v>
      </c>
      <c r="X194" s="56">
        <f>VLOOKUP(B194,[2]Attendance!$B$16:$AP$500,41,0)</f>
        <v>14</v>
      </c>
      <c r="Y194" s="56">
        <f t="shared" si="72"/>
        <v>7</v>
      </c>
      <c r="Z194" s="138">
        <v>0</v>
      </c>
      <c r="AA194" s="58">
        <f t="shared" si="59"/>
        <v>18</v>
      </c>
      <c r="AB194" s="59">
        <f t="shared" si="73"/>
        <v>0</v>
      </c>
      <c r="AC194" s="58">
        <f t="shared" si="60"/>
        <v>0</v>
      </c>
      <c r="AD194" s="58">
        <f t="shared" si="61"/>
        <v>0</v>
      </c>
      <c r="AE194" s="60">
        <v>26</v>
      </c>
      <c r="AF194" s="60">
        <f t="shared" si="74"/>
        <v>10</v>
      </c>
      <c r="AG194" s="60">
        <f>VLOOKUP(B194,[2]Attendance!$B$16:$AZ$500,51,0)</f>
        <v>18</v>
      </c>
      <c r="AH194" s="53">
        <f t="shared" si="75"/>
        <v>6.9230769230769234</v>
      </c>
      <c r="AI194" s="61">
        <f>VLOOKUP(B194,[2]Attendance!$B$16:$BD$500,55,0)</f>
        <v>0</v>
      </c>
      <c r="AJ194" s="61">
        <f>VLOOKUP(B194,'[2]Annual leave'!$B$10:$W$157,22,0)</f>
        <v>0</v>
      </c>
      <c r="AK194" s="62">
        <f t="shared" si="86"/>
        <v>0</v>
      </c>
      <c r="AL194" s="63">
        <f t="shared" si="62"/>
        <v>0</v>
      </c>
      <c r="AM194" s="156">
        <v>0</v>
      </c>
      <c r="AN194" s="53">
        <f>VLOOKUP(B194,[2]Attendance!$B$17:$AR$501,43,0)</f>
        <v>0</v>
      </c>
      <c r="AO194" s="156">
        <f t="shared" si="76"/>
        <v>0</v>
      </c>
      <c r="AP194" s="161">
        <v>0</v>
      </c>
      <c r="AQ194" s="53">
        <v>0</v>
      </c>
      <c r="AR194" s="65">
        <v>0</v>
      </c>
      <c r="AS194" s="66">
        <f t="shared" si="63"/>
        <v>220.1</v>
      </c>
      <c r="AT194" s="162">
        <f t="shared" si="77"/>
        <v>890964.79999999993</v>
      </c>
      <c r="AU194" s="68">
        <v>0</v>
      </c>
      <c r="AV194" s="68">
        <v>0</v>
      </c>
      <c r="AW194" s="164">
        <f t="shared" si="78"/>
        <v>0</v>
      </c>
      <c r="AX194" s="165">
        <f t="shared" si="87"/>
        <v>822148.79999999993</v>
      </c>
      <c r="AY194" s="166">
        <f t="shared" si="88"/>
        <v>0</v>
      </c>
      <c r="AZ194" s="156">
        <f t="shared" si="89"/>
        <v>0</v>
      </c>
      <c r="BA194" s="167">
        <f t="shared" si="90"/>
        <v>0</v>
      </c>
      <c r="BB194" s="160">
        <f t="shared" si="91"/>
        <v>4.4000000000000004</v>
      </c>
      <c r="BC194" s="160">
        <f t="shared" si="92"/>
        <v>4.4000000000000004</v>
      </c>
      <c r="BD194" s="156">
        <f t="shared" si="93"/>
        <v>215.7</v>
      </c>
      <c r="BE194" s="72">
        <f>VLOOKUP(B194,'[2]PAYROLL 50%'!$B$9:$L$91,11,0)</f>
        <v>38.85</v>
      </c>
      <c r="BF194" s="168">
        <f t="shared" si="85"/>
        <v>176.85</v>
      </c>
      <c r="BG194" s="56">
        <v>0</v>
      </c>
      <c r="BH194" s="74">
        <v>0</v>
      </c>
      <c r="BI194" s="169">
        <f t="shared" si="64"/>
        <v>176.85</v>
      </c>
      <c r="BJ194" s="129"/>
      <c r="BK194" s="77"/>
      <c r="BL194" s="78"/>
      <c r="BM194" s="80" t="s">
        <v>587</v>
      </c>
      <c r="BN194" s="78" t="s">
        <v>588</v>
      </c>
      <c r="BO194" s="80">
        <v>223.69</v>
      </c>
    </row>
    <row r="195" spans="1:67" s="81" customFormat="1" ht="21.75" customHeight="1" x14ac:dyDescent="0.2">
      <c r="A195" s="41">
        <v>303</v>
      </c>
      <c r="B195" s="149" t="s">
        <v>716</v>
      </c>
      <c r="C195" s="150" t="s">
        <v>717</v>
      </c>
      <c r="D195" s="151" t="s">
        <v>718</v>
      </c>
      <c r="E195" s="152" t="s">
        <v>143</v>
      </c>
      <c r="F195" s="153" t="s">
        <v>595</v>
      </c>
      <c r="G195" s="87">
        <v>38732</v>
      </c>
      <c r="H195" s="155">
        <v>45362</v>
      </c>
      <c r="I195" s="49">
        <v>202</v>
      </c>
      <c r="J195" s="50">
        <f>VLOOKUP(B195,[2]Attendance!$B$16:$AQ$500,42,0)</f>
        <v>17.5</v>
      </c>
      <c r="K195" s="51">
        <f t="shared" si="54"/>
        <v>135.96</v>
      </c>
      <c r="L195" s="52">
        <v>0</v>
      </c>
      <c r="M195" s="52">
        <f t="shared" si="55"/>
        <v>0</v>
      </c>
      <c r="N195" s="53">
        <f>VLOOKUP(B195,[2]Attendance!$B$16:$AS$500,44,0)</f>
        <v>0</v>
      </c>
      <c r="O195" s="53">
        <f t="shared" si="65"/>
        <v>0</v>
      </c>
      <c r="P195" s="53">
        <f>VLOOKUP(B195,[2]Attendance!$B$16:$BA$500,52,0)</f>
        <v>0</v>
      </c>
      <c r="Q195" s="53">
        <f t="shared" si="56"/>
        <v>0</v>
      </c>
      <c r="R195" s="54">
        <f>VLOOKUP(B195,[2]Attendance!$B$16:$BB$500,53,0)</f>
        <v>26</v>
      </c>
      <c r="S195" s="55">
        <f t="shared" si="57"/>
        <v>37.875</v>
      </c>
      <c r="T195" s="53">
        <f>VLOOKUP(B195,[2]Attendance!$B$16:$BC$500,54,0)</f>
        <v>0</v>
      </c>
      <c r="U195" s="53">
        <f t="shared" si="71"/>
        <v>0</v>
      </c>
      <c r="V195" s="58">
        <f>VLOOKUP(B195,[2]Attendance!$B$16:$AT$500,45,0)</f>
        <v>8</v>
      </c>
      <c r="W195" s="58">
        <f t="shared" si="58"/>
        <v>15.538461538461538</v>
      </c>
      <c r="X195" s="56">
        <f>VLOOKUP(B195,[2]Attendance!$B$16:$AP$500,41,0)</f>
        <v>13</v>
      </c>
      <c r="Y195" s="56">
        <f t="shared" si="72"/>
        <v>6.5</v>
      </c>
      <c r="Z195" s="138">
        <v>0</v>
      </c>
      <c r="AA195" s="58">
        <f t="shared" si="59"/>
        <v>17.5</v>
      </c>
      <c r="AB195" s="59">
        <f t="shared" si="73"/>
        <v>0</v>
      </c>
      <c r="AC195" s="58">
        <f t="shared" si="60"/>
        <v>0</v>
      </c>
      <c r="AD195" s="58">
        <f t="shared" si="61"/>
        <v>0</v>
      </c>
      <c r="AE195" s="60">
        <v>26</v>
      </c>
      <c r="AF195" s="60">
        <f t="shared" si="74"/>
        <v>10</v>
      </c>
      <c r="AG195" s="60">
        <f>VLOOKUP(B195,[2]Attendance!$B$16:$AZ$500,51,0)</f>
        <v>17.5</v>
      </c>
      <c r="AH195" s="53">
        <f t="shared" si="75"/>
        <v>6.7307692307692308</v>
      </c>
      <c r="AI195" s="61">
        <f>VLOOKUP(B195,[2]Attendance!$B$16:$BD$500,55,0)</f>
        <v>0</v>
      </c>
      <c r="AJ195" s="61">
        <f>VLOOKUP(B195,'[2]Annual leave'!$B$10:$W$157,22,0)</f>
        <v>0</v>
      </c>
      <c r="AK195" s="62">
        <f t="shared" si="86"/>
        <v>0</v>
      </c>
      <c r="AL195" s="63">
        <f t="shared" si="62"/>
        <v>0</v>
      </c>
      <c r="AM195" s="156">
        <v>0</v>
      </c>
      <c r="AN195" s="53">
        <f>VLOOKUP(B195,[2]Attendance!$B$17:$AR$501,43,0)</f>
        <v>0</v>
      </c>
      <c r="AO195" s="156">
        <f t="shared" si="76"/>
        <v>0</v>
      </c>
      <c r="AP195" s="161">
        <v>0</v>
      </c>
      <c r="AQ195" s="53">
        <v>0</v>
      </c>
      <c r="AR195" s="65">
        <v>0</v>
      </c>
      <c r="AS195" s="66">
        <f t="shared" si="63"/>
        <v>212.6</v>
      </c>
      <c r="AT195" s="162">
        <f t="shared" si="77"/>
        <v>860604.79999999993</v>
      </c>
      <c r="AU195" s="68">
        <v>0</v>
      </c>
      <c r="AV195" s="68">
        <v>0</v>
      </c>
      <c r="AW195" s="164">
        <f t="shared" si="78"/>
        <v>0</v>
      </c>
      <c r="AX195" s="165">
        <f t="shared" si="87"/>
        <v>793812.79999999993</v>
      </c>
      <c r="AY195" s="166">
        <f t="shared" si="88"/>
        <v>0</v>
      </c>
      <c r="AZ195" s="156">
        <f t="shared" si="89"/>
        <v>0</v>
      </c>
      <c r="BA195" s="167">
        <f t="shared" si="90"/>
        <v>0</v>
      </c>
      <c r="BB195" s="160">
        <f t="shared" si="91"/>
        <v>4.25</v>
      </c>
      <c r="BC195" s="160">
        <f t="shared" si="92"/>
        <v>4.25</v>
      </c>
      <c r="BD195" s="156">
        <f t="shared" si="93"/>
        <v>208.35</v>
      </c>
      <c r="BE195" s="72">
        <f>VLOOKUP(B195,'[2]PAYROLL 50%'!$B$9:$L$91,11,0)</f>
        <v>34.96</v>
      </c>
      <c r="BF195" s="168">
        <f t="shared" si="85"/>
        <v>173.39</v>
      </c>
      <c r="BG195" s="56">
        <v>0</v>
      </c>
      <c r="BH195" s="74">
        <v>0</v>
      </c>
      <c r="BI195" s="169">
        <f t="shared" si="64"/>
        <v>173.39</v>
      </c>
      <c r="BJ195" s="129"/>
      <c r="BK195" s="77"/>
      <c r="BL195" s="78"/>
      <c r="BM195" s="80" t="s">
        <v>587</v>
      </c>
      <c r="BN195" s="78" t="s">
        <v>588</v>
      </c>
      <c r="BO195" s="80">
        <v>223.69</v>
      </c>
    </row>
    <row r="196" spans="1:67" s="81" customFormat="1" ht="21.75" customHeight="1" x14ac:dyDescent="0.2">
      <c r="A196" s="41">
        <v>304</v>
      </c>
      <c r="B196" s="149" t="s">
        <v>719</v>
      </c>
      <c r="C196" s="150" t="s">
        <v>720</v>
      </c>
      <c r="D196" s="151" t="s">
        <v>721</v>
      </c>
      <c r="E196" s="152" t="s">
        <v>143</v>
      </c>
      <c r="F196" s="153" t="s">
        <v>595</v>
      </c>
      <c r="G196" s="87">
        <v>37073</v>
      </c>
      <c r="H196" s="155">
        <v>45362</v>
      </c>
      <c r="I196" s="49">
        <v>202</v>
      </c>
      <c r="J196" s="50">
        <f>VLOOKUP(B196,[2]Attendance!$B$16:$AQ$500,42,0)</f>
        <v>18</v>
      </c>
      <c r="K196" s="51">
        <f t="shared" si="54"/>
        <v>139.85</v>
      </c>
      <c r="L196" s="52">
        <v>0</v>
      </c>
      <c r="M196" s="52">
        <f t="shared" si="55"/>
        <v>0</v>
      </c>
      <c r="N196" s="53">
        <f>VLOOKUP(B196,[2]Attendance!$B$16:$AS$500,44,0)</f>
        <v>0</v>
      </c>
      <c r="O196" s="53">
        <f t="shared" si="65"/>
        <v>0</v>
      </c>
      <c r="P196" s="53">
        <f>VLOOKUP(B196,[2]Attendance!$B$16:$BA$500,52,0)</f>
        <v>0</v>
      </c>
      <c r="Q196" s="53">
        <f t="shared" si="56"/>
        <v>0</v>
      </c>
      <c r="R196" s="54">
        <f>VLOOKUP(B196,[2]Attendance!$B$16:$BB$500,53,0)</f>
        <v>20</v>
      </c>
      <c r="S196" s="55">
        <f t="shared" si="57"/>
        <v>29.134615384615383</v>
      </c>
      <c r="T196" s="53">
        <f>VLOOKUP(B196,[2]Attendance!$B$16:$BC$500,54,0)</f>
        <v>0</v>
      </c>
      <c r="U196" s="53">
        <f t="shared" si="71"/>
        <v>0</v>
      </c>
      <c r="V196" s="58">
        <f>VLOOKUP(B196,[2]Attendance!$B$16:$AT$500,45,0)</f>
        <v>8</v>
      </c>
      <c r="W196" s="58">
        <f t="shared" si="58"/>
        <v>15.538461538461538</v>
      </c>
      <c r="X196" s="56">
        <f>VLOOKUP(B196,[2]Attendance!$B$16:$AP$500,41,0)</f>
        <v>10</v>
      </c>
      <c r="Y196" s="56">
        <f t="shared" si="72"/>
        <v>5</v>
      </c>
      <c r="Z196" s="138">
        <v>0</v>
      </c>
      <c r="AA196" s="58">
        <f t="shared" si="59"/>
        <v>18</v>
      </c>
      <c r="AB196" s="59">
        <f t="shared" si="73"/>
        <v>0</v>
      </c>
      <c r="AC196" s="58">
        <f t="shared" si="60"/>
        <v>0</v>
      </c>
      <c r="AD196" s="58">
        <f t="shared" si="61"/>
        <v>0</v>
      </c>
      <c r="AE196" s="60">
        <v>26</v>
      </c>
      <c r="AF196" s="60">
        <f t="shared" si="74"/>
        <v>10</v>
      </c>
      <c r="AG196" s="60">
        <f>VLOOKUP(B196,[2]Attendance!$B$16:$AZ$500,51,0)</f>
        <v>18</v>
      </c>
      <c r="AH196" s="53">
        <f t="shared" si="75"/>
        <v>6.9230769230769234</v>
      </c>
      <c r="AI196" s="61">
        <f>VLOOKUP(B196,[2]Attendance!$B$16:$BD$500,55,0)</f>
        <v>0</v>
      </c>
      <c r="AJ196" s="61">
        <f>VLOOKUP(B196,'[2]Annual leave'!$B$10:$W$157,22,0)</f>
        <v>0</v>
      </c>
      <c r="AK196" s="62">
        <f t="shared" si="86"/>
        <v>0</v>
      </c>
      <c r="AL196" s="63">
        <f t="shared" si="62"/>
        <v>0</v>
      </c>
      <c r="AM196" s="156">
        <v>0</v>
      </c>
      <c r="AN196" s="53">
        <f>VLOOKUP(B196,[2]Attendance!$B$17:$AR$501,43,0)</f>
        <v>0</v>
      </c>
      <c r="AO196" s="156">
        <f t="shared" si="76"/>
        <v>0</v>
      </c>
      <c r="AP196" s="161">
        <v>0</v>
      </c>
      <c r="AQ196" s="53">
        <v>0</v>
      </c>
      <c r="AR196" s="65">
        <v>0</v>
      </c>
      <c r="AS196" s="66">
        <f t="shared" si="63"/>
        <v>206.45</v>
      </c>
      <c r="AT196" s="162">
        <f t="shared" si="77"/>
        <v>835709.6</v>
      </c>
      <c r="AU196" s="68">
        <v>0</v>
      </c>
      <c r="AV196" s="68">
        <v>0</v>
      </c>
      <c r="AW196" s="164">
        <f t="shared" si="78"/>
        <v>0</v>
      </c>
      <c r="AX196" s="165">
        <f t="shared" si="87"/>
        <v>774989.6</v>
      </c>
      <c r="AY196" s="166">
        <f t="shared" si="88"/>
        <v>0</v>
      </c>
      <c r="AZ196" s="156">
        <f t="shared" si="89"/>
        <v>0</v>
      </c>
      <c r="BA196" s="167">
        <f t="shared" si="90"/>
        <v>0</v>
      </c>
      <c r="BB196" s="160">
        <f t="shared" si="91"/>
        <v>4.13</v>
      </c>
      <c r="BC196" s="160">
        <f t="shared" si="92"/>
        <v>4.13</v>
      </c>
      <c r="BD196" s="156">
        <f t="shared" si="93"/>
        <v>202.32</v>
      </c>
      <c r="BE196" s="72">
        <f>VLOOKUP(B196,'[2]PAYROLL 50%'!$B$9:$L$91,11,0)</f>
        <v>38.85</v>
      </c>
      <c r="BF196" s="168">
        <f t="shared" si="85"/>
        <v>163.47</v>
      </c>
      <c r="BG196" s="56">
        <v>0</v>
      </c>
      <c r="BH196" s="74">
        <v>0</v>
      </c>
      <c r="BI196" s="169">
        <f t="shared" si="64"/>
        <v>163.47</v>
      </c>
      <c r="BJ196" s="129"/>
      <c r="BK196" s="77"/>
      <c r="BL196" s="78"/>
      <c r="BM196" s="80" t="s">
        <v>587</v>
      </c>
      <c r="BN196" s="78" t="s">
        <v>588</v>
      </c>
      <c r="BO196" s="80">
        <v>223.69</v>
      </c>
    </row>
    <row r="197" spans="1:67" s="81" customFormat="1" ht="21.75" customHeight="1" x14ac:dyDescent="0.2">
      <c r="A197" s="41">
        <v>305</v>
      </c>
      <c r="B197" s="149" t="s">
        <v>722</v>
      </c>
      <c r="C197" s="150" t="s">
        <v>723</v>
      </c>
      <c r="D197" s="151" t="s">
        <v>724</v>
      </c>
      <c r="E197" s="152" t="s">
        <v>143</v>
      </c>
      <c r="F197" s="153" t="s">
        <v>595</v>
      </c>
      <c r="G197" s="87">
        <v>37171</v>
      </c>
      <c r="H197" s="155">
        <v>45362</v>
      </c>
      <c r="I197" s="49">
        <v>202</v>
      </c>
      <c r="J197" s="50">
        <f>VLOOKUP(B197,[2]Attendance!$B$16:$AQ$500,42,0)</f>
        <v>18</v>
      </c>
      <c r="K197" s="51">
        <f t="shared" si="54"/>
        <v>139.85</v>
      </c>
      <c r="L197" s="52">
        <v>0</v>
      </c>
      <c r="M197" s="52">
        <f t="shared" si="55"/>
        <v>0</v>
      </c>
      <c r="N197" s="53">
        <f>VLOOKUP(B197,[2]Attendance!$B$16:$AS$500,44,0)</f>
        <v>0</v>
      </c>
      <c r="O197" s="53">
        <f t="shared" si="65"/>
        <v>0</v>
      </c>
      <c r="P197" s="53">
        <f>VLOOKUP(B197,[2]Attendance!$B$16:$BA$500,52,0)</f>
        <v>0</v>
      </c>
      <c r="Q197" s="53">
        <f t="shared" si="56"/>
        <v>0</v>
      </c>
      <c r="R197" s="54">
        <f>VLOOKUP(B197,[2]Attendance!$B$16:$BB$500,53,0)</f>
        <v>24</v>
      </c>
      <c r="S197" s="55">
        <f t="shared" si="57"/>
        <v>34.96153846153846</v>
      </c>
      <c r="T197" s="53">
        <f>VLOOKUP(B197,[2]Attendance!$B$16:$BC$500,54,0)</f>
        <v>0</v>
      </c>
      <c r="U197" s="53">
        <f t="shared" si="71"/>
        <v>0</v>
      </c>
      <c r="V197" s="53">
        <f>VLOOKUP(B197,[2]Attendance!$B$16:$AT$500,45,0)</f>
        <v>0</v>
      </c>
      <c r="W197" s="53">
        <f t="shared" si="58"/>
        <v>0</v>
      </c>
      <c r="X197" s="56">
        <f>VLOOKUP(B197,[2]Attendance!$B$16:$AP$500,41,0)</f>
        <v>12</v>
      </c>
      <c r="Y197" s="56">
        <f t="shared" si="72"/>
        <v>6</v>
      </c>
      <c r="Z197" s="138">
        <v>0</v>
      </c>
      <c r="AA197" s="58">
        <f t="shared" si="59"/>
        <v>18</v>
      </c>
      <c r="AB197" s="59">
        <f t="shared" si="73"/>
        <v>0</v>
      </c>
      <c r="AC197" s="58">
        <f t="shared" si="60"/>
        <v>0</v>
      </c>
      <c r="AD197" s="58">
        <f t="shared" si="61"/>
        <v>0</v>
      </c>
      <c r="AE197" s="60">
        <v>26</v>
      </c>
      <c r="AF197" s="60">
        <f t="shared" si="74"/>
        <v>10</v>
      </c>
      <c r="AG197" s="60">
        <f>VLOOKUP(B197,[2]Attendance!$B$16:$AZ$500,51,0)</f>
        <v>18</v>
      </c>
      <c r="AH197" s="53">
        <f t="shared" si="75"/>
        <v>6.9230769230769234</v>
      </c>
      <c r="AI197" s="61">
        <f>VLOOKUP(B197,[2]Attendance!$B$16:$BD$500,55,0)</f>
        <v>0</v>
      </c>
      <c r="AJ197" s="61">
        <f>VLOOKUP(B197,'[2]Annual leave'!$B$10:$W$157,22,0)</f>
        <v>0</v>
      </c>
      <c r="AK197" s="62">
        <f t="shared" si="86"/>
        <v>0</v>
      </c>
      <c r="AL197" s="63">
        <f t="shared" si="62"/>
        <v>0</v>
      </c>
      <c r="AM197" s="156">
        <v>0</v>
      </c>
      <c r="AN197" s="53">
        <f>VLOOKUP(B197,[2]Attendance!$B$17:$AR$501,43,0)</f>
        <v>0</v>
      </c>
      <c r="AO197" s="156">
        <f t="shared" si="76"/>
        <v>0</v>
      </c>
      <c r="AP197" s="161">
        <v>0</v>
      </c>
      <c r="AQ197" s="53">
        <v>0</v>
      </c>
      <c r="AR197" s="65">
        <v>0</v>
      </c>
      <c r="AS197" s="66">
        <f t="shared" si="63"/>
        <v>197.73</v>
      </c>
      <c r="AT197" s="162">
        <f t="shared" si="77"/>
        <v>800411.03999999992</v>
      </c>
      <c r="AU197" s="68">
        <v>0</v>
      </c>
      <c r="AV197" s="68">
        <v>0</v>
      </c>
      <c r="AW197" s="164">
        <f t="shared" si="78"/>
        <v>0</v>
      </c>
      <c r="AX197" s="165">
        <f t="shared" si="87"/>
        <v>735643.03999999992</v>
      </c>
      <c r="AY197" s="166">
        <f t="shared" si="88"/>
        <v>0</v>
      </c>
      <c r="AZ197" s="156">
        <f t="shared" si="89"/>
        <v>0</v>
      </c>
      <c r="BA197" s="167">
        <f t="shared" si="90"/>
        <v>0</v>
      </c>
      <c r="BB197" s="160">
        <f t="shared" si="91"/>
        <v>3.95</v>
      </c>
      <c r="BC197" s="160">
        <f t="shared" si="92"/>
        <v>3.95</v>
      </c>
      <c r="BD197" s="156">
        <f t="shared" si="93"/>
        <v>193.78</v>
      </c>
      <c r="BE197" s="72">
        <f>VLOOKUP(B197,'[2]PAYROLL 50%'!$B$9:$L$91,11,0)</f>
        <v>38.85</v>
      </c>
      <c r="BF197" s="168">
        <f t="shared" si="85"/>
        <v>154.93</v>
      </c>
      <c r="BG197" s="56">
        <v>0</v>
      </c>
      <c r="BH197" s="74">
        <v>0</v>
      </c>
      <c r="BI197" s="169">
        <f t="shared" si="64"/>
        <v>154.93</v>
      </c>
      <c r="BJ197" s="129"/>
      <c r="BK197" s="77"/>
      <c r="BL197" s="78"/>
      <c r="BM197" s="80" t="s">
        <v>587</v>
      </c>
      <c r="BN197" s="78" t="s">
        <v>588</v>
      </c>
      <c r="BO197" s="80">
        <v>223.69</v>
      </c>
    </row>
    <row r="198" spans="1:67" s="81" customFormat="1" ht="21.75" customHeight="1" x14ac:dyDescent="0.2">
      <c r="A198" s="41">
        <v>306</v>
      </c>
      <c r="B198" s="149" t="s">
        <v>725</v>
      </c>
      <c r="C198" s="150" t="s">
        <v>726</v>
      </c>
      <c r="D198" s="151" t="s">
        <v>727</v>
      </c>
      <c r="E198" s="152" t="s">
        <v>464</v>
      </c>
      <c r="F198" s="153" t="s">
        <v>728</v>
      </c>
      <c r="G198" s="87">
        <v>36844</v>
      </c>
      <c r="H198" s="155">
        <v>45369</v>
      </c>
      <c r="I198" s="49">
        <v>202</v>
      </c>
      <c r="J198" s="50">
        <f>VLOOKUP(B198,[2]Attendance!$B$16:$AQ$500,42,0)</f>
        <v>12</v>
      </c>
      <c r="K198" s="51">
        <f t="shared" si="54"/>
        <v>93.23</v>
      </c>
      <c r="L198" s="52">
        <v>0</v>
      </c>
      <c r="M198" s="52">
        <f t="shared" si="55"/>
        <v>0</v>
      </c>
      <c r="N198" s="53">
        <f>VLOOKUP(B198,[2]Attendance!$B$16:$AS$500,44,0)</f>
        <v>0</v>
      </c>
      <c r="O198" s="53">
        <f t="shared" si="65"/>
        <v>0</v>
      </c>
      <c r="P198" s="53">
        <f>VLOOKUP(B198,[2]Attendance!$B$16:$BA$500,52,0)</f>
        <v>0</v>
      </c>
      <c r="Q198" s="53">
        <f t="shared" si="56"/>
        <v>0</v>
      </c>
      <c r="R198" s="54">
        <f>VLOOKUP(B198,[2]Attendance!$B$16:$BB$500,53,0)</f>
        <v>24</v>
      </c>
      <c r="S198" s="55">
        <f t="shared" si="57"/>
        <v>34.96153846153846</v>
      </c>
      <c r="T198" s="53">
        <f>VLOOKUP(B198,[2]Attendance!$B$16:$BC$500,54,0)</f>
        <v>0</v>
      </c>
      <c r="U198" s="53">
        <f t="shared" si="71"/>
        <v>0</v>
      </c>
      <c r="V198" s="58">
        <f>VLOOKUP(B198,[2]Attendance!$B$16:$AT$500,45,0)</f>
        <v>8</v>
      </c>
      <c r="W198" s="58">
        <f t="shared" si="58"/>
        <v>15.538461538461538</v>
      </c>
      <c r="X198" s="56">
        <f>VLOOKUP(B198,[2]Attendance!$B$16:$AP$500,41,0)</f>
        <v>12</v>
      </c>
      <c r="Y198" s="56">
        <f t="shared" si="72"/>
        <v>6</v>
      </c>
      <c r="Z198" s="138">
        <v>0</v>
      </c>
      <c r="AA198" s="58">
        <f t="shared" si="59"/>
        <v>12</v>
      </c>
      <c r="AB198" s="59">
        <f t="shared" si="73"/>
        <v>0</v>
      </c>
      <c r="AC198" s="58">
        <f t="shared" si="60"/>
        <v>0</v>
      </c>
      <c r="AD198" s="58">
        <f t="shared" si="61"/>
        <v>0</v>
      </c>
      <c r="AE198" s="60">
        <v>26</v>
      </c>
      <c r="AF198" s="60">
        <f t="shared" si="74"/>
        <v>10</v>
      </c>
      <c r="AG198" s="60">
        <f>VLOOKUP(B198,[2]Attendance!$B$16:$AZ$500,51,0)</f>
        <v>12</v>
      </c>
      <c r="AH198" s="53">
        <f t="shared" si="75"/>
        <v>4.6153846153846159</v>
      </c>
      <c r="AI198" s="61">
        <f>VLOOKUP(B198,[2]Attendance!$B$16:$BD$500,55,0)</f>
        <v>0</v>
      </c>
      <c r="AJ198" s="61">
        <f>VLOOKUP(B198,'[2]Annual leave'!$B$10:$W$157,22,0)</f>
        <v>0</v>
      </c>
      <c r="AK198" s="62">
        <f t="shared" si="86"/>
        <v>0</v>
      </c>
      <c r="AL198" s="63">
        <f t="shared" si="62"/>
        <v>0</v>
      </c>
      <c r="AM198" s="156">
        <v>0</v>
      </c>
      <c r="AN198" s="53">
        <f>VLOOKUP(B198,[2]Attendance!$B$17:$AR$501,43,0)</f>
        <v>0</v>
      </c>
      <c r="AO198" s="156">
        <f t="shared" si="76"/>
        <v>0</v>
      </c>
      <c r="AP198" s="161">
        <v>0</v>
      </c>
      <c r="AQ198" s="53">
        <v>0</v>
      </c>
      <c r="AR198" s="65">
        <v>0</v>
      </c>
      <c r="AS198" s="66">
        <f t="shared" si="63"/>
        <v>164.35</v>
      </c>
      <c r="AT198" s="162">
        <f t="shared" si="77"/>
        <v>665288.79999999993</v>
      </c>
      <c r="AU198" s="68">
        <v>0</v>
      </c>
      <c r="AV198" s="68">
        <v>0</v>
      </c>
      <c r="AW198" s="164">
        <f t="shared" si="78"/>
        <v>0</v>
      </c>
      <c r="AX198" s="165">
        <f t="shared" si="87"/>
        <v>600520.79999999993</v>
      </c>
      <c r="AY198" s="166">
        <f t="shared" si="88"/>
        <v>0</v>
      </c>
      <c r="AZ198" s="156">
        <f t="shared" si="89"/>
        <v>0</v>
      </c>
      <c r="BA198" s="167">
        <f t="shared" si="90"/>
        <v>0</v>
      </c>
      <c r="BB198" s="160">
        <f t="shared" si="91"/>
        <v>3.29</v>
      </c>
      <c r="BC198" s="160">
        <f t="shared" si="92"/>
        <v>3.29</v>
      </c>
      <c r="BD198" s="156">
        <f t="shared" si="93"/>
        <v>161.06</v>
      </c>
      <c r="BE198" s="72">
        <v>0</v>
      </c>
      <c r="BF198" s="168">
        <f t="shared" si="85"/>
        <v>161.06</v>
      </c>
      <c r="BG198" s="56">
        <v>0</v>
      </c>
      <c r="BH198" s="74">
        <v>0</v>
      </c>
      <c r="BI198" s="169">
        <f t="shared" si="64"/>
        <v>161.06</v>
      </c>
      <c r="BJ198" s="129"/>
      <c r="BK198" s="77"/>
      <c r="BL198" s="78"/>
      <c r="BM198" s="80" t="s">
        <v>587</v>
      </c>
      <c r="BN198" s="78" t="s">
        <v>588</v>
      </c>
      <c r="BO198" s="80">
        <v>223.69</v>
      </c>
    </row>
    <row r="199" spans="1:67" s="81" customFormat="1" ht="21.75" customHeight="1" x14ac:dyDescent="0.2">
      <c r="A199" s="41">
        <v>307</v>
      </c>
      <c r="B199" s="149" t="s">
        <v>729</v>
      </c>
      <c r="C199" s="150" t="s">
        <v>730</v>
      </c>
      <c r="D199" s="151" t="s">
        <v>731</v>
      </c>
      <c r="E199" s="152" t="s">
        <v>143</v>
      </c>
      <c r="F199" s="153" t="s">
        <v>595</v>
      </c>
      <c r="G199" s="87">
        <v>31948</v>
      </c>
      <c r="H199" s="155">
        <v>45367</v>
      </c>
      <c r="I199" s="49">
        <v>202</v>
      </c>
      <c r="J199" s="50">
        <f>VLOOKUP(B199,[2]Attendance!$B$16:$AQ$500,42,0)</f>
        <v>13</v>
      </c>
      <c r="K199" s="51">
        <f t="shared" si="54"/>
        <v>101</v>
      </c>
      <c r="L199" s="52">
        <v>0</v>
      </c>
      <c r="M199" s="52">
        <f t="shared" si="55"/>
        <v>0</v>
      </c>
      <c r="N199" s="53">
        <f>VLOOKUP(B199,[2]Attendance!$B$16:$AS$500,44,0)</f>
        <v>0</v>
      </c>
      <c r="O199" s="53">
        <f t="shared" si="65"/>
        <v>0</v>
      </c>
      <c r="P199" s="53">
        <f>VLOOKUP(B199,[2]Attendance!$B$16:$BA$500,52,0)</f>
        <v>0</v>
      </c>
      <c r="Q199" s="53">
        <f t="shared" si="56"/>
        <v>0</v>
      </c>
      <c r="R199" s="54">
        <f>VLOOKUP(B199,[2]Attendance!$B$16:$BB$500,53,0)</f>
        <v>26</v>
      </c>
      <c r="S199" s="55">
        <f t="shared" si="57"/>
        <v>37.875</v>
      </c>
      <c r="T199" s="53">
        <f>VLOOKUP(B199,[2]Attendance!$B$16:$BC$500,54,0)</f>
        <v>0</v>
      </c>
      <c r="U199" s="53">
        <f t="shared" si="71"/>
        <v>0</v>
      </c>
      <c r="V199" s="58">
        <f>VLOOKUP(B199,[2]Attendance!$B$16:$AT$500,45,0)</f>
        <v>8</v>
      </c>
      <c r="W199" s="58">
        <f t="shared" si="58"/>
        <v>15.538461538461538</v>
      </c>
      <c r="X199" s="56">
        <f>VLOOKUP(B199,[2]Attendance!$B$16:$AP$500,41,0)</f>
        <v>13</v>
      </c>
      <c r="Y199" s="56">
        <f t="shared" si="72"/>
        <v>6.5</v>
      </c>
      <c r="Z199" s="138">
        <v>0</v>
      </c>
      <c r="AA199" s="58">
        <f t="shared" si="59"/>
        <v>13</v>
      </c>
      <c r="AB199" s="59">
        <f t="shared" si="73"/>
        <v>0</v>
      </c>
      <c r="AC199" s="58">
        <f t="shared" si="60"/>
        <v>0</v>
      </c>
      <c r="AD199" s="58">
        <f t="shared" si="61"/>
        <v>0</v>
      </c>
      <c r="AE199" s="60">
        <v>26</v>
      </c>
      <c r="AF199" s="60">
        <f t="shared" si="74"/>
        <v>10</v>
      </c>
      <c r="AG199" s="60">
        <f>VLOOKUP(B199,[2]Attendance!$B$16:$AZ$500,51,0)</f>
        <v>13</v>
      </c>
      <c r="AH199" s="53">
        <f t="shared" si="75"/>
        <v>5</v>
      </c>
      <c r="AI199" s="61">
        <f>VLOOKUP(B199,[2]Attendance!$B$16:$BD$500,55,0)</f>
        <v>0</v>
      </c>
      <c r="AJ199" s="61">
        <f>VLOOKUP(B199,'[2]Annual leave'!$B$10:$W$157,22,0)</f>
        <v>0</v>
      </c>
      <c r="AK199" s="62">
        <f t="shared" si="86"/>
        <v>0</v>
      </c>
      <c r="AL199" s="63">
        <f t="shared" si="62"/>
        <v>0</v>
      </c>
      <c r="AM199" s="156">
        <v>0</v>
      </c>
      <c r="AN199" s="53">
        <f>VLOOKUP(B199,[2]Attendance!$B$17:$AR$501,43,0)</f>
        <v>0</v>
      </c>
      <c r="AO199" s="156">
        <f t="shared" si="76"/>
        <v>0</v>
      </c>
      <c r="AP199" s="161">
        <v>0</v>
      </c>
      <c r="AQ199" s="53">
        <v>0</v>
      </c>
      <c r="AR199" s="65">
        <v>0</v>
      </c>
      <c r="AS199" s="66">
        <f t="shared" si="63"/>
        <v>175.91</v>
      </c>
      <c r="AT199" s="162">
        <f t="shared" si="77"/>
        <v>712083.67999999993</v>
      </c>
      <c r="AU199" s="68">
        <v>0</v>
      </c>
      <c r="AV199" s="68">
        <v>0</v>
      </c>
      <c r="AW199" s="164">
        <f t="shared" si="78"/>
        <v>0</v>
      </c>
      <c r="AX199" s="165">
        <f t="shared" si="87"/>
        <v>645291.67999999993</v>
      </c>
      <c r="AY199" s="166">
        <f t="shared" si="88"/>
        <v>0</v>
      </c>
      <c r="AZ199" s="156">
        <f t="shared" si="89"/>
        <v>0</v>
      </c>
      <c r="BA199" s="167">
        <f t="shared" si="90"/>
        <v>0</v>
      </c>
      <c r="BB199" s="160">
        <f t="shared" si="91"/>
        <v>3.52</v>
      </c>
      <c r="BC199" s="160">
        <f t="shared" si="92"/>
        <v>3.52</v>
      </c>
      <c r="BD199" s="156">
        <f t="shared" si="93"/>
        <v>172.39</v>
      </c>
      <c r="BE199" s="72">
        <v>0</v>
      </c>
      <c r="BF199" s="168">
        <f t="shared" si="85"/>
        <v>172.39</v>
      </c>
      <c r="BG199" s="56">
        <v>0</v>
      </c>
      <c r="BH199" s="74">
        <v>0</v>
      </c>
      <c r="BI199" s="169">
        <f t="shared" si="64"/>
        <v>172.39</v>
      </c>
      <c r="BJ199" s="129"/>
      <c r="BK199" s="77"/>
      <c r="BL199" s="78"/>
      <c r="BM199" s="80" t="s">
        <v>587</v>
      </c>
      <c r="BN199" s="78" t="s">
        <v>588</v>
      </c>
      <c r="BO199" s="80">
        <v>223.69</v>
      </c>
    </row>
    <row r="200" spans="1:67" s="81" customFormat="1" ht="21.75" customHeight="1" x14ac:dyDescent="0.2">
      <c r="A200" s="41">
        <v>308</v>
      </c>
      <c r="B200" s="149" t="s">
        <v>732</v>
      </c>
      <c r="C200" s="150" t="s">
        <v>733</v>
      </c>
      <c r="D200" s="151" t="s">
        <v>734</v>
      </c>
      <c r="E200" s="152" t="s">
        <v>143</v>
      </c>
      <c r="F200" s="153" t="s">
        <v>595</v>
      </c>
      <c r="G200" s="87">
        <v>38016</v>
      </c>
      <c r="H200" s="155">
        <v>45374</v>
      </c>
      <c r="I200" s="49">
        <v>202</v>
      </c>
      <c r="J200" s="50">
        <f>VLOOKUP(B200,[2]Attendance!$B$16:$AQ$500,42,0)</f>
        <v>7</v>
      </c>
      <c r="K200" s="51">
        <f t="shared" si="54"/>
        <v>54.38</v>
      </c>
      <c r="L200" s="52">
        <v>0</v>
      </c>
      <c r="M200" s="52">
        <f t="shared" si="55"/>
        <v>0</v>
      </c>
      <c r="N200" s="53">
        <f>VLOOKUP(B200,[2]Attendance!$B$16:$AS$500,44,0)</f>
        <v>0</v>
      </c>
      <c r="O200" s="53">
        <f t="shared" si="65"/>
        <v>0</v>
      </c>
      <c r="P200" s="53">
        <f>VLOOKUP(B200,[2]Attendance!$B$16:$BA$500,52,0)</f>
        <v>0</v>
      </c>
      <c r="Q200" s="53">
        <f t="shared" si="56"/>
        <v>0</v>
      </c>
      <c r="R200" s="54">
        <f>VLOOKUP(B200,[2]Attendance!$B$16:$BB$500,53,0)</f>
        <v>8</v>
      </c>
      <c r="S200" s="55">
        <f t="shared" si="57"/>
        <v>11.653846153846153</v>
      </c>
      <c r="T200" s="53">
        <f>VLOOKUP(B200,[2]Attendance!$B$16:$BC$500,54,0)</f>
        <v>0</v>
      </c>
      <c r="U200" s="53">
        <f t="shared" si="71"/>
        <v>0</v>
      </c>
      <c r="V200" s="53">
        <f>VLOOKUP(B200,[2]Attendance!$B$16:$AT$500,45,0)</f>
        <v>0</v>
      </c>
      <c r="W200" s="53">
        <f t="shared" si="58"/>
        <v>0</v>
      </c>
      <c r="X200" s="56">
        <f>VLOOKUP(B200,[2]Attendance!$B$16:$AP$500,41,0)</f>
        <v>4</v>
      </c>
      <c r="Y200" s="56">
        <f t="shared" si="72"/>
        <v>2</v>
      </c>
      <c r="Z200" s="138">
        <v>0</v>
      </c>
      <c r="AA200" s="58">
        <f t="shared" si="59"/>
        <v>7</v>
      </c>
      <c r="AB200" s="59">
        <f t="shared" si="73"/>
        <v>0</v>
      </c>
      <c r="AC200" s="58">
        <f t="shared" si="60"/>
        <v>0</v>
      </c>
      <c r="AD200" s="58">
        <f t="shared" si="61"/>
        <v>0</v>
      </c>
      <c r="AE200" s="60">
        <v>26</v>
      </c>
      <c r="AF200" s="60">
        <f t="shared" si="74"/>
        <v>10</v>
      </c>
      <c r="AG200" s="60">
        <f>VLOOKUP(B200,[2]Attendance!$B$16:$AZ$500,51,0)</f>
        <v>7</v>
      </c>
      <c r="AH200" s="53">
        <f t="shared" si="75"/>
        <v>2.6923076923076925</v>
      </c>
      <c r="AI200" s="61">
        <f>VLOOKUP(B200,[2]Attendance!$B$16:$BD$500,55,0)</f>
        <v>0</v>
      </c>
      <c r="AJ200" s="61">
        <f>VLOOKUP(B200,'[2]Annual leave'!$B$10:$W$157,22,0)</f>
        <v>0</v>
      </c>
      <c r="AK200" s="62">
        <f t="shared" si="86"/>
        <v>0</v>
      </c>
      <c r="AL200" s="63">
        <f t="shared" si="62"/>
        <v>0</v>
      </c>
      <c r="AM200" s="156">
        <v>0</v>
      </c>
      <c r="AN200" s="53">
        <f>VLOOKUP(B200,[2]Attendance!$B$17:$AR$501,43,0)</f>
        <v>0</v>
      </c>
      <c r="AO200" s="156">
        <f t="shared" si="76"/>
        <v>0</v>
      </c>
      <c r="AP200" s="161">
        <v>0</v>
      </c>
      <c r="AQ200" s="53">
        <v>0</v>
      </c>
      <c r="AR200" s="65">
        <v>0</v>
      </c>
      <c r="AS200" s="66">
        <f t="shared" si="63"/>
        <v>80.73</v>
      </c>
      <c r="AT200" s="162">
        <f t="shared" si="77"/>
        <v>326795.04000000004</v>
      </c>
      <c r="AU200" s="68">
        <v>0</v>
      </c>
      <c r="AV200" s="68">
        <v>0</v>
      </c>
      <c r="AW200" s="164">
        <f t="shared" si="78"/>
        <v>0</v>
      </c>
      <c r="AX200" s="165">
        <f t="shared" si="87"/>
        <v>278219.04000000004</v>
      </c>
      <c r="AY200" s="166">
        <f t="shared" si="88"/>
        <v>0</v>
      </c>
      <c r="AZ200" s="156">
        <f t="shared" si="89"/>
        <v>0</v>
      </c>
      <c r="BA200" s="167">
        <f t="shared" si="90"/>
        <v>0</v>
      </c>
      <c r="BB200" s="160">
        <f t="shared" si="91"/>
        <v>1.97</v>
      </c>
      <c r="BC200" s="160">
        <f t="shared" si="92"/>
        <v>1.97</v>
      </c>
      <c r="BD200" s="156">
        <f t="shared" si="93"/>
        <v>78.760000000000005</v>
      </c>
      <c r="BE200" s="72">
        <v>0</v>
      </c>
      <c r="BF200" s="168">
        <f t="shared" si="85"/>
        <v>78.760000000000005</v>
      </c>
      <c r="BG200" s="56">
        <v>0</v>
      </c>
      <c r="BH200" s="74">
        <v>0</v>
      </c>
      <c r="BI200" s="169">
        <f t="shared" si="64"/>
        <v>78.760000000000005</v>
      </c>
      <c r="BJ200" s="129"/>
      <c r="BK200" s="77"/>
      <c r="BL200" s="78"/>
      <c r="BM200" s="80" t="s">
        <v>587</v>
      </c>
      <c r="BN200" s="78" t="s">
        <v>588</v>
      </c>
      <c r="BO200" s="80">
        <v>223.69</v>
      </c>
    </row>
    <row r="201" spans="1:67" s="81" customFormat="1" ht="21.75" customHeight="1" x14ac:dyDescent="0.2">
      <c r="A201" s="41">
        <v>309</v>
      </c>
      <c r="B201" s="149" t="s">
        <v>735</v>
      </c>
      <c r="C201" s="150" t="s">
        <v>736</v>
      </c>
      <c r="D201" s="151" t="s">
        <v>737</v>
      </c>
      <c r="E201" s="152" t="s">
        <v>143</v>
      </c>
      <c r="F201" s="153" t="s">
        <v>595</v>
      </c>
      <c r="G201" s="87">
        <v>38560</v>
      </c>
      <c r="H201" s="155">
        <v>45374</v>
      </c>
      <c r="I201" s="49">
        <v>202</v>
      </c>
      <c r="J201" s="50">
        <f>VLOOKUP(B201,[2]Attendance!$B$16:$AQ$500,42,0)</f>
        <v>7</v>
      </c>
      <c r="K201" s="51">
        <f t="shared" si="54"/>
        <v>54.38</v>
      </c>
      <c r="L201" s="52">
        <v>0</v>
      </c>
      <c r="M201" s="52">
        <f t="shared" si="55"/>
        <v>0</v>
      </c>
      <c r="N201" s="53">
        <f>VLOOKUP(B201,[2]Attendance!$B$16:$AS$500,44,0)</f>
        <v>0</v>
      </c>
      <c r="O201" s="53">
        <f t="shared" si="65"/>
        <v>0</v>
      </c>
      <c r="P201" s="58">
        <f>VLOOKUP(B201,[2]Attendance!$B$16:$BA$500,52,0)</f>
        <v>18</v>
      </c>
      <c r="Q201" s="58">
        <f t="shared" si="56"/>
        <v>5.2442307692307688</v>
      </c>
      <c r="R201" s="54">
        <f>VLOOKUP(B201,[2]Attendance!$B$16:$BB$500,53,0)</f>
        <v>2</v>
      </c>
      <c r="S201" s="55">
        <f t="shared" si="57"/>
        <v>2.9134615384615383</v>
      </c>
      <c r="T201" s="58">
        <f>VLOOKUP(B201,[2]Attendance!$B$16:$BC$500,54,0)</f>
        <v>8</v>
      </c>
      <c r="U201" s="58">
        <f t="shared" si="71"/>
        <v>15.538461538461538</v>
      </c>
      <c r="V201" s="53">
        <f>VLOOKUP(B201,[2]Attendance!$B$16:$AT$500,45,0)</f>
        <v>0</v>
      </c>
      <c r="W201" s="53">
        <f t="shared" si="58"/>
        <v>0</v>
      </c>
      <c r="X201" s="56">
        <f>VLOOKUP(B201,[2]Attendance!$B$16:$AP$500,41,0)</f>
        <v>5</v>
      </c>
      <c r="Y201" s="56">
        <f t="shared" si="72"/>
        <v>2.5</v>
      </c>
      <c r="Z201" s="138">
        <v>0</v>
      </c>
      <c r="AA201" s="58">
        <f t="shared" si="59"/>
        <v>7</v>
      </c>
      <c r="AB201" s="59">
        <f t="shared" si="73"/>
        <v>0</v>
      </c>
      <c r="AC201" s="58">
        <f t="shared" si="60"/>
        <v>0</v>
      </c>
      <c r="AD201" s="58">
        <f t="shared" si="61"/>
        <v>0</v>
      </c>
      <c r="AE201" s="60">
        <v>26</v>
      </c>
      <c r="AF201" s="60">
        <f t="shared" si="74"/>
        <v>10</v>
      </c>
      <c r="AG201" s="60">
        <f>VLOOKUP(B201,[2]Attendance!$B$16:$AZ$500,51,0)</f>
        <v>7</v>
      </c>
      <c r="AH201" s="53">
        <f t="shared" si="75"/>
        <v>2.6923076923076925</v>
      </c>
      <c r="AI201" s="61">
        <f>VLOOKUP(B201,[2]Attendance!$B$16:$BD$500,55,0)</f>
        <v>0</v>
      </c>
      <c r="AJ201" s="61">
        <f>VLOOKUP(B201,'[2]Annual leave'!$B$10:$W$157,22,0)</f>
        <v>0</v>
      </c>
      <c r="AK201" s="62">
        <f t="shared" si="86"/>
        <v>0</v>
      </c>
      <c r="AL201" s="63">
        <f t="shared" si="62"/>
        <v>0</v>
      </c>
      <c r="AM201" s="156">
        <v>0</v>
      </c>
      <c r="AN201" s="58">
        <f>VLOOKUP(B201,[2]Attendance!$B$17:$AR$501,43,0)</f>
        <v>5</v>
      </c>
      <c r="AO201" s="170">
        <f t="shared" si="76"/>
        <v>5.7692307692307692</v>
      </c>
      <c r="AP201" s="161">
        <v>0</v>
      </c>
      <c r="AQ201" s="53">
        <v>0</v>
      </c>
      <c r="AR201" s="65">
        <v>0</v>
      </c>
      <c r="AS201" s="66">
        <f t="shared" si="63"/>
        <v>99.04</v>
      </c>
      <c r="AT201" s="162">
        <f t="shared" si="77"/>
        <v>400913.92000000004</v>
      </c>
      <c r="AU201" s="68">
        <v>0</v>
      </c>
      <c r="AV201" s="68">
        <v>0</v>
      </c>
      <c r="AW201" s="164">
        <f t="shared" si="78"/>
        <v>0</v>
      </c>
      <c r="AX201" s="165">
        <f t="shared" si="87"/>
        <v>350313.92000000004</v>
      </c>
      <c r="AY201" s="166">
        <f t="shared" si="88"/>
        <v>0</v>
      </c>
      <c r="AZ201" s="156">
        <f t="shared" si="89"/>
        <v>0</v>
      </c>
      <c r="BA201" s="167">
        <f t="shared" si="90"/>
        <v>0</v>
      </c>
      <c r="BB201" s="160">
        <f t="shared" si="91"/>
        <v>1.98</v>
      </c>
      <c r="BC201" s="160">
        <f t="shared" si="92"/>
        <v>1.98</v>
      </c>
      <c r="BD201" s="156">
        <f t="shared" si="93"/>
        <v>97.06</v>
      </c>
      <c r="BE201" s="72">
        <v>0</v>
      </c>
      <c r="BF201" s="168">
        <f t="shared" si="85"/>
        <v>97.06</v>
      </c>
      <c r="BG201" s="56">
        <v>0</v>
      </c>
      <c r="BH201" s="74">
        <v>0</v>
      </c>
      <c r="BI201" s="169">
        <f t="shared" si="64"/>
        <v>97.06</v>
      </c>
      <c r="BJ201" s="129"/>
      <c r="BK201" s="77"/>
      <c r="BL201" s="78"/>
      <c r="BM201" s="80" t="s">
        <v>587</v>
      </c>
      <c r="BN201" s="78" t="s">
        <v>588</v>
      </c>
      <c r="BO201" s="80">
        <v>223.69</v>
      </c>
    </row>
    <row r="202" spans="1:67" s="81" customFormat="1" ht="21.75" customHeight="1" x14ac:dyDescent="0.2">
      <c r="A202" s="41">
        <v>310</v>
      </c>
      <c r="B202" s="149" t="s">
        <v>738</v>
      </c>
      <c r="C202" s="150" t="s">
        <v>739</v>
      </c>
      <c r="D202" s="151" t="s">
        <v>740</v>
      </c>
      <c r="E202" s="152" t="s">
        <v>143</v>
      </c>
      <c r="F202" s="153" t="s">
        <v>595</v>
      </c>
      <c r="G202" s="87">
        <v>36575</v>
      </c>
      <c r="H202" s="155">
        <v>45374</v>
      </c>
      <c r="I202" s="49">
        <v>202</v>
      </c>
      <c r="J202" s="50">
        <f>VLOOKUP(B202,[2]Attendance!$B$16:$AQ$500,42,0)</f>
        <v>6</v>
      </c>
      <c r="K202" s="51">
        <f t="shared" si="54"/>
        <v>46.62</v>
      </c>
      <c r="L202" s="52">
        <v>0</v>
      </c>
      <c r="M202" s="52">
        <f t="shared" si="55"/>
        <v>0</v>
      </c>
      <c r="N202" s="53">
        <f>VLOOKUP(B202,[2]Attendance!$B$16:$AS$500,44,0)</f>
        <v>0</v>
      </c>
      <c r="O202" s="53">
        <f t="shared" si="65"/>
        <v>0</v>
      </c>
      <c r="P202" s="58">
        <f>VLOOKUP(B202,[2]Attendance!$B$16:$BA$500,52,0)</f>
        <v>16</v>
      </c>
      <c r="Q202" s="58">
        <f t="shared" si="56"/>
        <v>4.661538461538461</v>
      </c>
      <c r="R202" s="54">
        <f>VLOOKUP(B202,[2]Attendance!$B$16:$BB$500,53,0)</f>
        <v>0</v>
      </c>
      <c r="S202" s="55">
        <f t="shared" si="57"/>
        <v>0</v>
      </c>
      <c r="T202" s="58">
        <f>VLOOKUP(B202,[2]Attendance!$B$16:$BC$500,54,0)</f>
        <v>8</v>
      </c>
      <c r="U202" s="58">
        <f t="shared" si="71"/>
        <v>15.538461538461538</v>
      </c>
      <c r="V202" s="53">
        <f>VLOOKUP(B202,[2]Attendance!$B$16:$AT$500,45,0)</f>
        <v>0</v>
      </c>
      <c r="W202" s="53">
        <f t="shared" si="58"/>
        <v>0</v>
      </c>
      <c r="X202" s="56">
        <f>VLOOKUP(B202,[2]Attendance!$B$16:$AP$500,41,0)</f>
        <v>4</v>
      </c>
      <c r="Y202" s="56">
        <f t="shared" si="72"/>
        <v>2</v>
      </c>
      <c r="Z202" s="138">
        <v>0</v>
      </c>
      <c r="AA202" s="58">
        <f t="shared" si="59"/>
        <v>6</v>
      </c>
      <c r="AB202" s="59">
        <f t="shared" si="73"/>
        <v>0</v>
      </c>
      <c r="AC202" s="58">
        <f t="shared" si="60"/>
        <v>0</v>
      </c>
      <c r="AD202" s="58">
        <f t="shared" si="61"/>
        <v>0</v>
      </c>
      <c r="AE202" s="60">
        <v>26</v>
      </c>
      <c r="AF202" s="60">
        <f t="shared" si="74"/>
        <v>10</v>
      </c>
      <c r="AG202" s="60">
        <f>VLOOKUP(B202,[2]Attendance!$B$16:$AZ$500,51,0)</f>
        <v>6</v>
      </c>
      <c r="AH202" s="53">
        <f t="shared" si="75"/>
        <v>2.3076923076923079</v>
      </c>
      <c r="AI202" s="61">
        <f>VLOOKUP(B202,[2]Attendance!$B$16:$BD$500,55,0)</f>
        <v>0</v>
      </c>
      <c r="AJ202" s="61">
        <f>VLOOKUP(B202,'[2]Annual leave'!$B$10:$W$157,22,0)</f>
        <v>0</v>
      </c>
      <c r="AK202" s="62">
        <f t="shared" si="86"/>
        <v>0</v>
      </c>
      <c r="AL202" s="63">
        <f t="shared" si="62"/>
        <v>0</v>
      </c>
      <c r="AM202" s="156">
        <v>0</v>
      </c>
      <c r="AN202" s="58">
        <f>VLOOKUP(B202,[2]Attendance!$B$17:$AR$501,43,0)</f>
        <v>4</v>
      </c>
      <c r="AO202" s="170">
        <f t="shared" si="76"/>
        <v>4.615384615384615</v>
      </c>
      <c r="AP202" s="161">
        <v>0</v>
      </c>
      <c r="AQ202" s="53">
        <v>0</v>
      </c>
      <c r="AR202" s="65">
        <v>0</v>
      </c>
      <c r="AS202" s="66">
        <f t="shared" si="63"/>
        <v>85.74</v>
      </c>
      <c r="AT202" s="162">
        <f t="shared" si="77"/>
        <v>347075.51999999996</v>
      </c>
      <c r="AU202" s="68">
        <v>0</v>
      </c>
      <c r="AV202" s="68">
        <v>0</v>
      </c>
      <c r="AW202" s="164">
        <f t="shared" si="78"/>
        <v>0</v>
      </c>
      <c r="AX202" s="165">
        <f t="shared" si="87"/>
        <v>298499.51999999996</v>
      </c>
      <c r="AY202" s="166">
        <f t="shared" si="88"/>
        <v>0</v>
      </c>
      <c r="AZ202" s="156">
        <f t="shared" si="89"/>
        <v>0</v>
      </c>
      <c r="BA202" s="167">
        <f t="shared" si="90"/>
        <v>0</v>
      </c>
      <c r="BB202" s="160">
        <f t="shared" si="91"/>
        <v>1.97</v>
      </c>
      <c r="BC202" s="160">
        <f t="shared" si="92"/>
        <v>1.97</v>
      </c>
      <c r="BD202" s="156">
        <f t="shared" si="93"/>
        <v>83.77</v>
      </c>
      <c r="BE202" s="72">
        <v>0</v>
      </c>
      <c r="BF202" s="168">
        <f t="shared" si="85"/>
        <v>83.77</v>
      </c>
      <c r="BG202" s="56">
        <v>0</v>
      </c>
      <c r="BH202" s="74">
        <v>0</v>
      </c>
      <c r="BI202" s="169">
        <f t="shared" si="64"/>
        <v>83.77</v>
      </c>
      <c r="BJ202" s="129"/>
      <c r="BK202" s="77"/>
      <c r="BL202" s="78"/>
      <c r="BM202" s="80" t="s">
        <v>587</v>
      </c>
      <c r="BN202" s="78" t="s">
        <v>588</v>
      </c>
      <c r="BO202" s="80">
        <v>223.69</v>
      </c>
    </row>
    <row r="203" spans="1:67" s="81" customFormat="1" ht="21.75" customHeight="1" x14ac:dyDescent="0.2">
      <c r="A203" s="41">
        <v>311</v>
      </c>
      <c r="B203" s="149" t="s">
        <v>741</v>
      </c>
      <c r="C203" s="150" t="s">
        <v>742</v>
      </c>
      <c r="D203" s="151" t="s">
        <v>743</v>
      </c>
      <c r="E203" s="152" t="s">
        <v>143</v>
      </c>
      <c r="F203" s="153" t="s">
        <v>595</v>
      </c>
      <c r="G203" s="87">
        <v>32488</v>
      </c>
      <c r="H203" s="155">
        <v>45374</v>
      </c>
      <c r="I203" s="49">
        <v>202</v>
      </c>
      <c r="J203" s="50">
        <f>VLOOKUP(B203,[2]Attendance!$B$16:$AQ$500,42,0)</f>
        <v>7</v>
      </c>
      <c r="K203" s="51">
        <f t="shared" si="54"/>
        <v>54.38</v>
      </c>
      <c r="L203" s="52">
        <v>0</v>
      </c>
      <c r="M203" s="52">
        <f t="shared" si="55"/>
        <v>0</v>
      </c>
      <c r="N203" s="53">
        <f>VLOOKUP(B203,[2]Attendance!$B$16:$AS$500,44,0)</f>
        <v>0</v>
      </c>
      <c r="O203" s="53">
        <f t="shared" si="65"/>
        <v>0</v>
      </c>
      <c r="P203" s="53">
        <f>VLOOKUP(B203,[2]Attendance!$B$16:$BA$500,52,0)</f>
        <v>0</v>
      </c>
      <c r="Q203" s="53">
        <f t="shared" si="56"/>
        <v>0</v>
      </c>
      <c r="R203" s="54">
        <f>VLOOKUP(B203,[2]Attendance!$B$16:$BB$500,53,0)</f>
        <v>10</v>
      </c>
      <c r="S203" s="55">
        <f t="shared" si="57"/>
        <v>14.567307692307692</v>
      </c>
      <c r="T203" s="53">
        <f>VLOOKUP(B203,[2]Attendance!$B$16:$BC$500,54,0)</f>
        <v>0</v>
      </c>
      <c r="U203" s="53">
        <f t="shared" si="71"/>
        <v>0</v>
      </c>
      <c r="V203" s="53">
        <f>VLOOKUP(B203,[2]Attendance!$B$16:$AT$500,45,0)</f>
        <v>0</v>
      </c>
      <c r="W203" s="53">
        <f t="shared" si="58"/>
        <v>0</v>
      </c>
      <c r="X203" s="56">
        <f>VLOOKUP(B203,[2]Attendance!$B$16:$AP$500,41,0)</f>
        <v>5</v>
      </c>
      <c r="Y203" s="56">
        <f t="shared" si="72"/>
        <v>2.5</v>
      </c>
      <c r="Z203" s="138">
        <v>0</v>
      </c>
      <c r="AA203" s="58">
        <f t="shared" si="59"/>
        <v>7</v>
      </c>
      <c r="AB203" s="59">
        <f t="shared" si="73"/>
        <v>0</v>
      </c>
      <c r="AC203" s="58">
        <f t="shared" si="60"/>
        <v>0</v>
      </c>
      <c r="AD203" s="58">
        <f t="shared" si="61"/>
        <v>0</v>
      </c>
      <c r="AE203" s="60">
        <v>26</v>
      </c>
      <c r="AF203" s="60">
        <f t="shared" si="74"/>
        <v>10</v>
      </c>
      <c r="AG203" s="60">
        <f>VLOOKUP(B203,[2]Attendance!$B$16:$AZ$500,51,0)</f>
        <v>7</v>
      </c>
      <c r="AH203" s="53">
        <f t="shared" si="75"/>
        <v>2.6923076923076925</v>
      </c>
      <c r="AI203" s="61">
        <f>VLOOKUP(B203,[2]Attendance!$B$16:$BD$500,55,0)</f>
        <v>0</v>
      </c>
      <c r="AJ203" s="61">
        <f>VLOOKUP(B203,'[2]Annual leave'!$B$10:$W$157,22,0)</f>
        <v>0</v>
      </c>
      <c r="AK203" s="62">
        <f t="shared" si="86"/>
        <v>0</v>
      </c>
      <c r="AL203" s="63">
        <f t="shared" si="62"/>
        <v>0</v>
      </c>
      <c r="AM203" s="156">
        <v>0</v>
      </c>
      <c r="AN203" s="53">
        <f>VLOOKUP(B203,[2]Attendance!$B$17:$AR$501,43,0)</f>
        <v>0</v>
      </c>
      <c r="AO203" s="156">
        <f t="shared" si="76"/>
        <v>0</v>
      </c>
      <c r="AP203" s="161">
        <v>0</v>
      </c>
      <c r="AQ203" s="53">
        <v>0</v>
      </c>
      <c r="AR203" s="65">
        <v>0</v>
      </c>
      <c r="AS203" s="66">
        <f t="shared" si="63"/>
        <v>84.14</v>
      </c>
      <c r="AT203" s="162">
        <f t="shared" si="77"/>
        <v>340598.72000000003</v>
      </c>
      <c r="AU203" s="68">
        <v>0</v>
      </c>
      <c r="AV203" s="68">
        <v>0</v>
      </c>
      <c r="AW203" s="164">
        <f t="shared" si="78"/>
        <v>0</v>
      </c>
      <c r="AX203" s="165">
        <f t="shared" si="87"/>
        <v>289998.72000000003</v>
      </c>
      <c r="AY203" s="166">
        <f t="shared" si="88"/>
        <v>0</v>
      </c>
      <c r="AZ203" s="156">
        <f t="shared" si="89"/>
        <v>0</v>
      </c>
      <c r="BA203" s="167">
        <f t="shared" si="90"/>
        <v>0</v>
      </c>
      <c r="BB203" s="160">
        <f t="shared" si="91"/>
        <v>1.97</v>
      </c>
      <c r="BC203" s="160">
        <f t="shared" si="92"/>
        <v>1.97</v>
      </c>
      <c r="BD203" s="156">
        <f t="shared" si="93"/>
        <v>82.17</v>
      </c>
      <c r="BE203" s="72">
        <v>0</v>
      </c>
      <c r="BF203" s="168">
        <f t="shared" si="85"/>
        <v>82.17</v>
      </c>
      <c r="BG203" s="56">
        <v>0</v>
      </c>
      <c r="BH203" s="74">
        <v>0</v>
      </c>
      <c r="BI203" s="169">
        <f t="shared" si="64"/>
        <v>82.17</v>
      </c>
      <c r="BJ203" s="129"/>
      <c r="BK203" s="77"/>
      <c r="BL203" s="78"/>
      <c r="BM203" s="80" t="s">
        <v>587</v>
      </c>
      <c r="BN203" s="78" t="s">
        <v>588</v>
      </c>
      <c r="BO203" s="80">
        <v>223.69</v>
      </c>
    </row>
    <row r="204" spans="1:67" s="81" customFormat="1" ht="21.75" customHeight="1" x14ac:dyDescent="0.2">
      <c r="A204" s="41">
        <v>312</v>
      </c>
      <c r="B204" s="149" t="s">
        <v>744</v>
      </c>
      <c r="C204" s="150" t="s">
        <v>745</v>
      </c>
      <c r="D204" s="151" t="s">
        <v>746</v>
      </c>
      <c r="E204" s="152" t="s">
        <v>143</v>
      </c>
      <c r="F204" s="153" t="s">
        <v>595</v>
      </c>
      <c r="G204" s="87">
        <v>36239</v>
      </c>
      <c r="H204" s="155">
        <v>45374</v>
      </c>
      <c r="I204" s="49">
        <v>202</v>
      </c>
      <c r="J204" s="50">
        <f>VLOOKUP(B204,[2]Attendance!$B$16:$AQ$500,42,0)</f>
        <v>7</v>
      </c>
      <c r="K204" s="51">
        <f t="shared" si="54"/>
        <v>54.38</v>
      </c>
      <c r="L204" s="52">
        <v>0</v>
      </c>
      <c r="M204" s="52">
        <f t="shared" si="55"/>
        <v>0</v>
      </c>
      <c r="N204" s="53">
        <f>VLOOKUP(B204,[2]Attendance!$B$16:$AS$500,44,0)</f>
        <v>0</v>
      </c>
      <c r="O204" s="53">
        <f t="shared" si="65"/>
        <v>0</v>
      </c>
      <c r="P204" s="53">
        <f>VLOOKUP(B204,[2]Attendance!$B$16:$BA$500,52,0)</f>
        <v>0</v>
      </c>
      <c r="Q204" s="53">
        <f t="shared" si="56"/>
        <v>0</v>
      </c>
      <c r="R204" s="54">
        <f>VLOOKUP(B204,[2]Attendance!$B$16:$BB$500,53,0)</f>
        <v>8</v>
      </c>
      <c r="S204" s="55">
        <f t="shared" si="57"/>
        <v>11.653846153846153</v>
      </c>
      <c r="T204" s="53">
        <f>VLOOKUP(B204,[2]Attendance!$B$16:$BC$500,54,0)</f>
        <v>0</v>
      </c>
      <c r="U204" s="53">
        <f t="shared" si="71"/>
        <v>0</v>
      </c>
      <c r="V204" s="53">
        <f>VLOOKUP(B204,[2]Attendance!$B$16:$AT$500,45,0)</f>
        <v>0</v>
      </c>
      <c r="W204" s="53">
        <f t="shared" si="58"/>
        <v>0</v>
      </c>
      <c r="X204" s="56">
        <f>VLOOKUP(B204,[2]Attendance!$B$16:$AP$500,41,0)</f>
        <v>4</v>
      </c>
      <c r="Y204" s="56">
        <f t="shared" si="72"/>
        <v>2</v>
      </c>
      <c r="Z204" s="138">
        <v>0</v>
      </c>
      <c r="AA204" s="58">
        <f t="shared" si="59"/>
        <v>7</v>
      </c>
      <c r="AB204" s="59">
        <f t="shared" si="73"/>
        <v>0</v>
      </c>
      <c r="AC204" s="58">
        <f t="shared" si="60"/>
        <v>0</v>
      </c>
      <c r="AD204" s="58">
        <f t="shared" si="61"/>
        <v>0</v>
      </c>
      <c r="AE204" s="60">
        <v>26</v>
      </c>
      <c r="AF204" s="60">
        <f t="shared" si="74"/>
        <v>10</v>
      </c>
      <c r="AG204" s="60">
        <f>VLOOKUP(B204,[2]Attendance!$B$16:$AZ$500,51,0)</f>
        <v>7</v>
      </c>
      <c r="AH204" s="53">
        <f t="shared" si="75"/>
        <v>2.6923076923076925</v>
      </c>
      <c r="AI204" s="61">
        <f>VLOOKUP(B204,[2]Attendance!$B$16:$BD$500,55,0)</f>
        <v>0</v>
      </c>
      <c r="AJ204" s="61">
        <f>VLOOKUP(B204,'[2]Annual leave'!$B$10:$W$157,22,0)</f>
        <v>0</v>
      </c>
      <c r="AK204" s="62">
        <f t="shared" si="86"/>
        <v>0</v>
      </c>
      <c r="AL204" s="63">
        <f t="shared" si="62"/>
        <v>0</v>
      </c>
      <c r="AM204" s="156">
        <v>0</v>
      </c>
      <c r="AN204" s="53">
        <f>VLOOKUP(B204,[2]Attendance!$B$17:$AR$501,43,0)</f>
        <v>0</v>
      </c>
      <c r="AO204" s="156">
        <f t="shared" si="76"/>
        <v>0</v>
      </c>
      <c r="AP204" s="161">
        <v>0</v>
      </c>
      <c r="AQ204" s="53">
        <v>0</v>
      </c>
      <c r="AR204" s="65">
        <v>0</v>
      </c>
      <c r="AS204" s="66">
        <f t="shared" si="63"/>
        <v>80.73</v>
      </c>
      <c r="AT204" s="162">
        <f t="shared" si="77"/>
        <v>326795.04000000004</v>
      </c>
      <c r="AU204" s="68">
        <v>0</v>
      </c>
      <c r="AV204" s="68">
        <v>0</v>
      </c>
      <c r="AW204" s="164">
        <f t="shared" si="78"/>
        <v>0</v>
      </c>
      <c r="AX204" s="165">
        <f t="shared" si="87"/>
        <v>278219.04000000004</v>
      </c>
      <c r="AY204" s="166">
        <f t="shared" si="88"/>
        <v>0</v>
      </c>
      <c r="AZ204" s="156">
        <f t="shared" si="89"/>
        <v>0</v>
      </c>
      <c r="BA204" s="167">
        <f t="shared" si="90"/>
        <v>0</v>
      </c>
      <c r="BB204" s="160">
        <f t="shared" si="91"/>
        <v>1.97</v>
      </c>
      <c r="BC204" s="160">
        <f t="shared" si="92"/>
        <v>1.97</v>
      </c>
      <c r="BD204" s="156">
        <f t="shared" si="93"/>
        <v>78.760000000000005</v>
      </c>
      <c r="BE204" s="72">
        <v>0</v>
      </c>
      <c r="BF204" s="168">
        <f t="shared" si="85"/>
        <v>78.760000000000005</v>
      </c>
      <c r="BG204" s="56">
        <v>0</v>
      </c>
      <c r="BH204" s="74">
        <v>0</v>
      </c>
      <c r="BI204" s="169">
        <f t="shared" si="64"/>
        <v>78.760000000000005</v>
      </c>
      <c r="BJ204" s="129"/>
      <c r="BK204" s="77"/>
      <c r="BL204" s="78"/>
      <c r="BM204" s="80" t="s">
        <v>587</v>
      </c>
      <c r="BN204" s="78" t="s">
        <v>588</v>
      </c>
      <c r="BO204" s="80">
        <v>223.69</v>
      </c>
    </row>
    <row r="205" spans="1:67" s="81" customFormat="1" ht="21.75" customHeight="1" x14ac:dyDescent="0.2">
      <c r="A205" s="41">
        <v>313</v>
      </c>
      <c r="B205" s="149" t="s">
        <v>747</v>
      </c>
      <c r="C205" s="150" t="s">
        <v>748</v>
      </c>
      <c r="D205" s="151" t="s">
        <v>749</v>
      </c>
      <c r="E205" s="152" t="s">
        <v>143</v>
      </c>
      <c r="F205" s="153" t="s">
        <v>595</v>
      </c>
      <c r="G205" s="87">
        <v>38703</v>
      </c>
      <c r="H205" s="155">
        <v>45374</v>
      </c>
      <c r="I205" s="49">
        <v>202</v>
      </c>
      <c r="J205" s="50">
        <f>VLOOKUP(B205,[2]Attendance!$B$16:$AQ$500,42,0)</f>
        <v>6</v>
      </c>
      <c r="K205" s="51">
        <f t="shared" si="54"/>
        <v>46.62</v>
      </c>
      <c r="L205" s="52">
        <v>0</v>
      </c>
      <c r="M205" s="52">
        <f t="shared" si="55"/>
        <v>0</v>
      </c>
      <c r="N205" s="53">
        <f>VLOOKUP(B205,[2]Attendance!$B$16:$AS$500,44,0)</f>
        <v>0</v>
      </c>
      <c r="O205" s="53">
        <f t="shared" si="65"/>
        <v>0</v>
      </c>
      <c r="P205" s="53">
        <f>VLOOKUP(B205,[2]Attendance!$B$16:$BA$500,52,0)</f>
        <v>0</v>
      </c>
      <c r="Q205" s="53">
        <f t="shared" si="56"/>
        <v>0</v>
      </c>
      <c r="R205" s="54">
        <f>VLOOKUP(B205,[2]Attendance!$B$16:$BB$500,53,0)</f>
        <v>8</v>
      </c>
      <c r="S205" s="55">
        <f t="shared" si="57"/>
        <v>11.653846153846153</v>
      </c>
      <c r="T205" s="53">
        <f>VLOOKUP(B205,[2]Attendance!$B$16:$BC$500,54,0)</f>
        <v>0</v>
      </c>
      <c r="U205" s="53">
        <f t="shared" si="71"/>
        <v>0</v>
      </c>
      <c r="V205" s="58">
        <f>VLOOKUP(B205,[2]Attendance!$B$16:$AT$500,45,0)</f>
        <v>8</v>
      </c>
      <c r="W205" s="58">
        <f t="shared" si="58"/>
        <v>15.538461538461538</v>
      </c>
      <c r="X205" s="56">
        <f>VLOOKUP(B205,[2]Attendance!$B$16:$AP$500,41,0)</f>
        <v>4</v>
      </c>
      <c r="Y205" s="56">
        <f t="shared" si="72"/>
        <v>2</v>
      </c>
      <c r="Z205" s="138">
        <v>0</v>
      </c>
      <c r="AA205" s="58">
        <f t="shared" si="59"/>
        <v>6</v>
      </c>
      <c r="AB205" s="59">
        <f t="shared" si="73"/>
        <v>0</v>
      </c>
      <c r="AC205" s="58">
        <f t="shared" si="60"/>
        <v>0</v>
      </c>
      <c r="AD205" s="58">
        <f t="shared" si="61"/>
        <v>0</v>
      </c>
      <c r="AE205" s="60">
        <v>26</v>
      </c>
      <c r="AF205" s="60">
        <f t="shared" si="74"/>
        <v>10</v>
      </c>
      <c r="AG205" s="60">
        <f>VLOOKUP(B205,[2]Attendance!$B$16:$AZ$500,51,0)</f>
        <v>6</v>
      </c>
      <c r="AH205" s="53">
        <f t="shared" si="75"/>
        <v>2.3076923076923079</v>
      </c>
      <c r="AI205" s="61">
        <f>VLOOKUP(B205,[2]Attendance!$B$16:$BD$500,55,0)</f>
        <v>0</v>
      </c>
      <c r="AJ205" s="61">
        <f>VLOOKUP(B205,'[2]Annual leave'!$B$10:$W$157,22,0)</f>
        <v>0</v>
      </c>
      <c r="AK205" s="62">
        <f t="shared" si="86"/>
        <v>0</v>
      </c>
      <c r="AL205" s="63">
        <f t="shared" si="62"/>
        <v>0</v>
      </c>
      <c r="AM205" s="156">
        <v>0</v>
      </c>
      <c r="AN205" s="53">
        <f>VLOOKUP(B205,[2]Attendance!$B$17:$AR$501,43,0)</f>
        <v>0</v>
      </c>
      <c r="AO205" s="156">
        <f t="shared" si="76"/>
        <v>0</v>
      </c>
      <c r="AP205" s="161">
        <v>0</v>
      </c>
      <c r="AQ205" s="53">
        <v>0</v>
      </c>
      <c r="AR205" s="65">
        <v>0</v>
      </c>
      <c r="AS205" s="66">
        <f t="shared" si="63"/>
        <v>88.12</v>
      </c>
      <c r="AT205" s="162">
        <f t="shared" si="77"/>
        <v>356709.76</v>
      </c>
      <c r="AU205" s="68">
        <v>0</v>
      </c>
      <c r="AV205" s="68">
        <v>0</v>
      </c>
      <c r="AW205" s="164">
        <f t="shared" si="78"/>
        <v>0</v>
      </c>
      <c r="AX205" s="165">
        <f t="shared" si="87"/>
        <v>308133.76000000001</v>
      </c>
      <c r="AY205" s="166">
        <f t="shared" si="88"/>
        <v>0</v>
      </c>
      <c r="AZ205" s="156">
        <f t="shared" si="89"/>
        <v>0</v>
      </c>
      <c r="BA205" s="167">
        <f t="shared" si="90"/>
        <v>0</v>
      </c>
      <c r="BB205" s="160">
        <f t="shared" si="91"/>
        <v>1.97</v>
      </c>
      <c r="BC205" s="160">
        <f t="shared" si="92"/>
        <v>1.97</v>
      </c>
      <c r="BD205" s="156">
        <f t="shared" si="93"/>
        <v>86.15</v>
      </c>
      <c r="BE205" s="72">
        <v>0</v>
      </c>
      <c r="BF205" s="168">
        <f t="shared" si="85"/>
        <v>86.15</v>
      </c>
      <c r="BG205" s="56">
        <v>0</v>
      </c>
      <c r="BH205" s="74">
        <v>0</v>
      </c>
      <c r="BI205" s="169">
        <f t="shared" si="64"/>
        <v>86.15</v>
      </c>
      <c r="BJ205" s="129"/>
      <c r="BK205" s="77"/>
      <c r="BL205" s="78"/>
      <c r="BM205" s="80" t="s">
        <v>587</v>
      </c>
      <c r="BN205" s="78" t="s">
        <v>588</v>
      </c>
      <c r="BO205" s="80">
        <v>223.69</v>
      </c>
    </row>
    <row r="206" spans="1:67" s="81" customFormat="1" ht="21.75" customHeight="1" x14ac:dyDescent="0.2">
      <c r="A206" s="41">
        <v>314</v>
      </c>
      <c r="B206" s="149" t="s">
        <v>750</v>
      </c>
      <c r="C206" s="150" t="s">
        <v>751</v>
      </c>
      <c r="D206" s="151" t="s">
        <v>752</v>
      </c>
      <c r="E206" s="152" t="s">
        <v>143</v>
      </c>
      <c r="F206" s="153" t="s">
        <v>595</v>
      </c>
      <c r="G206" s="87">
        <v>35347</v>
      </c>
      <c r="H206" s="155">
        <v>45374</v>
      </c>
      <c r="I206" s="49">
        <v>202</v>
      </c>
      <c r="J206" s="50">
        <f>VLOOKUP(B206,[2]Attendance!$B$16:$AQ$500,42,0)</f>
        <v>6</v>
      </c>
      <c r="K206" s="51">
        <f t="shared" si="54"/>
        <v>46.62</v>
      </c>
      <c r="L206" s="52">
        <v>0</v>
      </c>
      <c r="M206" s="52">
        <f t="shared" si="55"/>
        <v>0</v>
      </c>
      <c r="N206" s="53">
        <f>VLOOKUP(B206,[2]Attendance!$B$16:$AS$500,44,0)</f>
        <v>0</v>
      </c>
      <c r="O206" s="53">
        <f t="shared" si="65"/>
        <v>0</v>
      </c>
      <c r="P206" s="53">
        <f>VLOOKUP(B206,[2]Attendance!$B$16:$BA$500,52,0)</f>
        <v>0</v>
      </c>
      <c r="Q206" s="53">
        <f t="shared" si="56"/>
        <v>0</v>
      </c>
      <c r="R206" s="54">
        <f>VLOOKUP(B206,[2]Attendance!$B$16:$BB$500,53,0)</f>
        <v>8</v>
      </c>
      <c r="S206" s="55">
        <f t="shared" si="57"/>
        <v>11.653846153846153</v>
      </c>
      <c r="T206" s="53">
        <f>VLOOKUP(B206,[2]Attendance!$B$16:$BC$500,54,0)</f>
        <v>0</v>
      </c>
      <c r="U206" s="53">
        <f t="shared" si="71"/>
        <v>0</v>
      </c>
      <c r="V206" s="53">
        <f>VLOOKUP(B206,[2]Attendance!$B$16:$AT$500,45,0)</f>
        <v>0</v>
      </c>
      <c r="W206" s="53">
        <f t="shared" si="58"/>
        <v>0</v>
      </c>
      <c r="X206" s="56">
        <f>VLOOKUP(B206,[2]Attendance!$B$16:$AP$500,41,0)</f>
        <v>4</v>
      </c>
      <c r="Y206" s="56">
        <f t="shared" si="72"/>
        <v>2</v>
      </c>
      <c r="Z206" s="138">
        <v>0</v>
      </c>
      <c r="AA206" s="58">
        <f t="shared" si="59"/>
        <v>6</v>
      </c>
      <c r="AB206" s="59">
        <f t="shared" si="73"/>
        <v>0</v>
      </c>
      <c r="AC206" s="58">
        <f t="shared" si="60"/>
        <v>0</v>
      </c>
      <c r="AD206" s="58">
        <f t="shared" si="61"/>
        <v>0</v>
      </c>
      <c r="AE206" s="60">
        <v>26</v>
      </c>
      <c r="AF206" s="60">
        <f t="shared" si="74"/>
        <v>10</v>
      </c>
      <c r="AG206" s="60">
        <f>VLOOKUP(B206,[2]Attendance!$B$16:$AZ$500,51,0)</f>
        <v>6</v>
      </c>
      <c r="AH206" s="53">
        <f t="shared" si="75"/>
        <v>2.3076923076923079</v>
      </c>
      <c r="AI206" s="61">
        <f>VLOOKUP(B206,[2]Attendance!$B$16:$BD$500,55,0)</f>
        <v>0</v>
      </c>
      <c r="AJ206" s="61">
        <f>VLOOKUP(B206,'[2]Annual leave'!$B$10:$W$157,22,0)</f>
        <v>0</v>
      </c>
      <c r="AK206" s="62">
        <f t="shared" si="86"/>
        <v>0</v>
      </c>
      <c r="AL206" s="63">
        <f t="shared" si="62"/>
        <v>0</v>
      </c>
      <c r="AM206" s="156">
        <v>0</v>
      </c>
      <c r="AN206" s="53">
        <f>VLOOKUP(B206,[2]Attendance!$B$17:$AR$501,43,0)</f>
        <v>0</v>
      </c>
      <c r="AO206" s="156">
        <f t="shared" si="76"/>
        <v>0</v>
      </c>
      <c r="AP206" s="161">
        <v>0</v>
      </c>
      <c r="AQ206" s="53">
        <v>0</v>
      </c>
      <c r="AR206" s="65">
        <v>0</v>
      </c>
      <c r="AS206" s="66">
        <f t="shared" si="63"/>
        <v>72.58</v>
      </c>
      <c r="AT206" s="162">
        <f t="shared" si="77"/>
        <v>293803.83999999997</v>
      </c>
      <c r="AU206" s="68">
        <v>0</v>
      </c>
      <c r="AV206" s="68">
        <v>0</v>
      </c>
      <c r="AW206" s="164">
        <f t="shared" si="78"/>
        <v>0</v>
      </c>
      <c r="AX206" s="165">
        <f t="shared" si="87"/>
        <v>245227.83999999997</v>
      </c>
      <c r="AY206" s="166">
        <f t="shared" si="88"/>
        <v>0</v>
      </c>
      <c r="AZ206" s="156">
        <f t="shared" si="89"/>
        <v>0</v>
      </c>
      <c r="BA206" s="167">
        <f t="shared" si="90"/>
        <v>0</v>
      </c>
      <c r="BB206" s="160">
        <f t="shared" si="91"/>
        <v>1.97</v>
      </c>
      <c r="BC206" s="160">
        <f t="shared" si="92"/>
        <v>1.97</v>
      </c>
      <c r="BD206" s="156">
        <f t="shared" si="93"/>
        <v>70.61</v>
      </c>
      <c r="BE206" s="72">
        <v>0</v>
      </c>
      <c r="BF206" s="168">
        <f t="shared" si="85"/>
        <v>70.61</v>
      </c>
      <c r="BG206" s="56">
        <v>0</v>
      </c>
      <c r="BH206" s="74">
        <v>0</v>
      </c>
      <c r="BI206" s="169">
        <f t="shared" si="64"/>
        <v>70.61</v>
      </c>
      <c r="BJ206" s="129"/>
      <c r="BK206" s="77"/>
      <c r="BL206" s="78"/>
      <c r="BM206" s="80" t="s">
        <v>587</v>
      </c>
      <c r="BN206" s="78" t="s">
        <v>588</v>
      </c>
      <c r="BO206" s="80">
        <v>223.69</v>
      </c>
    </row>
    <row r="207" spans="1:67" s="81" customFormat="1" ht="21.75" customHeight="1" x14ac:dyDescent="0.2">
      <c r="A207" s="41">
        <v>315</v>
      </c>
      <c r="B207" s="149" t="s">
        <v>753</v>
      </c>
      <c r="C207" s="150" t="s">
        <v>754</v>
      </c>
      <c r="D207" s="151" t="s">
        <v>755</v>
      </c>
      <c r="E207" s="152" t="s">
        <v>143</v>
      </c>
      <c r="F207" s="153" t="s">
        <v>595</v>
      </c>
      <c r="G207" s="87">
        <v>33699</v>
      </c>
      <c r="H207" s="155">
        <v>45374</v>
      </c>
      <c r="I207" s="49">
        <v>202</v>
      </c>
      <c r="J207" s="50">
        <f>VLOOKUP(B207,[2]Attendance!$B$16:$AQ$500,42,0)</f>
        <v>7</v>
      </c>
      <c r="K207" s="51">
        <f t="shared" si="54"/>
        <v>54.38</v>
      </c>
      <c r="L207" s="52">
        <v>0</v>
      </c>
      <c r="M207" s="52">
        <f t="shared" si="55"/>
        <v>0</v>
      </c>
      <c r="N207" s="53">
        <f>VLOOKUP(B207,[2]Attendance!$B$16:$AS$500,44,0)</f>
        <v>0</v>
      </c>
      <c r="O207" s="53">
        <f t="shared" si="65"/>
        <v>0</v>
      </c>
      <c r="P207" s="58">
        <f>VLOOKUP(B207,[2]Attendance!$B$16:$BA$500,52,0)</f>
        <v>18</v>
      </c>
      <c r="Q207" s="58">
        <f t="shared" si="56"/>
        <v>5.2442307692307688</v>
      </c>
      <c r="R207" s="54">
        <f>VLOOKUP(B207,[2]Attendance!$B$16:$BB$500,53,0)</f>
        <v>2</v>
      </c>
      <c r="S207" s="55">
        <f t="shared" si="57"/>
        <v>2.9134615384615383</v>
      </c>
      <c r="T207" s="58">
        <f>VLOOKUP(B207,[2]Attendance!$B$16:$BC$500,54,0)</f>
        <v>8</v>
      </c>
      <c r="U207" s="58">
        <f t="shared" si="71"/>
        <v>15.538461538461538</v>
      </c>
      <c r="V207" s="53">
        <f>VLOOKUP(B207,[2]Attendance!$B$16:$AT$500,45,0)</f>
        <v>0</v>
      </c>
      <c r="W207" s="53">
        <f t="shared" si="58"/>
        <v>0</v>
      </c>
      <c r="X207" s="56">
        <f>VLOOKUP(B207,[2]Attendance!$B$16:$AP$500,41,0)</f>
        <v>5</v>
      </c>
      <c r="Y207" s="56">
        <f t="shared" si="72"/>
        <v>2.5</v>
      </c>
      <c r="Z207" s="138">
        <v>0</v>
      </c>
      <c r="AA207" s="58">
        <f t="shared" si="59"/>
        <v>7</v>
      </c>
      <c r="AB207" s="59">
        <f t="shared" si="73"/>
        <v>0</v>
      </c>
      <c r="AC207" s="58">
        <f t="shared" si="60"/>
        <v>0</v>
      </c>
      <c r="AD207" s="58">
        <f t="shared" si="61"/>
        <v>0</v>
      </c>
      <c r="AE207" s="60">
        <v>26</v>
      </c>
      <c r="AF207" s="60">
        <f t="shared" si="74"/>
        <v>10</v>
      </c>
      <c r="AG207" s="60">
        <f>VLOOKUP(B207,[2]Attendance!$B$16:$AZ$500,51,0)</f>
        <v>7</v>
      </c>
      <c r="AH207" s="53">
        <f t="shared" si="75"/>
        <v>2.6923076923076925</v>
      </c>
      <c r="AI207" s="61">
        <f>VLOOKUP(B207,[2]Attendance!$B$16:$BD$500,55,0)</f>
        <v>0</v>
      </c>
      <c r="AJ207" s="61">
        <f>VLOOKUP(B207,'[2]Annual leave'!$B$10:$W$157,22,0)</f>
        <v>0</v>
      </c>
      <c r="AK207" s="62">
        <f t="shared" si="86"/>
        <v>0</v>
      </c>
      <c r="AL207" s="63">
        <f t="shared" si="62"/>
        <v>0</v>
      </c>
      <c r="AM207" s="156">
        <v>0</v>
      </c>
      <c r="AN207" s="58">
        <f>VLOOKUP(B207,[2]Attendance!$B$17:$AR$501,43,0)</f>
        <v>5</v>
      </c>
      <c r="AO207" s="170">
        <f t="shared" si="76"/>
        <v>5.7692307692307692</v>
      </c>
      <c r="AP207" s="161">
        <v>0</v>
      </c>
      <c r="AQ207" s="53">
        <v>0</v>
      </c>
      <c r="AR207" s="65">
        <v>0</v>
      </c>
      <c r="AS207" s="66">
        <f t="shared" si="63"/>
        <v>99.04</v>
      </c>
      <c r="AT207" s="162">
        <f t="shared" si="77"/>
        <v>400913.92000000004</v>
      </c>
      <c r="AU207" s="68">
        <v>0</v>
      </c>
      <c r="AV207" s="68">
        <v>0</v>
      </c>
      <c r="AW207" s="164">
        <f t="shared" si="78"/>
        <v>0</v>
      </c>
      <c r="AX207" s="165">
        <f t="shared" si="87"/>
        <v>350313.92000000004</v>
      </c>
      <c r="AY207" s="166">
        <f t="shared" si="88"/>
        <v>0</v>
      </c>
      <c r="AZ207" s="156">
        <f t="shared" si="89"/>
        <v>0</v>
      </c>
      <c r="BA207" s="167">
        <f t="shared" si="90"/>
        <v>0</v>
      </c>
      <c r="BB207" s="160">
        <f t="shared" si="91"/>
        <v>1.98</v>
      </c>
      <c r="BC207" s="160">
        <f t="shared" si="92"/>
        <v>1.98</v>
      </c>
      <c r="BD207" s="156">
        <f t="shared" si="93"/>
        <v>97.06</v>
      </c>
      <c r="BE207" s="72">
        <v>0</v>
      </c>
      <c r="BF207" s="168">
        <f t="shared" si="85"/>
        <v>97.06</v>
      </c>
      <c r="BG207" s="56">
        <v>0</v>
      </c>
      <c r="BH207" s="74">
        <v>0</v>
      </c>
      <c r="BI207" s="169">
        <f t="shared" si="64"/>
        <v>97.06</v>
      </c>
      <c r="BJ207" s="129"/>
      <c r="BK207" s="77"/>
      <c r="BL207" s="78"/>
      <c r="BM207" s="80" t="s">
        <v>587</v>
      </c>
      <c r="BN207" s="78" t="s">
        <v>588</v>
      </c>
      <c r="BO207" s="80">
        <v>223.69</v>
      </c>
    </row>
    <row r="208" spans="1:67" s="81" customFormat="1" ht="21.75" customHeight="1" x14ac:dyDescent="0.2">
      <c r="A208" s="41">
        <v>316</v>
      </c>
      <c r="B208" s="149" t="s">
        <v>756</v>
      </c>
      <c r="C208" s="150" t="s">
        <v>757</v>
      </c>
      <c r="D208" s="151" t="s">
        <v>758</v>
      </c>
      <c r="E208" s="152" t="s">
        <v>464</v>
      </c>
      <c r="F208" s="153" t="s">
        <v>728</v>
      </c>
      <c r="G208" s="87">
        <v>36565</v>
      </c>
      <c r="H208" s="155">
        <v>45377</v>
      </c>
      <c r="I208" s="49">
        <v>202</v>
      </c>
      <c r="J208" s="50">
        <f>VLOOKUP(B208,[2]Attendance!$B$16:$AQ$500,42,0)</f>
        <v>5</v>
      </c>
      <c r="K208" s="51">
        <f t="shared" si="54"/>
        <v>38.85</v>
      </c>
      <c r="L208" s="52">
        <v>0</v>
      </c>
      <c r="M208" s="52">
        <f t="shared" si="55"/>
        <v>0</v>
      </c>
      <c r="N208" s="53">
        <f>VLOOKUP(B208,[2]Attendance!$B$16:$AS$500,44,0)</f>
        <v>0</v>
      </c>
      <c r="O208" s="53">
        <f t="shared" si="65"/>
        <v>0</v>
      </c>
      <c r="P208" s="53">
        <f>VLOOKUP(B208,[2]Attendance!$B$16:$BA$500,52,0)</f>
        <v>0</v>
      </c>
      <c r="Q208" s="53">
        <f t="shared" si="56"/>
        <v>0</v>
      </c>
      <c r="R208" s="54">
        <f>VLOOKUP(B208,[2]Attendance!$B$16:$BB$500,53,0)</f>
        <v>8</v>
      </c>
      <c r="S208" s="55">
        <f t="shared" si="57"/>
        <v>11.653846153846153</v>
      </c>
      <c r="T208" s="53">
        <f>VLOOKUP(B208,[2]Attendance!$B$16:$BC$500,54,0)</f>
        <v>0</v>
      </c>
      <c r="U208" s="53">
        <f t="shared" si="71"/>
        <v>0</v>
      </c>
      <c r="V208" s="53">
        <f>VLOOKUP(B208,[2]Attendance!$B$16:$AT$500,45,0)</f>
        <v>0</v>
      </c>
      <c r="W208" s="53">
        <f t="shared" si="58"/>
        <v>0</v>
      </c>
      <c r="X208" s="56">
        <f>VLOOKUP(B208,[2]Attendance!$B$16:$AP$500,41,0)</f>
        <v>4</v>
      </c>
      <c r="Y208" s="56">
        <f t="shared" si="72"/>
        <v>2</v>
      </c>
      <c r="Z208" s="138">
        <v>0</v>
      </c>
      <c r="AA208" s="58">
        <f t="shared" si="59"/>
        <v>5</v>
      </c>
      <c r="AB208" s="59">
        <f t="shared" si="73"/>
        <v>0</v>
      </c>
      <c r="AC208" s="58">
        <f t="shared" si="60"/>
        <v>0</v>
      </c>
      <c r="AD208" s="58">
        <f t="shared" si="61"/>
        <v>0</v>
      </c>
      <c r="AE208" s="60">
        <v>26</v>
      </c>
      <c r="AF208" s="60">
        <f t="shared" si="74"/>
        <v>10</v>
      </c>
      <c r="AG208" s="60">
        <f>VLOOKUP(B208,[2]Attendance!$B$16:$AZ$500,51,0)</f>
        <v>5</v>
      </c>
      <c r="AH208" s="53">
        <f t="shared" si="75"/>
        <v>1.9230769230769231</v>
      </c>
      <c r="AI208" s="61">
        <f>VLOOKUP(B208,[2]Attendance!$B$16:$BD$500,55,0)</f>
        <v>0</v>
      </c>
      <c r="AJ208" s="61">
        <f>VLOOKUP(B208,'[2]Annual leave'!$B$10:$W$157,22,0)</f>
        <v>0</v>
      </c>
      <c r="AK208" s="62">
        <f t="shared" si="86"/>
        <v>0</v>
      </c>
      <c r="AL208" s="63">
        <f t="shared" si="62"/>
        <v>0</v>
      </c>
      <c r="AM208" s="156">
        <v>0</v>
      </c>
      <c r="AN208" s="53">
        <f>VLOOKUP(B208,[2]Attendance!$B$17:$AR$501,43,0)</f>
        <v>0</v>
      </c>
      <c r="AO208" s="156">
        <f t="shared" si="76"/>
        <v>0</v>
      </c>
      <c r="AP208" s="161">
        <v>0</v>
      </c>
      <c r="AQ208" s="53">
        <v>0</v>
      </c>
      <c r="AR208" s="65">
        <v>0</v>
      </c>
      <c r="AS208" s="66">
        <f t="shared" si="63"/>
        <v>64.430000000000007</v>
      </c>
      <c r="AT208" s="162">
        <f t="shared" si="77"/>
        <v>260812.64</v>
      </c>
      <c r="AU208" s="68">
        <v>0</v>
      </c>
      <c r="AV208" s="68">
        <v>0</v>
      </c>
      <c r="AW208" s="164">
        <f t="shared" si="78"/>
        <v>0</v>
      </c>
      <c r="AX208" s="165">
        <f t="shared" si="87"/>
        <v>212236.64</v>
      </c>
      <c r="AY208" s="166">
        <f t="shared" si="88"/>
        <v>0</v>
      </c>
      <c r="AZ208" s="156">
        <f t="shared" si="89"/>
        <v>0</v>
      </c>
      <c r="BA208" s="167">
        <f t="shared" si="90"/>
        <v>0</v>
      </c>
      <c r="BB208" s="160">
        <f t="shared" si="91"/>
        <v>1.97</v>
      </c>
      <c r="BC208" s="160">
        <f t="shared" si="92"/>
        <v>1.97</v>
      </c>
      <c r="BD208" s="156">
        <f t="shared" si="93"/>
        <v>62.46</v>
      </c>
      <c r="BE208" s="72">
        <v>0</v>
      </c>
      <c r="BF208" s="168">
        <f t="shared" si="85"/>
        <v>62.46</v>
      </c>
      <c r="BG208" s="56">
        <v>0</v>
      </c>
      <c r="BH208" s="74">
        <v>0</v>
      </c>
      <c r="BI208" s="169">
        <f t="shared" si="64"/>
        <v>62.46</v>
      </c>
      <c r="BJ208" s="129"/>
      <c r="BK208" s="77"/>
      <c r="BL208" s="78"/>
      <c r="BM208" s="80" t="s">
        <v>587</v>
      </c>
      <c r="BN208" s="78" t="s">
        <v>588</v>
      </c>
      <c r="BO208" s="80">
        <v>223.69</v>
      </c>
    </row>
    <row r="209" spans="1:67" s="81" customFormat="1" ht="21.75" customHeight="1" x14ac:dyDescent="0.2">
      <c r="A209" s="41">
        <v>317</v>
      </c>
      <c r="B209" s="149" t="s">
        <v>759</v>
      </c>
      <c r="C209" s="150" t="s">
        <v>760</v>
      </c>
      <c r="D209" s="151" t="s">
        <v>761</v>
      </c>
      <c r="E209" s="152" t="s">
        <v>143</v>
      </c>
      <c r="F209" s="153" t="s">
        <v>728</v>
      </c>
      <c r="G209" s="87">
        <v>33393</v>
      </c>
      <c r="H209" s="155">
        <v>45377</v>
      </c>
      <c r="I209" s="49">
        <v>202</v>
      </c>
      <c r="J209" s="50">
        <f>VLOOKUP(B209,[2]Attendance!$B$16:$AQ$500,42,0)</f>
        <v>5</v>
      </c>
      <c r="K209" s="51">
        <f t="shared" si="54"/>
        <v>38.85</v>
      </c>
      <c r="L209" s="52">
        <v>0</v>
      </c>
      <c r="M209" s="52">
        <f t="shared" si="55"/>
        <v>0</v>
      </c>
      <c r="N209" s="53">
        <f>VLOOKUP(B209,[2]Attendance!$B$16:$AS$500,44,0)</f>
        <v>0</v>
      </c>
      <c r="O209" s="53">
        <f t="shared" si="65"/>
        <v>0</v>
      </c>
      <c r="P209" s="53">
        <f>VLOOKUP(B209,[2]Attendance!$B$16:$BA$500,52,0)</f>
        <v>0</v>
      </c>
      <c r="Q209" s="53">
        <f t="shared" si="56"/>
        <v>0</v>
      </c>
      <c r="R209" s="54">
        <f>VLOOKUP(B209,[2]Attendance!$B$16:$BB$500,53,0)</f>
        <v>8</v>
      </c>
      <c r="S209" s="55">
        <f t="shared" si="57"/>
        <v>11.653846153846153</v>
      </c>
      <c r="T209" s="53">
        <f>VLOOKUP(B209,[2]Attendance!$B$16:$BC$500,54,0)</f>
        <v>0</v>
      </c>
      <c r="U209" s="53">
        <f t="shared" si="71"/>
        <v>0</v>
      </c>
      <c r="V209" s="53">
        <f>VLOOKUP(B209,[2]Attendance!$B$16:$AT$500,45,0)</f>
        <v>0</v>
      </c>
      <c r="W209" s="53">
        <f t="shared" si="58"/>
        <v>0</v>
      </c>
      <c r="X209" s="56">
        <f>VLOOKUP(B209,[2]Attendance!$B$16:$AP$500,41,0)</f>
        <v>4</v>
      </c>
      <c r="Y209" s="56">
        <f t="shared" si="72"/>
        <v>2</v>
      </c>
      <c r="Z209" s="138">
        <v>0</v>
      </c>
      <c r="AA209" s="58">
        <f t="shared" si="59"/>
        <v>5</v>
      </c>
      <c r="AB209" s="59">
        <f t="shared" si="73"/>
        <v>0</v>
      </c>
      <c r="AC209" s="58">
        <f t="shared" si="60"/>
        <v>0</v>
      </c>
      <c r="AD209" s="58">
        <f t="shared" si="61"/>
        <v>0</v>
      </c>
      <c r="AE209" s="60">
        <v>26</v>
      </c>
      <c r="AF209" s="60">
        <f t="shared" si="74"/>
        <v>10</v>
      </c>
      <c r="AG209" s="60">
        <f>VLOOKUP(B209,[2]Attendance!$B$16:$AZ$500,51,0)</f>
        <v>5</v>
      </c>
      <c r="AH209" s="53">
        <f t="shared" si="75"/>
        <v>1.9230769230769231</v>
      </c>
      <c r="AI209" s="61">
        <f>VLOOKUP(B209,[2]Attendance!$B$16:$BD$500,55,0)</f>
        <v>0</v>
      </c>
      <c r="AJ209" s="61">
        <f>VLOOKUP(B209,'[2]Annual leave'!$B$10:$W$157,22,0)</f>
        <v>0</v>
      </c>
      <c r="AK209" s="62">
        <f t="shared" si="86"/>
        <v>0</v>
      </c>
      <c r="AL209" s="63">
        <f t="shared" si="62"/>
        <v>0</v>
      </c>
      <c r="AM209" s="156">
        <v>0</v>
      </c>
      <c r="AN209" s="53">
        <f>VLOOKUP(B209,[2]Attendance!$B$17:$AR$501,43,0)</f>
        <v>0</v>
      </c>
      <c r="AO209" s="156">
        <f t="shared" si="76"/>
        <v>0</v>
      </c>
      <c r="AP209" s="161">
        <v>0</v>
      </c>
      <c r="AQ209" s="53">
        <v>0</v>
      </c>
      <c r="AR209" s="65">
        <v>0</v>
      </c>
      <c r="AS209" s="66">
        <f t="shared" si="63"/>
        <v>64.430000000000007</v>
      </c>
      <c r="AT209" s="162">
        <f t="shared" si="77"/>
        <v>260812.64</v>
      </c>
      <c r="AU209" s="68">
        <v>0</v>
      </c>
      <c r="AV209" s="68">
        <v>0</v>
      </c>
      <c r="AW209" s="164">
        <f t="shared" si="78"/>
        <v>0</v>
      </c>
      <c r="AX209" s="165">
        <f t="shared" si="87"/>
        <v>212236.64</v>
      </c>
      <c r="AY209" s="166">
        <f t="shared" si="88"/>
        <v>0</v>
      </c>
      <c r="AZ209" s="156">
        <f t="shared" si="89"/>
        <v>0</v>
      </c>
      <c r="BA209" s="167">
        <f t="shared" si="90"/>
        <v>0</v>
      </c>
      <c r="BB209" s="160">
        <f t="shared" si="91"/>
        <v>1.97</v>
      </c>
      <c r="BC209" s="160">
        <f t="shared" si="92"/>
        <v>1.97</v>
      </c>
      <c r="BD209" s="156">
        <f t="shared" si="93"/>
        <v>62.46</v>
      </c>
      <c r="BE209" s="72">
        <v>0</v>
      </c>
      <c r="BF209" s="168">
        <f t="shared" si="85"/>
        <v>62.46</v>
      </c>
      <c r="BG209" s="56">
        <v>0</v>
      </c>
      <c r="BH209" s="74">
        <v>0</v>
      </c>
      <c r="BI209" s="169">
        <f t="shared" si="64"/>
        <v>62.46</v>
      </c>
      <c r="BJ209" s="129"/>
      <c r="BK209" s="77"/>
      <c r="BL209" s="78"/>
      <c r="BM209" s="80" t="s">
        <v>587</v>
      </c>
      <c r="BN209" s="78" t="s">
        <v>588</v>
      </c>
      <c r="BO209" s="80">
        <v>223.69</v>
      </c>
    </row>
    <row r="210" spans="1:67" s="81" customFormat="1" ht="21.75" customHeight="1" x14ac:dyDescent="0.2">
      <c r="A210" s="41">
        <v>318</v>
      </c>
      <c r="B210" s="149" t="s">
        <v>762</v>
      </c>
      <c r="C210" s="150" t="s">
        <v>763</v>
      </c>
      <c r="D210" s="151" t="s">
        <v>764</v>
      </c>
      <c r="E210" s="152" t="s">
        <v>143</v>
      </c>
      <c r="F210" s="153" t="s">
        <v>551</v>
      </c>
      <c r="G210" s="87">
        <v>36078</v>
      </c>
      <c r="H210" s="155">
        <v>45377</v>
      </c>
      <c r="I210" s="49">
        <v>202</v>
      </c>
      <c r="J210" s="50">
        <f>VLOOKUP(B210,[2]Attendance!$B$16:$AQ$500,42,0)</f>
        <v>5</v>
      </c>
      <c r="K210" s="51">
        <f t="shared" si="54"/>
        <v>38.85</v>
      </c>
      <c r="L210" s="52">
        <v>0</v>
      </c>
      <c r="M210" s="52">
        <f t="shared" si="55"/>
        <v>0</v>
      </c>
      <c r="N210" s="53">
        <f>VLOOKUP(B210,[2]Attendance!$B$16:$AS$500,44,0)</f>
        <v>0</v>
      </c>
      <c r="O210" s="53">
        <f t="shared" si="65"/>
        <v>0</v>
      </c>
      <c r="P210" s="58">
        <f>VLOOKUP(B210,[2]Attendance!$B$16:$BA$500,52,0)</f>
        <v>18</v>
      </c>
      <c r="Q210" s="58">
        <f t="shared" si="56"/>
        <v>5.2442307692307688</v>
      </c>
      <c r="R210" s="54">
        <f>VLOOKUP(B210,[2]Attendance!$B$16:$BB$500,53,0)</f>
        <v>0</v>
      </c>
      <c r="S210" s="55">
        <f t="shared" si="57"/>
        <v>0</v>
      </c>
      <c r="T210" s="58">
        <f>VLOOKUP(B210,[2]Attendance!$B$16:$BC$500,54,0)</f>
        <v>6</v>
      </c>
      <c r="U210" s="58">
        <f t="shared" si="71"/>
        <v>11.653846153846153</v>
      </c>
      <c r="V210" s="53">
        <f>VLOOKUP(B210,[2]Attendance!$B$16:$AT$500,45,0)</f>
        <v>0</v>
      </c>
      <c r="W210" s="53">
        <f t="shared" si="58"/>
        <v>0</v>
      </c>
      <c r="X210" s="56">
        <f>VLOOKUP(B210,[2]Attendance!$B$16:$AP$500,41,0)</f>
        <v>3</v>
      </c>
      <c r="Y210" s="56">
        <f t="shared" si="72"/>
        <v>1.5</v>
      </c>
      <c r="Z210" s="138">
        <v>0</v>
      </c>
      <c r="AA210" s="58">
        <f t="shared" si="59"/>
        <v>5</v>
      </c>
      <c r="AB210" s="59">
        <f t="shared" si="73"/>
        <v>0</v>
      </c>
      <c r="AC210" s="58">
        <f t="shared" si="60"/>
        <v>0</v>
      </c>
      <c r="AD210" s="58">
        <f t="shared" si="61"/>
        <v>0</v>
      </c>
      <c r="AE210" s="60">
        <v>26</v>
      </c>
      <c r="AF210" s="60">
        <f t="shared" si="74"/>
        <v>10</v>
      </c>
      <c r="AG210" s="60">
        <f>VLOOKUP(B210,[2]Attendance!$B$16:$AZ$500,51,0)</f>
        <v>5</v>
      </c>
      <c r="AH210" s="53">
        <f t="shared" si="75"/>
        <v>1.9230769230769231</v>
      </c>
      <c r="AI210" s="61">
        <f>VLOOKUP(B210,[2]Attendance!$B$16:$BD$500,55,0)</f>
        <v>0</v>
      </c>
      <c r="AJ210" s="61">
        <f>VLOOKUP(B210,'[2]Annual leave'!$B$10:$W$157,22,0)</f>
        <v>0</v>
      </c>
      <c r="AK210" s="62">
        <f t="shared" si="86"/>
        <v>0</v>
      </c>
      <c r="AL210" s="63">
        <f t="shared" si="62"/>
        <v>0</v>
      </c>
      <c r="AM210" s="156">
        <v>0</v>
      </c>
      <c r="AN210" s="58">
        <f>VLOOKUP(B210,[2]Attendance!$B$17:$AR$501,43,0)</f>
        <v>5</v>
      </c>
      <c r="AO210" s="170">
        <f t="shared" si="76"/>
        <v>5.7692307692307692</v>
      </c>
      <c r="AP210" s="161">
        <v>0</v>
      </c>
      <c r="AQ210" s="53">
        <v>0</v>
      </c>
      <c r="AR210" s="65">
        <v>0</v>
      </c>
      <c r="AS210" s="66">
        <f t="shared" si="63"/>
        <v>74.94</v>
      </c>
      <c r="AT210" s="162">
        <f t="shared" si="77"/>
        <v>303357.12</v>
      </c>
      <c r="AU210" s="68">
        <v>0</v>
      </c>
      <c r="AV210" s="68">
        <v>0</v>
      </c>
      <c r="AW210" s="164">
        <f t="shared" si="78"/>
        <v>0</v>
      </c>
      <c r="AX210" s="165">
        <f t="shared" si="87"/>
        <v>256805.12</v>
      </c>
      <c r="AY210" s="166">
        <f t="shared" si="88"/>
        <v>0</v>
      </c>
      <c r="AZ210" s="156">
        <f t="shared" si="89"/>
        <v>0</v>
      </c>
      <c r="BA210" s="167">
        <f t="shared" si="90"/>
        <v>0</v>
      </c>
      <c r="BB210" s="160">
        <f t="shared" si="91"/>
        <v>1.97</v>
      </c>
      <c r="BC210" s="160">
        <f t="shared" si="92"/>
        <v>1.97</v>
      </c>
      <c r="BD210" s="156">
        <f t="shared" si="93"/>
        <v>72.97</v>
      </c>
      <c r="BE210" s="72">
        <v>0</v>
      </c>
      <c r="BF210" s="168">
        <f t="shared" si="85"/>
        <v>72.97</v>
      </c>
      <c r="BG210" s="56">
        <v>0</v>
      </c>
      <c r="BH210" s="74">
        <v>0</v>
      </c>
      <c r="BI210" s="169">
        <f t="shared" si="64"/>
        <v>72.97</v>
      </c>
      <c r="BJ210" s="129"/>
      <c r="BK210" s="77"/>
      <c r="BL210" s="78"/>
      <c r="BM210" s="80" t="s">
        <v>587</v>
      </c>
      <c r="BN210" s="78" t="s">
        <v>588</v>
      </c>
      <c r="BO210" s="80">
        <v>223.69</v>
      </c>
    </row>
    <row r="211" spans="1:67" s="81" customFormat="1" ht="21.75" customHeight="1" x14ac:dyDescent="0.2">
      <c r="A211" s="41">
        <v>319</v>
      </c>
      <c r="B211" s="149" t="s">
        <v>765</v>
      </c>
      <c r="C211" s="150" t="s">
        <v>766</v>
      </c>
      <c r="D211" s="151" t="s">
        <v>767</v>
      </c>
      <c r="E211" s="152" t="s">
        <v>143</v>
      </c>
      <c r="F211" s="153" t="s">
        <v>551</v>
      </c>
      <c r="G211" s="87">
        <v>35895</v>
      </c>
      <c r="H211" s="155">
        <v>45377</v>
      </c>
      <c r="I211" s="49">
        <v>202</v>
      </c>
      <c r="J211" s="50">
        <f>VLOOKUP(B211,[2]Attendance!$B$16:$AQ$500,42,0)</f>
        <v>5</v>
      </c>
      <c r="K211" s="51">
        <f t="shared" si="54"/>
        <v>38.85</v>
      </c>
      <c r="L211" s="52">
        <v>0</v>
      </c>
      <c r="M211" s="52">
        <f t="shared" si="55"/>
        <v>0</v>
      </c>
      <c r="N211" s="53">
        <f>VLOOKUP(B211,[2]Attendance!$B$16:$AS$500,44,0)</f>
        <v>0</v>
      </c>
      <c r="O211" s="53">
        <f t="shared" si="65"/>
        <v>0</v>
      </c>
      <c r="P211" s="58">
        <f>VLOOKUP(B211,[2]Attendance!$B$16:$BA$500,52,0)</f>
        <v>18</v>
      </c>
      <c r="Q211" s="58">
        <f t="shared" si="56"/>
        <v>5.2442307692307688</v>
      </c>
      <c r="R211" s="54">
        <f>VLOOKUP(B211,[2]Attendance!$B$16:$BB$500,53,0)</f>
        <v>0</v>
      </c>
      <c r="S211" s="55">
        <f t="shared" si="57"/>
        <v>0</v>
      </c>
      <c r="T211" s="58">
        <f>VLOOKUP(B211,[2]Attendance!$B$16:$BC$500,54,0)</f>
        <v>8</v>
      </c>
      <c r="U211" s="58">
        <f t="shared" si="71"/>
        <v>15.538461538461538</v>
      </c>
      <c r="V211" s="53">
        <f>VLOOKUP(B211,[2]Attendance!$B$16:$AT$500,45,0)</f>
        <v>0</v>
      </c>
      <c r="W211" s="53">
        <f t="shared" si="58"/>
        <v>0</v>
      </c>
      <c r="X211" s="56">
        <f>VLOOKUP(B211,[2]Attendance!$B$16:$AP$500,41,0)</f>
        <v>4</v>
      </c>
      <c r="Y211" s="56">
        <f t="shared" si="72"/>
        <v>2</v>
      </c>
      <c r="Z211" s="138">
        <v>0</v>
      </c>
      <c r="AA211" s="58">
        <f t="shared" si="59"/>
        <v>5</v>
      </c>
      <c r="AB211" s="59">
        <f t="shared" si="73"/>
        <v>0</v>
      </c>
      <c r="AC211" s="58">
        <f t="shared" si="60"/>
        <v>0</v>
      </c>
      <c r="AD211" s="58">
        <f t="shared" si="61"/>
        <v>0</v>
      </c>
      <c r="AE211" s="60">
        <v>26</v>
      </c>
      <c r="AF211" s="60">
        <f t="shared" si="74"/>
        <v>10</v>
      </c>
      <c r="AG211" s="60">
        <f>VLOOKUP(B211,[2]Attendance!$B$16:$AZ$500,51,0)</f>
        <v>5</v>
      </c>
      <c r="AH211" s="53">
        <f t="shared" si="75"/>
        <v>1.9230769230769231</v>
      </c>
      <c r="AI211" s="61">
        <f>VLOOKUP(B211,[2]Attendance!$B$16:$BD$500,55,0)</f>
        <v>0</v>
      </c>
      <c r="AJ211" s="61">
        <f>VLOOKUP(B211,'[2]Annual leave'!$B$10:$W$157,22,0)</f>
        <v>0</v>
      </c>
      <c r="AK211" s="62">
        <f t="shared" si="86"/>
        <v>0</v>
      </c>
      <c r="AL211" s="63">
        <f t="shared" si="62"/>
        <v>0</v>
      </c>
      <c r="AM211" s="156">
        <v>0</v>
      </c>
      <c r="AN211" s="58">
        <f>VLOOKUP(B211,[2]Attendance!$B$17:$AR$501,43,0)</f>
        <v>5</v>
      </c>
      <c r="AO211" s="170">
        <f t="shared" si="76"/>
        <v>5.7692307692307692</v>
      </c>
      <c r="AP211" s="161">
        <v>0</v>
      </c>
      <c r="AQ211" s="53">
        <v>0</v>
      </c>
      <c r="AR211" s="65">
        <v>0</v>
      </c>
      <c r="AS211" s="66">
        <f t="shared" si="63"/>
        <v>79.33</v>
      </c>
      <c r="AT211" s="162">
        <f t="shared" si="77"/>
        <v>321127.83999999997</v>
      </c>
      <c r="AU211" s="68">
        <v>0</v>
      </c>
      <c r="AV211" s="68">
        <v>0</v>
      </c>
      <c r="AW211" s="164">
        <f t="shared" si="78"/>
        <v>0</v>
      </c>
      <c r="AX211" s="165">
        <f t="shared" si="87"/>
        <v>272551.83999999997</v>
      </c>
      <c r="AY211" s="166">
        <f t="shared" si="88"/>
        <v>0</v>
      </c>
      <c r="AZ211" s="156">
        <f t="shared" si="89"/>
        <v>0</v>
      </c>
      <c r="BA211" s="167">
        <f t="shared" si="90"/>
        <v>0</v>
      </c>
      <c r="BB211" s="160">
        <f t="shared" si="91"/>
        <v>1.97</v>
      </c>
      <c r="BC211" s="160">
        <f t="shared" si="92"/>
        <v>1.97</v>
      </c>
      <c r="BD211" s="156">
        <f t="shared" si="93"/>
        <v>77.36</v>
      </c>
      <c r="BE211" s="72">
        <v>0</v>
      </c>
      <c r="BF211" s="168">
        <f t="shared" si="85"/>
        <v>77.36</v>
      </c>
      <c r="BG211" s="56">
        <v>0</v>
      </c>
      <c r="BH211" s="74">
        <v>0</v>
      </c>
      <c r="BI211" s="169">
        <f t="shared" si="64"/>
        <v>77.36</v>
      </c>
      <c r="BJ211" s="129"/>
      <c r="BK211" s="77"/>
      <c r="BL211" s="78"/>
      <c r="BM211" s="80" t="s">
        <v>587</v>
      </c>
      <c r="BN211" s="78" t="s">
        <v>588</v>
      </c>
      <c r="BO211" s="80">
        <v>223.69</v>
      </c>
    </row>
    <row r="212" spans="1:67" s="81" customFormat="1" ht="21.75" customHeight="1" x14ac:dyDescent="0.2">
      <c r="A212" s="41">
        <v>320</v>
      </c>
      <c r="B212" s="149" t="s">
        <v>768</v>
      </c>
      <c r="C212" s="150" t="s">
        <v>769</v>
      </c>
      <c r="D212" s="151" t="s">
        <v>770</v>
      </c>
      <c r="E212" s="152" t="s">
        <v>143</v>
      </c>
      <c r="F212" s="153" t="s">
        <v>595</v>
      </c>
      <c r="G212" s="87">
        <v>37582</v>
      </c>
      <c r="H212" s="155">
        <v>45377</v>
      </c>
      <c r="I212" s="49">
        <v>202</v>
      </c>
      <c r="J212" s="50">
        <f>VLOOKUP(B212,[2]Attendance!$B$16:$AQ$500,42,0)</f>
        <v>5</v>
      </c>
      <c r="K212" s="51">
        <f t="shared" si="54"/>
        <v>38.85</v>
      </c>
      <c r="L212" s="52">
        <v>0</v>
      </c>
      <c r="M212" s="52">
        <f t="shared" si="55"/>
        <v>0</v>
      </c>
      <c r="N212" s="53">
        <f>VLOOKUP(B212,[2]Attendance!$B$16:$AS$500,44,0)</f>
        <v>0</v>
      </c>
      <c r="O212" s="53">
        <f t="shared" si="65"/>
        <v>0</v>
      </c>
      <c r="P212" s="53">
        <f>VLOOKUP(B212,[2]Attendance!$B$16:$BA$500,52,0)</f>
        <v>0</v>
      </c>
      <c r="Q212" s="53">
        <f t="shared" si="56"/>
        <v>0</v>
      </c>
      <c r="R212" s="54">
        <f>VLOOKUP(B212,[2]Attendance!$B$16:$BB$500,53,0)</f>
        <v>6</v>
      </c>
      <c r="S212" s="55">
        <f t="shared" si="57"/>
        <v>8.740384615384615</v>
      </c>
      <c r="T212" s="53">
        <f>VLOOKUP(B212,[2]Attendance!$B$16:$BC$500,54,0)</f>
        <v>0</v>
      </c>
      <c r="U212" s="53">
        <f t="shared" si="71"/>
        <v>0</v>
      </c>
      <c r="V212" s="53">
        <f>VLOOKUP(B212,[2]Attendance!$B$16:$AT$500,45,0)</f>
        <v>0</v>
      </c>
      <c r="W212" s="53">
        <f t="shared" si="58"/>
        <v>0</v>
      </c>
      <c r="X212" s="56">
        <f>VLOOKUP(B212,[2]Attendance!$B$16:$AP$500,41,0)</f>
        <v>3</v>
      </c>
      <c r="Y212" s="56">
        <f t="shared" si="72"/>
        <v>1.5</v>
      </c>
      <c r="Z212" s="138">
        <v>0</v>
      </c>
      <c r="AA212" s="58">
        <f t="shared" si="59"/>
        <v>5</v>
      </c>
      <c r="AB212" s="59">
        <f t="shared" si="73"/>
        <v>0</v>
      </c>
      <c r="AC212" s="58">
        <f t="shared" si="60"/>
        <v>0</v>
      </c>
      <c r="AD212" s="58">
        <f t="shared" si="61"/>
        <v>0</v>
      </c>
      <c r="AE212" s="60">
        <v>26</v>
      </c>
      <c r="AF212" s="60">
        <f t="shared" si="74"/>
        <v>10</v>
      </c>
      <c r="AG212" s="60">
        <f>VLOOKUP(B212,[2]Attendance!$B$16:$AZ$500,51,0)</f>
        <v>5</v>
      </c>
      <c r="AH212" s="53">
        <f t="shared" si="75"/>
        <v>1.9230769230769231</v>
      </c>
      <c r="AI212" s="61">
        <f>VLOOKUP(B212,[2]Attendance!$B$16:$BD$500,55,0)</f>
        <v>0</v>
      </c>
      <c r="AJ212" s="61">
        <f>VLOOKUP(B212,'[2]Annual leave'!$B$10:$W$157,22,0)</f>
        <v>0</v>
      </c>
      <c r="AK212" s="62">
        <f t="shared" si="86"/>
        <v>0</v>
      </c>
      <c r="AL212" s="63">
        <f t="shared" si="62"/>
        <v>0</v>
      </c>
      <c r="AM212" s="156">
        <v>0</v>
      </c>
      <c r="AN212" s="53">
        <f>VLOOKUP(B212,[2]Attendance!$B$17:$AR$501,43,0)</f>
        <v>0</v>
      </c>
      <c r="AO212" s="156">
        <f t="shared" si="76"/>
        <v>0</v>
      </c>
      <c r="AP212" s="161">
        <v>0</v>
      </c>
      <c r="AQ212" s="53">
        <v>0</v>
      </c>
      <c r="AR212" s="65">
        <v>0</v>
      </c>
      <c r="AS212" s="66">
        <f t="shared" si="63"/>
        <v>61.01</v>
      </c>
      <c r="AT212" s="162">
        <f t="shared" si="77"/>
        <v>246968.47999999998</v>
      </c>
      <c r="AU212" s="68">
        <v>0</v>
      </c>
      <c r="AV212" s="68">
        <v>0</v>
      </c>
      <c r="AW212" s="164">
        <f t="shared" si="78"/>
        <v>0</v>
      </c>
      <c r="AX212" s="165">
        <f t="shared" si="87"/>
        <v>200416.47999999998</v>
      </c>
      <c r="AY212" s="166">
        <f t="shared" si="88"/>
        <v>0</v>
      </c>
      <c r="AZ212" s="156">
        <f t="shared" si="89"/>
        <v>0</v>
      </c>
      <c r="BA212" s="167">
        <f t="shared" si="90"/>
        <v>0</v>
      </c>
      <c r="BB212" s="160">
        <f t="shared" si="91"/>
        <v>1.97</v>
      </c>
      <c r="BC212" s="160">
        <f t="shared" si="92"/>
        <v>1.97</v>
      </c>
      <c r="BD212" s="156">
        <f t="shared" si="93"/>
        <v>59.04</v>
      </c>
      <c r="BE212" s="72">
        <v>0</v>
      </c>
      <c r="BF212" s="168">
        <f t="shared" si="85"/>
        <v>59.04</v>
      </c>
      <c r="BG212" s="56">
        <v>0</v>
      </c>
      <c r="BH212" s="74">
        <v>0</v>
      </c>
      <c r="BI212" s="169">
        <f t="shared" si="64"/>
        <v>59.04</v>
      </c>
      <c r="BJ212" s="129"/>
      <c r="BK212" s="77"/>
      <c r="BL212" s="78"/>
      <c r="BM212" s="80" t="s">
        <v>587</v>
      </c>
      <c r="BN212" s="78" t="s">
        <v>588</v>
      </c>
      <c r="BO212" s="80">
        <v>223.69</v>
      </c>
    </row>
    <row r="213" spans="1:67" s="81" customFormat="1" ht="24" customHeight="1" x14ac:dyDescent="0.2">
      <c r="A213" s="41">
        <v>331</v>
      </c>
      <c r="B213" s="204" t="s">
        <v>771</v>
      </c>
      <c r="C213" s="83" t="s">
        <v>772</v>
      </c>
      <c r="D213" s="117" t="s">
        <v>773</v>
      </c>
      <c r="E213" s="109" t="s">
        <v>143</v>
      </c>
      <c r="F213" s="86" t="s">
        <v>774</v>
      </c>
      <c r="G213" s="87">
        <v>31641</v>
      </c>
      <c r="H213" s="88" t="s">
        <v>775</v>
      </c>
      <c r="I213" s="49">
        <v>310</v>
      </c>
      <c r="J213" s="50">
        <f>VLOOKUP(B213,[4]Attendance!$B$16:$AQ$160,42,0)</f>
        <v>25.5</v>
      </c>
      <c r="K213" s="51">
        <f t="shared" ref="K213:K249" si="94">ROUND(I213/26*J213,2)</f>
        <v>304.04000000000002</v>
      </c>
      <c r="L213" s="52">
        <v>0</v>
      </c>
      <c r="M213" s="52">
        <f>8.15*L213/2</f>
        <v>0</v>
      </c>
      <c r="N213" s="53">
        <f>VLOOKUP(B213,[4]Attendance!$B$16:$AS$160,44,0)</f>
        <v>0</v>
      </c>
      <c r="O213" s="53">
        <f>I213/26/8*1.5*N213</f>
        <v>0</v>
      </c>
      <c r="P213" s="53">
        <f>VLOOKUP(B213,[4]Attendance!$B$16:$BA$160,52,0)</f>
        <v>0</v>
      </c>
      <c r="Q213" s="53">
        <f t="shared" ref="Q213:Q256" si="95">I213/208*0.3*P213</f>
        <v>0</v>
      </c>
      <c r="R213" s="54">
        <f>VLOOKUP(B213,[4]Attendance!$B$16:$BB$160,53,0)</f>
        <v>20</v>
      </c>
      <c r="S213" s="55">
        <f t="shared" ref="S213:S256" si="96">I213/208*1.5*R213</f>
        <v>44.711538461538467</v>
      </c>
      <c r="T213" s="53">
        <f>VLOOKUP(B213,[4]Attendance!$B$16:$BC$160,54,0)</f>
        <v>0</v>
      </c>
      <c r="U213" s="53">
        <f t="shared" ref="U213:U256" si="97">I213/208*2*T213</f>
        <v>0</v>
      </c>
      <c r="V213" s="53">
        <f>VLOOKUP(B213,[4]Attendance!$B$16:$AT$160,45,0)</f>
        <v>0</v>
      </c>
      <c r="W213" s="53">
        <f t="shared" ref="W213:W249" si="98">I213/208*2*V213</f>
        <v>0</v>
      </c>
      <c r="X213" s="56">
        <f>VLOOKUP(B213,[4]Attendance!$B$16:$AP$160,41,0)</f>
        <v>10</v>
      </c>
      <c r="Y213" s="56">
        <f t="shared" ref="Y213:Y256" si="99">X213*0.5</f>
        <v>5</v>
      </c>
      <c r="Z213" s="57">
        <v>146</v>
      </c>
      <c r="AA213" s="58">
        <f t="shared" ref="AA213:AA249" si="100">J213</f>
        <v>25.5</v>
      </c>
      <c r="AB213" s="59">
        <f t="shared" ref="AB213:AB256" si="101">Z213/26*AA213</f>
        <v>143.19230769230768</v>
      </c>
      <c r="AC213" s="58">
        <f>L213</f>
        <v>0</v>
      </c>
      <c r="AD213" s="58">
        <f>(Z213/26*AC213)/2</f>
        <v>0</v>
      </c>
      <c r="AE213" s="60">
        <v>26</v>
      </c>
      <c r="AF213" s="60">
        <f t="shared" ref="AF213:AF256" si="102">10/26*AE213</f>
        <v>10</v>
      </c>
      <c r="AG213" s="60">
        <f>VLOOKUP(B213,[4]Attendance!$B$16:$AZ$160,51,0)</f>
        <v>26</v>
      </c>
      <c r="AH213" s="53">
        <f t="shared" ref="AH213:AH256" si="103">10/26*AG213</f>
        <v>10</v>
      </c>
      <c r="AI213" s="61">
        <f>VLOOKUP(B213,[4]Attendance!$B$16:$BD$200,55,0)</f>
        <v>0.5</v>
      </c>
      <c r="AJ213" s="61">
        <f>VLOOKUP(B213,'[4]Annual leave'!$B$10:$W$46,22,0)</f>
        <v>10.368429487179487</v>
      </c>
      <c r="AK213" s="62">
        <f t="shared" si="86"/>
        <v>25</v>
      </c>
      <c r="AL213" s="63">
        <f t="shared" ref="AL213:AL249" si="104">IF(AND(AK213&gt;=12,AK213&lt;24),2,IF(AND(AK213&gt;=24,AK213&lt;36),3,IF(AND(AK213&gt;=36,AK213&lt;48),4,IF(AND(AK213&gt;=48,AK213&lt;60),5,IF(AND(AK213&gt;=60,AK213&lt;AK213&lt;72),6,IF(AND(AK213&gt;=72,AK213&lt;84),7,IF(AND(AK213&gt;=84,AK213&lt;96),8,IF(AND(AK213&gt;=96,AK213&lt;107),9,IF(AND(AK213&gt;=107,AK213&lt;119),10,IF(AK213&gt;119,11,0))))))))))</f>
        <v>3</v>
      </c>
      <c r="AM213" s="53">
        <v>0</v>
      </c>
      <c r="AN213" s="53">
        <f>VLOOKUP(B213,[4]Attendance!$B$16:$AR$160,43,0)</f>
        <v>0</v>
      </c>
      <c r="AO213" s="53">
        <f t="shared" ref="AO213:AO256" si="105">AN213*30/26</f>
        <v>0</v>
      </c>
      <c r="AP213" s="64">
        <v>0</v>
      </c>
      <c r="AQ213" s="53">
        <v>0</v>
      </c>
      <c r="AR213" s="65">
        <f>VLOOKUP(B213,'[4]13 Month'!$B$9:$X$41,23,0)</f>
        <v>439.33333333333337</v>
      </c>
      <c r="AS213" s="66">
        <f>ROUND((K213+O213+Q213+S213+U213+W213+Y213+AB213+AF213+AH213+AJ213+AL213+AM213+AQ213+AR213+AO213+AD213+M213),2)</f>
        <v>969.65</v>
      </c>
      <c r="AT213" s="67">
        <f t="shared" ref="AT213:AT256" si="106">$BJ$4*AS213</f>
        <v>3925143.1999999997</v>
      </c>
      <c r="AU213" s="68">
        <v>1</v>
      </c>
      <c r="AV213" s="68">
        <v>1</v>
      </c>
      <c r="AW213" s="69">
        <f t="shared" ref="AW213:AW256" si="107">(AU213+AV213)*150000</f>
        <v>300000</v>
      </c>
      <c r="AX213" s="70">
        <f t="shared" ref="AX213:AX256" si="108">AT213-AW213-(Y213+AF213-AP213)*$BJ$4</f>
        <v>3564423.1999999997</v>
      </c>
      <c r="AY213" s="71">
        <f t="shared" ref="AY213:AY249" si="109">IF(AND(AX213&gt;=0,AX213&lt;=1500000),0,IF(AND(AX213&gt;=1500001,AX213&lt;=2000000),5,IF(AND(AX213&gt;=2000001,AX213&lt;=8500000),10,IF(AND(AX213&gt;=8500001,AX213&lt;=12500000),15,20))))</f>
        <v>10</v>
      </c>
      <c r="AZ213" s="53">
        <f t="shared" ref="AZ213:AZ249" si="110">(AX213*AY213)/100-(IF(AND(AX213&gt;=0,AX213&lt;=1500000),0,IF(AND(AX213&gt;=1500001,AX213&lt;=2000000),75000,IF(AND(AX213&gt;=2000001,AX213&lt;=8500000),175000,IF(AND(AX213&gt;=8500001,AX213&lt;=12500000),600000,1225000)))))</f>
        <v>181442.32</v>
      </c>
      <c r="BA213" s="65">
        <f>AZ213/$BJ$4</f>
        <v>44.822707509881425</v>
      </c>
      <c r="BB213" s="60">
        <f t="shared" ref="BB213:BB249" si="111">IF(B213&lt;=0,0,IF(YEARFRAC(G213,$AN$4)&gt;=60,0,ROUND((IF(AND((AS213*$BB$4)&gt;0,(AS213*$BB$4)&lt;=400000),(400000*0.02)/$BB$4,IF(AND((AS213*$BB$4)&gt;400000,(AS213*$BB$4)&lt;=1200000),((AS213*$BB$4)*0.02)/$BB$4,IF((AS213*$BB$4)&gt;1200000,(1200000*0.02)/$BB$4)))),2)))</f>
        <v>5.92</v>
      </c>
      <c r="BC213" s="60">
        <f t="shared" ref="BC213:BC249" si="112">IF(B213&lt;=0,0,IF(YEARFRAC(G213,$AN$4)&gt;=60,ROUND((IF(AND((AS213*$BB$4)&gt;0,(AS213*$BB$4)&lt;=400000),(400000*0.04)/$BB$4,IF(AND((AS213*$BB$4)&gt;400000,(AS213*$BB$4)&lt;=1200000),((AS213*$BB$4)*0.04)/$BB$4,IF((AS213*$BB$4)&gt;1200000,(1200000*0.04)/$BB$4)))),2),ROUND((IF(AND((AS213*$BB$4)&gt;0,(AS213*$BB$4)&lt;=400000),(400000*0.02)/$BB$4,IF(AND((AS213*$BB$4)&gt;400000,(AS213*$BB$4)&lt;=1200000),((AS213*$BB$4)*0.02)/$BB$4,IF((AS213*$BB$4)&gt;1200000,(1200000*0.02)/$BB$4)))),2)))</f>
        <v>5.92</v>
      </c>
      <c r="BD213" s="53">
        <f t="shared" ref="BD213:BD249" si="113">ROUND(AS213-BA213-BC213,2)</f>
        <v>918.91</v>
      </c>
      <c r="BE213" s="72">
        <f>VLOOKUP(B213,'[4]PAYROLL 50%'!$B$9:$L$44,11,0)</f>
        <v>155</v>
      </c>
      <c r="BF213" s="73">
        <f t="shared" ref="BF213:BF256" si="114">BD213-BE213</f>
        <v>763.91</v>
      </c>
      <c r="BG213" s="56">
        <f>VLOOKUP(B213,[4]Seniority!$B$10:$P$43,15,0)</f>
        <v>0</v>
      </c>
      <c r="BH213" s="74">
        <f>VLOOKUP(B213,[4]Seniority!$B$10:$S$43,18,0)</f>
        <v>0</v>
      </c>
      <c r="BI213" s="75">
        <f>BF213+BH213</f>
        <v>763.91</v>
      </c>
      <c r="BJ213" s="76"/>
      <c r="BK213" s="77"/>
      <c r="BL213" s="130"/>
      <c r="BM213" s="139" t="s">
        <v>771</v>
      </c>
      <c r="BN213" s="130" t="s">
        <v>772</v>
      </c>
      <c r="BO213" s="140">
        <v>408.38288461538474</v>
      </c>
    </row>
    <row r="214" spans="1:67" s="81" customFormat="1" ht="24" customHeight="1" x14ac:dyDescent="0.2">
      <c r="A214" s="41">
        <v>332</v>
      </c>
      <c r="B214" s="82" t="s">
        <v>776</v>
      </c>
      <c r="C214" s="83" t="s">
        <v>777</v>
      </c>
      <c r="D214" s="84" t="s">
        <v>778</v>
      </c>
      <c r="E214" s="85" t="s">
        <v>464</v>
      </c>
      <c r="F214" s="86" t="s">
        <v>779</v>
      </c>
      <c r="G214" s="87" t="s">
        <v>780</v>
      </c>
      <c r="H214" s="88">
        <v>44405</v>
      </c>
      <c r="I214" s="49">
        <v>212</v>
      </c>
      <c r="J214" s="50">
        <f>VLOOKUP(B214,[4]Attendance!$B$16:$AQ$160,42,0)</f>
        <v>26</v>
      </c>
      <c r="K214" s="51">
        <f t="shared" si="94"/>
        <v>212</v>
      </c>
      <c r="L214" s="52">
        <v>0</v>
      </c>
      <c r="M214" s="52">
        <f t="shared" ref="M214:M249" si="115">8.15*L214/2</f>
        <v>0</v>
      </c>
      <c r="N214" s="53">
        <f>VLOOKUP(B214,[4]Attendance!$B$16:$AS$160,44,0)</f>
        <v>0</v>
      </c>
      <c r="O214" s="60">
        <f t="shared" ref="O214:O257" si="116">I214/26/8*1.5*N214</f>
        <v>0</v>
      </c>
      <c r="P214" s="53">
        <f>VLOOKUP(B214,[4]Attendance!$B$16:$BA$160,52,0)</f>
        <v>0</v>
      </c>
      <c r="Q214" s="53">
        <f t="shared" si="95"/>
        <v>0</v>
      </c>
      <c r="R214" s="54">
        <f>VLOOKUP(B214,[4]Attendance!$B$16:$BB$160,53,0)</f>
        <v>0</v>
      </c>
      <c r="S214" s="55">
        <f t="shared" si="96"/>
        <v>0</v>
      </c>
      <c r="T214" s="53">
        <f>VLOOKUP(B214,[4]Attendance!$B$16:$BC$160,54,0)</f>
        <v>0</v>
      </c>
      <c r="U214" s="53">
        <f t="shared" si="97"/>
        <v>0</v>
      </c>
      <c r="V214" s="53">
        <f>VLOOKUP(B214,[4]Attendance!$B$16:$AT$160,45,0)</f>
        <v>0</v>
      </c>
      <c r="W214" s="53">
        <f t="shared" si="98"/>
        <v>0</v>
      </c>
      <c r="X214" s="56">
        <f>VLOOKUP(B214,[4]Attendance!$B$16:$AP$160,41,0)</f>
        <v>0</v>
      </c>
      <c r="Y214" s="56">
        <f t="shared" si="99"/>
        <v>0</v>
      </c>
      <c r="Z214" s="57">
        <v>3</v>
      </c>
      <c r="AA214" s="58">
        <f t="shared" si="100"/>
        <v>26</v>
      </c>
      <c r="AB214" s="59">
        <f t="shared" si="101"/>
        <v>3</v>
      </c>
      <c r="AC214" s="58">
        <f t="shared" ref="AC214:AC249" si="117">L214</f>
        <v>0</v>
      </c>
      <c r="AD214" s="58">
        <f t="shared" ref="AD214:AD249" si="118">(Z214/26*AC214)/2</f>
        <v>0</v>
      </c>
      <c r="AE214" s="60">
        <v>26</v>
      </c>
      <c r="AF214" s="60">
        <f t="shared" si="102"/>
        <v>10</v>
      </c>
      <c r="AG214" s="60">
        <f>VLOOKUP(B214,[4]Attendance!$B$16:$AZ$160,51,0)</f>
        <v>26</v>
      </c>
      <c r="AH214" s="53">
        <f t="shared" si="103"/>
        <v>10</v>
      </c>
      <c r="AI214" s="61">
        <f>VLOOKUP(B214,[4]Attendance!$B$16:$BD$200,55,0)</f>
        <v>0</v>
      </c>
      <c r="AJ214" s="61">
        <f>VLOOKUP(B214,'[4]Annual leave'!$B$10:$W$46,22,0)</f>
        <v>0</v>
      </c>
      <c r="AK214" s="62">
        <f t="shared" si="86"/>
        <v>32</v>
      </c>
      <c r="AL214" s="63">
        <f t="shared" si="104"/>
        <v>3</v>
      </c>
      <c r="AM214" s="53">
        <v>0</v>
      </c>
      <c r="AN214" s="53">
        <f>VLOOKUP(B214,[4]Attendance!$B$16:$AR$160,43,0)</f>
        <v>0</v>
      </c>
      <c r="AO214" s="53">
        <f t="shared" si="105"/>
        <v>0</v>
      </c>
      <c r="AP214" s="64">
        <v>0</v>
      </c>
      <c r="AQ214" s="53">
        <v>0</v>
      </c>
      <c r="AR214" s="65">
        <f>VLOOKUP(B214,'[4]13 Month'!$B$9:$X$41,23,0)</f>
        <v>210.74038461538461</v>
      </c>
      <c r="AS214" s="66">
        <f t="shared" ref="AS214:AS249" si="119">ROUND((K214+O214+Q214+S214+U214+W214+Y214+AB214+AF214+AH214+AJ214+AL214+AM214+AQ214+AR214+AO214+AD214+M214),2)</f>
        <v>448.74</v>
      </c>
      <c r="AT214" s="67">
        <f t="shared" si="106"/>
        <v>1816499.52</v>
      </c>
      <c r="AU214" s="68">
        <v>0</v>
      </c>
      <c r="AV214" s="68">
        <v>0</v>
      </c>
      <c r="AW214" s="69">
        <f t="shared" si="107"/>
        <v>0</v>
      </c>
      <c r="AX214" s="70">
        <f t="shared" si="108"/>
        <v>1776019.52</v>
      </c>
      <c r="AY214" s="71">
        <f t="shared" si="109"/>
        <v>5</v>
      </c>
      <c r="AZ214" s="53">
        <f t="shared" si="110"/>
        <v>13800.975999999995</v>
      </c>
      <c r="BA214" s="65">
        <f t="shared" ref="BA214:BA249" si="120">AZ214/$BJ$4</f>
        <v>3.4093320158102753</v>
      </c>
      <c r="BB214" s="60">
        <f t="shared" si="111"/>
        <v>5.92</v>
      </c>
      <c r="BC214" s="60">
        <f t="shared" si="112"/>
        <v>5.92</v>
      </c>
      <c r="BD214" s="53">
        <f t="shared" si="113"/>
        <v>439.41</v>
      </c>
      <c r="BE214" s="72">
        <f>VLOOKUP(B214,'[4]PAYROLL 50%'!$B$9:$L$44,11,0)</f>
        <v>106</v>
      </c>
      <c r="BF214" s="73">
        <f t="shared" si="114"/>
        <v>333.41</v>
      </c>
      <c r="BG214" s="56">
        <f>VLOOKUP(B214,[4]Seniority!$B$10:$P$43,15,0)</f>
        <v>0</v>
      </c>
      <c r="BH214" s="74">
        <f>VLOOKUP(B214,[4]Seniority!$B$10:$S$43,18,0)</f>
        <v>0</v>
      </c>
      <c r="BI214" s="75">
        <f t="shared" ref="BI214:BI249" si="121">BF214+BH214</f>
        <v>333.41</v>
      </c>
      <c r="BJ214" s="76"/>
      <c r="BK214" s="77"/>
      <c r="BL214" s="130"/>
      <c r="BM214" s="139" t="s">
        <v>776</v>
      </c>
      <c r="BN214" s="130" t="s">
        <v>777</v>
      </c>
      <c r="BO214" s="140">
        <v>175.45423076923078</v>
      </c>
    </row>
    <row r="215" spans="1:67" s="81" customFormat="1" ht="24" customHeight="1" x14ac:dyDescent="0.2">
      <c r="A215" s="41">
        <v>333</v>
      </c>
      <c r="B215" s="82" t="s">
        <v>781</v>
      </c>
      <c r="C215" s="83" t="s">
        <v>782</v>
      </c>
      <c r="D215" s="84" t="s">
        <v>783</v>
      </c>
      <c r="E215" s="85" t="s">
        <v>464</v>
      </c>
      <c r="F215" s="86" t="s">
        <v>779</v>
      </c>
      <c r="G215" s="87">
        <v>25821</v>
      </c>
      <c r="H215" s="106">
        <v>44902</v>
      </c>
      <c r="I215" s="49">
        <v>212</v>
      </c>
      <c r="J215" s="50">
        <f>VLOOKUP(B215,[4]Attendance!$B$16:$AQ$160,42,0)</f>
        <v>26</v>
      </c>
      <c r="K215" s="51">
        <f t="shared" si="94"/>
        <v>212</v>
      </c>
      <c r="L215" s="52">
        <v>0</v>
      </c>
      <c r="M215" s="52">
        <f t="shared" si="115"/>
        <v>0</v>
      </c>
      <c r="N215" s="53">
        <f>VLOOKUP(B215,[4]Attendance!$B$16:$AS$160,44,0)</f>
        <v>0</v>
      </c>
      <c r="O215" s="53">
        <f t="shared" si="116"/>
        <v>0</v>
      </c>
      <c r="P215" s="53">
        <f>VLOOKUP(B215,[4]Attendance!$B$16:$BA$160,52,0)</f>
        <v>0</v>
      </c>
      <c r="Q215" s="53">
        <f t="shared" si="95"/>
        <v>0</v>
      </c>
      <c r="R215" s="54">
        <f>VLOOKUP(B215,[4]Attendance!$B$16:$BB$160,53,0)</f>
        <v>0</v>
      </c>
      <c r="S215" s="55">
        <f t="shared" si="96"/>
        <v>0</v>
      </c>
      <c r="T215" s="53">
        <f>VLOOKUP(B215,[4]Attendance!$B$16:$BC$160,54,0)</f>
        <v>0</v>
      </c>
      <c r="U215" s="53">
        <f t="shared" si="97"/>
        <v>0</v>
      </c>
      <c r="V215" s="53">
        <f>VLOOKUP(B215,[4]Attendance!$B$16:$AT$160,45,0)</f>
        <v>0</v>
      </c>
      <c r="W215" s="53">
        <f t="shared" si="98"/>
        <v>0</v>
      </c>
      <c r="X215" s="56">
        <f>VLOOKUP(B215,[4]Attendance!$B$16:$AP$160,41,0)</f>
        <v>0</v>
      </c>
      <c r="Y215" s="56">
        <f t="shared" si="99"/>
        <v>0</v>
      </c>
      <c r="Z215" s="57">
        <v>3</v>
      </c>
      <c r="AA215" s="58">
        <f t="shared" si="100"/>
        <v>26</v>
      </c>
      <c r="AB215" s="59">
        <f t="shared" si="101"/>
        <v>3</v>
      </c>
      <c r="AC215" s="58">
        <f t="shared" si="117"/>
        <v>0</v>
      </c>
      <c r="AD215" s="58">
        <f t="shared" si="118"/>
        <v>0</v>
      </c>
      <c r="AE215" s="60">
        <v>26</v>
      </c>
      <c r="AF215" s="60">
        <f t="shared" si="102"/>
        <v>10</v>
      </c>
      <c r="AG215" s="60">
        <f>VLOOKUP(B215,[4]Attendance!$B$16:$AZ$160,51,0)</f>
        <v>26</v>
      </c>
      <c r="AH215" s="53">
        <f t="shared" si="103"/>
        <v>10</v>
      </c>
      <c r="AI215" s="61">
        <f>VLOOKUP(B215,[4]Attendance!$B$16:$BD$200,55,0)</f>
        <v>0</v>
      </c>
      <c r="AJ215" s="61">
        <f>VLOOKUP(B215,'[4]Annual leave'!$B$10:$W$46,22,0)</f>
        <v>0</v>
      </c>
      <c r="AK215" s="62">
        <f t="shared" si="86"/>
        <v>15</v>
      </c>
      <c r="AL215" s="63">
        <f t="shared" si="104"/>
        <v>2</v>
      </c>
      <c r="AM215" s="53">
        <v>0</v>
      </c>
      <c r="AN215" s="53">
        <f>VLOOKUP(B215,[4]Attendance!$B$16:$AR$160,43,0)</f>
        <v>0</v>
      </c>
      <c r="AO215" s="53">
        <f t="shared" si="105"/>
        <v>0</v>
      </c>
      <c r="AP215" s="64">
        <v>0</v>
      </c>
      <c r="AQ215" s="53">
        <v>0</v>
      </c>
      <c r="AR215" s="65">
        <f>VLOOKUP(B215,'[4]13 Month'!$B$9:$X$41,23,0)</f>
        <v>211.66666666666666</v>
      </c>
      <c r="AS215" s="66">
        <f t="shared" si="119"/>
        <v>448.67</v>
      </c>
      <c r="AT215" s="67">
        <f t="shared" si="106"/>
        <v>1816216.1600000001</v>
      </c>
      <c r="AU215" s="68">
        <v>0</v>
      </c>
      <c r="AV215" s="68">
        <v>2</v>
      </c>
      <c r="AW215" s="69">
        <f t="shared" si="107"/>
        <v>300000</v>
      </c>
      <c r="AX215" s="70">
        <f t="shared" si="108"/>
        <v>1475736.1600000001</v>
      </c>
      <c r="AY215" s="71">
        <f t="shared" si="109"/>
        <v>0</v>
      </c>
      <c r="AZ215" s="53">
        <f t="shared" si="110"/>
        <v>0</v>
      </c>
      <c r="BA215" s="65">
        <f t="shared" si="120"/>
        <v>0</v>
      </c>
      <c r="BB215" s="60">
        <f t="shared" si="111"/>
        <v>5.92</v>
      </c>
      <c r="BC215" s="60">
        <f t="shared" si="112"/>
        <v>5.92</v>
      </c>
      <c r="BD215" s="53">
        <f t="shared" si="113"/>
        <v>442.75</v>
      </c>
      <c r="BE215" s="72">
        <f>VLOOKUP(B215,'[4]PAYROLL 50%'!$B$9:$L$44,11,0)</f>
        <v>106</v>
      </c>
      <c r="BF215" s="73">
        <f t="shared" si="114"/>
        <v>336.75</v>
      </c>
      <c r="BG215" s="56">
        <f>VLOOKUP(B215,[4]Seniority!$B$10:$P$43,15,0)</f>
        <v>0</v>
      </c>
      <c r="BH215" s="74">
        <f>VLOOKUP(B215,[4]Seniority!$B$10:$S$43,18,0)</f>
        <v>0</v>
      </c>
      <c r="BI215" s="75">
        <f t="shared" si="121"/>
        <v>336.75</v>
      </c>
      <c r="BJ215" s="76"/>
      <c r="BK215" s="77"/>
      <c r="BL215" s="130"/>
      <c r="BM215" s="139" t="s">
        <v>781</v>
      </c>
      <c r="BN215" s="130" t="s">
        <v>782</v>
      </c>
      <c r="BO215" s="140">
        <v>177.42000000000002</v>
      </c>
    </row>
    <row r="216" spans="1:67" s="81" customFormat="1" ht="24" customHeight="1" x14ac:dyDescent="0.2">
      <c r="A216" s="41">
        <v>334</v>
      </c>
      <c r="B216" s="82" t="s">
        <v>784</v>
      </c>
      <c r="C216" s="83" t="s">
        <v>785</v>
      </c>
      <c r="D216" s="97" t="s">
        <v>786</v>
      </c>
      <c r="E216" s="98" t="s">
        <v>464</v>
      </c>
      <c r="F216" s="86" t="s">
        <v>779</v>
      </c>
      <c r="G216" s="99">
        <v>27080</v>
      </c>
      <c r="H216" s="100">
        <v>44901</v>
      </c>
      <c r="I216" s="49">
        <v>212</v>
      </c>
      <c r="J216" s="50">
        <f>VLOOKUP(B216,[4]Attendance!$B$16:$AQ$160,42,0)</f>
        <v>25.5</v>
      </c>
      <c r="K216" s="51">
        <f t="shared" si="94"/>
        <v>207.92</v>
      </c>
      <c r="L216" s="52">
        <v>0</v>
      </c>
      <c r="M216" s="52">
        <f t="shared" si="115"/>
        <v>0</v>
      </c>
      <c r="N216" s="53">
        <f>VLOOKUP(B216,[4]Attendance!$B$16:$AS$160,44,0)</f>
        <v>0</v>
      </c>
      <c r="O216" s="53">
        <f t="shared" si="116"/>
        <v>0</v>
      </c>
      <c r="P216" s="53">
        <f>VLOOKUP(B216,[4]Attendance!$B$16:$BA$160,52,0)</f>
        <v>0</v>
      </c>
      <c r="Q216" s="53">
        <f t="shared" si="95"/>
        <v>0</v>
      </c>
      <c r="R216" s="54">
        <f>VLOOKUP(B216,[4]Attendance!$B$16:$BB$160,53,0)</f>
        <v>30</v>
      </c>
      <c r="S216" s="55">
        <f t="shared" si="96"/>
        <v>45.865384615384613</v>
      </c>
      <c r="T216" s="53">
        <f>VLOOKUP(B216,[4]Attendance!$B$16:$BC$160,54,0)</f>
        <v>0</v>
      </c>
      <c r="U216" s="53">
        <f t="shared" si="97"/>
        <v>0</v>
      </c>
      <c r="V216" s="53">
        <f>VLOOKUP(B216,[4]Attendance!$B$16:$AT$160,45,0)</f>
        <v>0</v>
      </c>
      <c r="W216" s="53">
        <f t="shared" si="98"/>
        <v>0</v>
      </c>
      <c r="X216" s="56">
        <f>VLOOKUP(B216,[4]Attendance!$B$16:$AP$160,41,0)</f>
        <v>15</v>
      </c>
      <c r="Y216" s="56">
        <f t="shared" si="99"/>
        <v>7.5</v>
      </c>
      <c r="Z216" s="57">
        <v>3</v>
      </c>
      <c r="AA216" s="58">
        <f t="shared" si="100"/>
        <v>25.5</v>
      </c>
      <c r="AB216" s="59">
        <f t="shared" si="101"/>
        <v>2.9423076923076925</v>
      </c>
      <c r="AC216" s="58">
        <f t="shared" si="117"/>
        <v>0</v>
      </c>
      <c r="AD216" s="58">
        <f t="shared" si="118"/>
        <v>0</v>
      </c>
      <c r="AE216" s="60">
        <v>26</v>
      </c>
      <c r="AF216" s="60">
        <f t="shared" si="102"/>
        <v>10</v>
      </c>
      <c r="AG216" s="60">
        <f>VLOOKUP(B216,[4]Attendance!$B$16:$AZ$160,51,0)</f>
        <v>26</v>
      </c>
      <c r="AH216" s="53">
        <f t="shared" si="103"/>
        <v>10</v>
      </c>
      <c r="AI216" s="61">
        <f>VLOOKUP(B216,[4]Attendance!$B$16:$BD$200,55,0)</f>
        <v>0.5</v>
      </c>
      <c r="AJ216" s="61">
        <f>VLOOKUP(B216,'[4]Annual leave'!$B$10:$W$46,22,0)</f>
        <v>4.7105929487179488</v>
      </c>
      <c r="AK216" s="62">
        <f t="shared" si="86"/>
        <v>15</v>
      </c>
      <c r="AL216" s="63">
        <f t="shared" si="104"/>
        <v>2</v>
      </c>
      <c r="AM216" s="53">
        <v>0</v>
      </c>
      <c r="AN216" s="53">
        <f>VLOOKUP(B216,[4]Attendance!$B$16:$AR$160,43,0)</f>
        <v>0</v>
      </c>
      <c r="AO216" s="53">
        <f t="shared" si="105"/>
        <v>0</v>
      </c>
      <c r="AP216" s="64">
        <v>0</v>
      </c>
      <c r="AQ216" s="53">
        <v>0</v>
      </c>
      <c r="AR216" s="65">
        <f>VLOOKUP(B216,'[4]13 Month'!$B$9:$X$41,23,0)</f>
        <v>210.65224358974353</v>
      </c>
      <c r="AS216" s="66">
        <f t="shared" si="119"/>
        <v>501.59</v>
      </c>
      <c r="AT216" s="67">
        <f t="shared" si="106"/>
        <v>2030436.3199999998</v>
      </c>
      <c r="AU216" s="68">
        <v>1</v>
      </c>
      <c r="AV216" s="68">
        <v>2</v>
      </c>
      <c r="AW216" s="69">
        <f t="shared" si="107"/>
        <v>450000</v>
      </c>
      <c r="AX216" s="70">
        <f t="shared" si="108"/>
        <v>1509596.3199999998</v>
      </c>
      <c r="AY216" s="71">
        <f t="shared" si="109"/>
        <v>5</v>
      </c>
      <c r="AZ216" s="53">
        <f t="shared" si="110"/>
        <v>479.81599999999162</v>
      </c>
      <c r="BA216" s="65">
        <f t="shared" si="120"/>
        <v>0.11853162055335761</v>
      </c>
      <c r="BB216" s="60">
        <f t="shared" si="111"/>
        <v>5.92</v>
      </c>
      <c r="BC216" s="60">
        <f t="shared" si="112"/>
        <v>5.92</v>
      </c>
      <c r="BD216" s="53">
        <f t="shared" si="113"/>
        <v>495.55</v>
      </c>
      <c r="BE216" s="72">
        <f>VLOOKUP(B216,'[4]PAYROLL 50%'!$B$9:$L$44,11,0)</f>
        <v>106</v>
      </c>
      <c r="BF216" s="73">
        <f t="shared" si="114"/>
        <v>389.55</v>
      </c>
      <c r="BG216" s="56">
        <f>VLOOKUP(B216,[4]Seniority!$B$10:$P$43,15,0)</f>
        <v>0</v>
      </c>
      <c r="BH216" s="74">
        <f>VLOOKUP(B216,[4]Seniority!$B$10:$S$43,18,0)</f>
        <v>0</v>
      </c>
      <c r="BI216" s="75">
        <f t="shared" si="121"/>
        <v>389.55</v>
      </c>
      <c r="BJ216" s="76"/>
      <c r="BK216" s="77"/>
      <c r="BL216" s="130"/>
      <c r="BM216" s="139" t="s">
        <v>784</v>
      </c>
      <c r="BN216" s="130" t="s">
        <v>785</v>
      </c>
      <c r="BO216" s="140">
        <v>195.73</v>
      </c>
    </row>
    <row r="217" spans="1:67" s="81" customFormat="1" ht="24" customHeight="1" x14ac:dyDescent="0.2">
      <c r="A217" s="41">
        <v>335</v>
      </c>
      <c r="B217" s="82" t="s">
        <v>787</v>
      </c>
      <c r="C217" s="83" t="s">
        <v>788</v>
      </c>
      <c r="D217" s="97" t="s">
        <v>789</v>
      </c>
      <c r="E217" s="98" t="s">
        <v>143</v>
      </c>
      <c r="F217" s="86" t="s">
        <v>790</v>
      </c>
      <c r="G217" s="99">
        <v>31998</v>
      </c>
      <c r="H217" s="100">
        <v>43769</v>
      </c>
      <c r="I217" s="49">
        <v>222</v>
      </c>
      <c r="J217" s="50">
        <f>VLOOKUP(B217,[4]Attendance!$B$16:$AQ$160,42,0)</f>
        <v>26</v>
      </c>
      <c r="K217" s="51">
        <f t="shared" si="94"/>
        <v>222</v>
      </c>
      <c r="L217" s="52">
        <v>0</v>
      </c>
      <c r="M217" s="52">
        <f t="shared" si="115"/>
        <v>0</v>
      </c>
      <c r="N217" s="58">
        <f>VLOOKUP(B217,[4]Attendance!$B$16:$AS$160,44,0)</f>
        <v>8</v>
      </c>
      <c r="O217" s="58">
        <f t="shared" si="116"/>
        <v>12.807692307692307</v>
      </c>
      <c r="P217" s="53">
        <f>VLOOKUP(B217,[4]Attendance!$B$16:$BA$160,52,0)</f>
        <v>0</v>
      </c>
      <c r="Q217" s="53">
        <f t="shared" si="95"/>
        <v>0</v>
      </c>
      <c r="R217" s="54">
        <f>VLOOKUP(B217,[4]Attendance!$B$16:$BB$160,53,0)</f>
        <v>38</v>
      </c>
      <c r="S217" s="55">
        <f t="shared" si="96"/>
        <v>60.836538461538453</v>
      </c>
      <c r="T217" s="53">
        <f>VLOOKUP(B217,[4]Attendance!$B$16:$BC$160,54,0)</f>
        <v>0</v>
      </c>
      <c r="U217" s="53">
        <f t="shared" si="97"/>
        <v>0</v>
      </c>
      <c r="V217" s="58">
        <f>VLOOKUP(B217,[4]Attendance!$B$16:$AT$160,45,0)</f>
        <v>8</v>
      </c>
      <c r="W217" s="58">
        <f t="shared" si="98"/>
        <v>17.076923076923077</v>
      </c>
      <c r="X217" s="56">
        <f>VLOOKUP(B217,[4]Attendance!$B$16:$AP$160,41,0)</f>
        <v>19</v>
      </c>
      <c r="Y217" s="56">
        <f t="shared" si="99"/>
        <v>9.5</v>
      </c>
      <c r="Z217" s="57">
        <v>101</v>
      </c>
      <c r="AA217" s="58">
        <f t="shared" si="100"/>
        <v>26</v>
      </c>
      <c r="AB217" s="59">
        <f t="shared" si="101"/>
        <v>101</v>
      </c>
      <c r="AC217" s="58">
        <f t="shared" si="117"/>
        <v>0</v>
      </c>
      <c r="AD217" s="58">
        <f t="shared" si="118"/>
        <v>0</v>
      </c>
      <c r="AE217" s="60">
        <v>26</v>
      </c>
      <c r="AF217" s="60">
        <f t="shared" si="102"/>
        <v>10</v>
      </c>
      <c r="AG217" s="60">
        <f>VLOOKUP(B217,[4]Attendance!$B$16:$AZ$160,51,0)</f>
        <v>26</v>
      </c>
      <c r="AH217" s="53">
        <f t="shared" si="103"/>
        <v>10</v>
      </c>
      <c r="AI217" s="61">
        <f>VLOOKUP(B217,[4]Attendance!$B$16:$BD$200,55,0)</f>
        <v>0</v>
      </c>
      <c r="AJ217" s="61">
        <f>VLOOKUP(B217,'[4]Annual leave'!$B$10:$W$46,22,0)</f>
        <v>0</v>
      </c>
      <c r="AK217" s="62">
        <f t="shared" si="86"/>
        <v>53</v>
      </c>
      <c r="AL217" s="63">
        <f t="shared" si="104"/>
        <v>5</v>
      </c>
      <c r="AM217" s="53">
        <v>0</v>
      </c>
      <c r="AN217" s="53">
        <f>VLOOKUP(B217,[4]Attendance!$B$16:$AR$160,43,0)</f>
        <v>0</v>
      </c>
      <c r="AO217" s="53">
        <f t="shared" si="105"/>
        <v>0</v>
      </c>
      <c r="AP217" s="64">
        <v>0</v>
      </c>
      <c r="AQ217" s="53">
        <v>0</v>
      </c>
      <c r="AR217" s="65">
        <f>VLOOKUP(B217,'[4]13 Month'!$B$9:$X$41,23,0)</f>
        <v>295.67788461538464</v>
      </c>
      <c r="AS217" s="66">
        <f t="shared" si="119"/>
        <v>743.9</v>
      </c>
      <c r="AT217" s="67">
        <f t="shared" si="106"/>
        <v>3011307.1999999997</v>
      </c>
      <c r="AU217" s="68">
        <v>1</v>
      </c>
      <c r="AV217" s="68">
        <v>1</v>
      </c>
      <c r="AW217" s="69">
        <f t="shared" si="107"/>
        <v>300000</v>
      </c>
      <c r="AX217" s="70">
        <f t="shared" si="108"/>
        <v>2632371.1999999997</v>
      </c>
      <c r="AY217" s="71">
        <f t="shared" si="109"/>
        <v>10</v>
      </c>
      <c r="AZ217" s="53">
        <f t="shared" si="110"/>
        <v>88237.119999999937</v>
      </c>
      <c r="BA217" s="65">
        <f t="shared" si="120"/>
        <v>21.797707509881409</v>
      </c>
      <c r="BB217" s="60">
        <f t="shared" si="111"/>
        <v>5.92</v>
      </c>
      <c r="BC217" s="60">
        <f t="shared" si="112"/>
        <v>5.92</v>
      </c>
      <c r="BD217" s="53">
        <f t="shared" si="113"/>
        <v>716.18</v>
      </c>
      <c r="BE217" s="72">
        <f>VLOOKUP(B217,'[4]PAYROLL 50%'!$B$9:$L$44,11,0)</f>
        <v>111</v>
      </c>
      <c r="BF217" s="73">
        <f t="shared" si="114"/>
        <v>605.17999999999995</v>
      </c>
      <c r="BG217" s="56">
        <f>VLOOKUP(B217,[4]Seniority!$B$10:$P$43,15,0)</f>
        <v>0</v>
      </c>
      <c r="BH217" s="74">
        <f>VLOOKUP(B217,[4]Seniority!$B$10:$S$43,18,0)</f>
        <v>0</v>
      </c>
      <c r="BI217" s="75">
        <f t="shared" si="121"/>
        <v>605.17999999999995</v>
      </c>
      <c r="BJ217" s="76"/>
      <c r="BK217" s="77"/>
      <c r="BL217" s="130"/>
      <c r="BM217" s="139" t="s">
        <v>787</v>
      </c>
      <c r="BN217" s="130" t="s">
        <v>788</v>
      </c>
      <c r="BO217" s="140">
        <v>264.04487179487171</v>
      </c>
    </row>
    <row r="218" spans="1:67" s="81" customFormat="1" ht="24" customHeight="1" x14ac:dyDescent="0.2">
      <c r="A218" s="41">
        <v>336</v>
      </c>
      <c r="B218" s="82" t="s">
        <v>791</v>
      </c>
      <c r="C218" s="83" t="s">
        <v>792</v>
      </c>
      <c r="D218" s="97" t="s">
        <v>793</v>
      </c>
      <c r="E218" s="98" t="s">
        <v>143</v>
      </c>
      <c r="F218" s="86" t="s">
        <v>794</v>
      </c>
      <c r="G218" s="99">
        <v>37327</v>
      </c>
      <c r="H218" s="100">
        <v>44950</v>
      </c>
      <c r="I218" s="215">
        <v>212</v>
      </c>
      <c r="J218" s="50">
        <f>VLOOKUP(B218,[4]Attendance!$B$16:$AQ$160,42,0)</f>
        <v>26</v>
      </c>
      <c r="K218" s="51">
        <f t="shared" si="94"/>
        <v>212</v>
      </c>
      <c r="L218" s="52">
        <v>0</v>
      </c>
      <c r="M218" s="52">
        <f t="shared" si="115"/>
        <v>0</v>
      </c>
      <c r="N218" s="53">
        <f>VLOOKUP(B218,[4]Attendance!$B$16:$AS$160,44,0)</f>
        <v>0</v>
      </c>
      <c r="O218" s="60">
        <f t="shared" si="116"/>
        <v>0</v>
      </c>
      <c r="P218" s="53">
        <f>VLOOKUP(B218,[4]Attendance!$B$16:$BA$160,52,0)</f>
        <v>0</v>
      </c>
      <c r="Q218" s="53">
        <f t="shared" si="95"/>
        <v>0</v>
      </c>
      <c r="R218" s="54">
        <f>VLOOKUP(B218,[4]Attendance!$B$16:$BB$160,53,0)</f>
        <v>38</v>
      </c>
      <c r="S218" s="55">
        <f t="shared" si="96"/>
        <v>58.09615384615384</v>
      </c>
      <c r="T218" s="53">
        <f>VLOOKUP(B218,[4]Attendance!$B$16:$BC$160,54,0)</f>
        <v>0</v>
      </c>
      <c r="U218" s="53">
        <f t="shared" si="97"/>
        <v>0</v>
      </c>
      <c r="V218" s="53">
        <f>VLOOKUP(B218,[4]Attendance!$B$16:$AT$160,45,0)</f>
        <v>0</v>
      </c>
      <c r="W218" s="53">
        <f t="shared" si="98"/>
        <v>0</v>
      </c>
      <c r="X218" s="56">
        <f>VLOOKUP(B218,[4]Attendance!$B$16:$AP$160,41,0)</f>
        <v>19</v>
      </c>
      <c r="Y218" s="56">
        <f t="shared" si="99"/>
        <v>9.5</v>
      </c>
      <c r="Z218" s="216">
        <v>20</v>
      </c>
      <c r="AA218" s="58">
        <f t="shared" si="100"/>
        <v>26</v>
      </c>
      <c r="AB218" s="59">
        <f t="shared" si="101"/>
        <v>20</v>
      </c>
      <c r="AC218" s="58">
        <f t="shared" si="117"/>
        <v>0</v>
      </c>
      <c r="AD218" s="58">
        <f t="shared" si="118"/>
        <v>0</v>
      </c>
      <c r="AE218" s="60">
        <v>26</v>
      </c>
      <c r="AF218" s="60">
        <f t="shared" si="102"/>
        <v>10</v>
      </c>
      <c r="AG218" s="60">
        <f>VLOOKUP(B218,[4]Attendance!$B$16:$AZ$160,51,0)</f>
        <v>26</v>
      </c>
      <c r="AH218" s="53">
        <f t="shared" si="103"/>
        <v>10</v>
      </c>
      <c r="AI218" s="61">
        <f>VLOOKUP(B218,[4]Attendance!$B$16:$BD$200,55,0)</f>
        <v>0</v>
      </c>
      <c r="AJ218" s="61">
        <f>VLOOKUP(B218,'[4]Annual leave'!$B$10:$W$46,22,0)</f>
        <v>0</v>
      </c>
      <c r="AK218" s="62">
        <f t="shared" si="86"/>
        <v>14</v>
      </c>
      <c r="AL218" s="63">
        <f t="shared" si="104"/>
        <v>2</v>
      </c>
      <c r="AM218" s="53">
        <v>0</v>
      </c>
      <c r="AN218" s="53">
        <f>VLOOKUP(B218,[4]Attendance!$B$16:$AR$160,43,0)</f>
        <v>0</v>
      </c>
      <c r="AO218" s="53">
        <f t="shared" si="105"/>
        <v>0</v>
      </c>
      <c r="AP218" s="64">
        <v>0</v>
      </c>
      <c r="AQ218" s="53">
        <v>0</v>
      </c>
      <c r="AR218" s="65">
        <f>VLOOKUP(B218,'[4]13 Month'!$B$9:$X$41,23,0)</f>
        <v>221.66666666666666</v>
      </c>
      <c r="AS218" s="66">
        <f t="shared" si="119"/>
        <v>543.26</v>
      </c>
      <c r="AT218" s="67">
        <f t="shared" si="106"/>
        <v>2199116.48</v>
      </c>
      <c r="AU218" s="68">
        <v>0</v>
      </c>
      <c r="AV218" s="68">
        <v>0</v>
      </c>
      <c r="AW218" s="69">
        <f t="shared" si="107"/>
        <v>0</v>
      </c>
      <c r="AX218" s="70">
        <f t="shared" si="108"/>
        <v>2120180.48</v>
      </c>
      <c r="AY218" s="71">
        <f t="shared" si="109"/>
        <v>10</v>
      </c>
      <c r="AZ218" s="53">
        <f t="shared" si="110"/>
        <v>37018.04800000001</v>
      </c>
      <c r="BA218" s="65">
        <f t="shared" si="120"/>
        <v>9.1447747035573155</v>
      </c>
      <c r="BB218" s="60">
        <f t="shared" si="111"/>
        <v>5.92</v>
      </c>
      <c r="BC218" s="60">
        <f t="shared" si="112"/>
        <v>5.92</v>
      </c>
      <c r="BD218" s="53">
        <f t="shared" si="113"/>
        <v>528.20000000000005</v>
      </c>
      <c r="BE218" s="72">
        <f>VLOOKUP(B218,'[4]PAYROLL 50%'!$B$9:$L$44,11,0)</f>
        <v>106</v>
      </c>
      <c r="BF218" s="73">
        <f t="shared" si="114"/>
        <v>422.20000000000005</v>
      </c>
      <c r="BG218" s="56">
        <f>VLOOKUP(B218,[4]Seniority!$B$10:$P$43,15,0)</f>
        <v>0</v>
      </c>
      <c r="BH218" s="74">
        <f>VLOOKUP(B218,[4]Seniority!$B$10:$S$43,18,0)</f>
        <v>0</v>
      </c>
      <c r="BI218" s="75">
        <f t="shared" si="121"/>
        <v>422.20000000000005</v>
      </c>
      <c r="BJ218" s="76"/>
      <c r="BK218" s="77"/>
      <c r="BL218" s="130"/>
      <c r="BM218" s="139" t="s">
        <v>791</v>
      </c>
      <c r="BN218" s="130" t="s">
        <v>792</v>
      </c>
      <c r="BO218" s="140">
        <v>213.26999999999998</v>
      </c>
    </row>
    <row r="219" spans="1:67" s="81" customFormat="1" ht="24" customHeight="1" x14ac:dyDescent="0.2">
      <c r="A219" s="41">
        <v>337</v>
      </c>
      <c r="B219" s="82" t="s">
        <v>795</v>
      </c>
      <c r="C219" s="83" t="s">
        <v>796</v>
      </c>
      <c r="D219" s="97" t="s">
        <v>797</v>
      </c>
      <c r="E219" s="98" t="s">
        <v>143</v>
      </c>
      <c r="F219" s="86" t="s">
        <v>794</v>
      </c>
      <c r="G219" s="99">
        <v>36569</v>
      </c>
      <c r="H219" s="100">
        <v>44358</v>
      </c>
      <c r="I219" s="49">
        <v>212</v>
      </c>
      <c r="J219" s="50">
        <f>VLOOKUP(B219,[4]Attendance!$B$16:$AQ$160,42,0)</f>
        <v>25</v>
      </c>
      <c r="K219" s="51">
        <f t="shared" si="94"/>
        <v>203.85</v>
      </c>
      <c r="L219" s="52">
        <v>0</v>
      </c>
      <c r="M219" s="52">
        <f t="shared" si="115"/>
        <v>0</v>
      </c>
      <c r="N219" s="53">
        <f>VLOOKUP(B219,[4]Attendance!$B$16:$AS$160,44,0)</f>
        <v>0</v>
      </c>
      <c r="O219" s="53">
        <f t="shared" si="116"/>
        <v>0</v>
      </c>
      <c r="P219" s="53">
        <f>VLOOKUP(B219,[4]Attendance!$B$16:$BA$160,52,0)</f>
        <v>0</v>
      </c>
      <c r="Q219" s="53">
        <f t="shared" si="95"/>
        <v>0</v>
      </c>
      <c r="R219" s="54">
        <f>VLOOKUP(B219,[4]Attendance!$B$16:$BB$160,53,0)</f>
        <v>34</v>
      </c>
      <c r="S219" s="55">
        <f t="shared" si="96"/>
        <v>51.980769230769226</v>
      </c>
      <c r="T219" s="53">
        <f>VLOOKUP(B219,[4]Attendance!$B$16:$BC$160,54,0)</f>
        <v>0</v>
      </c>
      <c r="U219" s="53">
        <f t="shared" si="97"/>
        <v>0</v>
      </c>
      <c r="V219" s="53">
        <f>VLOOKUP(B219,[4]Attendance!$B$16:$AT$160,45,0)</f>
        <v>0</v>
      </c>
      <c r="W219" s="53">
        <f t="shared" si="98"/>
        <v>0</v>
      </c>
      <c r="X219" s="56">
        <f>VLOOKUP(B219,[4]Attendance!$B$16:$AP$160,41,0)</f>
        <v>17</v>
      </c>
      <c r="Y219" s="56">
        <f t="shared" si="99"/>
        <v>8.5</v>
      </c>
      <c r="Z219" s="57">
        <v>40</v>
      </c>
      <c r="AA219" s="58">
        <f t="shared" si="100"/>
        <v>25</v>
      </c>
      <c r="AB219" s="59">
        <f t="shared" si="101"/>
        <v>38.461538461538467</v>
      </c>
      <c r="AC219" s="58">
        <f t="shared" si="117"/>
        <v>0</v>
      </c>
      <c r="AD219" s="58">
        <f t="shared" si="118"/>
        <v>0</v>
      </c>
      <c r="AE219" s="60">
        <v>26</v>
      </c>
      <c r="AF219" s="60">
        <f t="shared" si="102"/>
        <v>10</v>
      </c>
      <c r="AG219" s="60">
        <f>VLOOKUP(B219,[4]Attendance!$B$16:$AZ$160,51,0)</f>
        <v>25</v>
      </c>
      <c r="AH219" s="53">
        <f t="shared" si="103"/>
        <v>9.6153846153846168</v>
      </c>
      <c r="AI219" s="61">
        <f>VLOOKUP(B219,[4]Attendance!$B$16:$BD$200,55,0)</f>
        <v>0</v>
      </c>
      <c r="AJ219" s="61">
        <f>VLOOKUP(B219,'[4]Annual leave'!$B$10:$W$46,22,0)</f>
        <v>0</v>
      </c>
      <c r="AK219" s="62">
        <f t="shared" si="86"/>
        <v>33</v>
      </c>
      <c r="AL219" s="63">
        <f t="shared" si="104"/>
        <v>3</v>
      </c>
      <c r="AM219" s="53">
        <v>0</v>
      </c>
      <c r="AN219" s="53">
        <f>VLOOKUP(B219,[4]Attendance!$B$16:$AR$160,43,0)</f>
        <v>0</v>
      </c>
      <c r="AO219" s="53">
        <f t="shared" si="105"/>
        <v>0</v>
      </c>
      <c r="AP219" s="64">
        <v>0</v>
      </c>
      <c r="AQ219" s="53">
        <v>0</v>
      </c>
      <c r="AR219" s="65">
        <f>VLOOKUP(B219,'[4]13 Month'!$B$9:$X$41,23,0)</f>
        <v>247.07692307692309</v>
      </c>
      <c r="AS219" s="66">
        <f t="shared" si="119"/>
        <v>572.48</v>
      </c>
      <c r="AT219" s="67">
        <f t="shared" si="106"/>
        <v>2317399.04</v>
      </c>
      <c r="AU219" s="68">
        <v>0</v>
      </c>
      <c r="AV219" s="68">
        <v>0</v>
      </c>
      <c r="AW219" s="69">
        <f t="shared" si="107"/>
        <v>0</v>
      </c>
      <c r="AX219" s="70">
        <f t="shared" si="108"/>
        <v>2242511.04</v>
      </c>
      <c r="AY219" s="71">
        <f t="shared" si="109"/>
        <v>10</v>
      </c>
      <c r="AZ219" s="53">
        <f t="shared" si="110"/>
        <v>49251.103999999992</v>
      </c>
      <c r="BA219" s="65">
        <f t="shared" si="120"/>
        <v>12.16677470355731</v>
      </c>
      <c r="BB219" s="60">
        <f t="shared" si="111"/>
        <v>5.92</v>
      </c>
      <c r="BC219" s="60">
        <f t="shared" si="112"/>
        <v>5.92</v>
      </c>
      <c r="BD219" s="53">
        <f t="shared" si="113"/>
        <v>554.39</v>
      </c>
      <c r="BE219" s="72">
        <f>VLOOKUP(B219,'[4]PAYROLL 50%'!$B$9:$L$44,11,0)</f>
        <v>106</v>
      </c>
      <c r="BF219" s="73">
        <f t="shared" si="114"/>
        <v>448.39</v>
      </c>
      <c r="BG219" s="56">
        <f>VLOOKUP(B219,[4]Seniority!$B$10:$P$43,15,0)</f>
        <v>0</v>
      </c>
      <c r="BH219" s="74">
        <f>VLOOKUP(B219,[4]Seniority!$B$10:$S$43,18,0)</f>
        <v>0</v>
      </c>
      <c r="BI219" s="75">
        <f t="shared" si="121"/>
        <v>448.39</v>
      </c>
      <c r="BJ219" s="76"/>
      <c r="BK219" s="77"/>
      <c r="BL219" s="130"/>
      <c r="BM219" s="139" t="s">
        <v>795</v>
      </c>
      <c r="BN219" s="130" t="s">
        <v>796</v>
      </c>
      <c r="BO219" s="140">
        <v>230.24788461538463</v>
      </c>
    </row>
    <row r="220" spans="1:67" s="81" customFormat="1" ht="24" customHeight="1" x14ac:dyDescent="0.2">
      <c r="A220" s="41">
        <v>338</v>
      </c>
      <c r="B220" s="82" t="s">
        <v>798</v>
      </c>
      <c r="C220" s="83" t="s">
        <v>799</v>
      </c>
      <c r="D220" s="97" t="s">
        <v>800</v>
      </c>
      <c r="E220" s="98" t="s">
        <v>464</v>
      </c>
      <c r="F220" s="86" t="s">
        <v>801</v>
      </c>
      <c r="G220" s="99">
        <v>35252</v>
      </c>
      <c r="H220" s="100">
        <v>45040</v>
      </c>
      <c r="I220" s="49">
        <v>212</v>
      </c>
      <c r="J220" s="50">
        <f>VLOOKUP(B220,[4]Attendance!$B$16:$AQ$160,42,0)</f>
        <v>26</v>
      </c>
      <c r="K220" s="51">
        <f t="shared" si="94"/>
        <v>212</v>
      </c>
      <c r="L220" s="52">
        <v>0</v>
      </c>
      <c r="M220" s="52">
        <f t="shared" si="115"/>
        <v>0</v>
      </c>
      <c r="N220" s="53">
        <f>VLOOKUP(B220,[4]Attendance!$B$16:$AS$160,44,0)</f>
        <v>0</v>
      </c>
      <c r="O220" s="53">
        <f t="shared" si="116"/>
        <v>0</v>
      </c>
      <c r="P220" s="53">
        <f>VLOOKUP(B220,[4]Attendance!$B$16:$BA$160,52,0)</f>
        <v>0</v>
      </c>
      <c r="Q220" s="53">
        <f t="shared" si="95"/>
        <v>0</v>
      </c>
      <c r="R220" s="54">
        <f>VLOOKUP(B220,[4]Attendance!$B$16:$BB$160,53,0)</f>
        <v>42</v>
      </c>
      <c r="S220" s="55">
        <f t="shared" si="96"/>
        <v>64.211538461538453</v>
      </c>
      <c r="T220" s="53">
        <f>VLOOKUP(B220,[4]Attendance!$B$16:$BC$160,54,0)</f>
        <v>0</v>
      </c>
      <c r="U220" s="53">
        <f t="shared" si="97"/>
        <v>0</v>
      </c>
      <c r="V220" s="58">
        <f>VLOOKUP(B220,[4]Attendance!$B$16:$AT$160,45,0)</f>
        <v>8</v>
      </c>
      <c r="W220" s="58">
        <f t="shared" si="98"/>
        <v>16.307692307692307</v>
      </c>
      <c r="X220" s="56">
        <f>VLOOKUP(B220,[4]Attendance!$B$16:$AP$160,41,0)</f>
        <v>21</v>
      </c>
      <c r="Y220" s="56">
        <f t="shared" si="99"/>
        <v>10.5</v>
      </c>
      <c r="Z220" s="57">
        <v>3</v>
      </c>
      <c r="AA220" s="58">
        <f t="shared" si="100"/>
        <v>26</v>
      </c>
      <c r="AB220" s="59">
        <f t="shared" si="101"/>
        <v>3</v>
      </c>
      <c r="AC220" s="58">
        <f t="shared" si="117"/>
        <v>0</v>
      </c>
      <c r="AD220" s="58">
        <f t="shared" si="118"/>
        <v>0</v>
      </c>
      <c r="AE220" s="60">
        <v>26</v>
      </c>
      <c r="AF220" s="60">
        <f t="shared" si="102"/>
        <v>10</v>
      </c>
      <c r="AG220" s="60">
        <f>VLOOKUP(B220,[4]Attendance!$B$16:$AZ$160,51,0)</f>
        <v>26</v>
      </c>
      <c r="AH220" s="53">
        <f t="shared" si="103"/>
        <v>10</v>
      </c>
      <c r="AI220" s="61">
        <f>VLOOKUP(B220,[4]Attendance!$B$16:$BD$200,55,0)</f>
        <v>0</v>
      </c>
      <c r="AJ220" s="61">
        <f>VLOOKUP(B220,'[4]Annual leave'!$B$10:$W$46,22,0)</f>
        <v>0</v>
      </c>
      <c r="AK220" s="62">
        <f t="shared" si="86"/>
        <v>11</v>
      </c>
      <c r="AL220" s="63">
        <f t="shared" si="104"/>
        <v>0</v>
      </c>
      <c r="AM220" s="53">
        <v>0</v>
      </c>
      <c r="AN220" s="53">
        <f>VLOOKUP(B220,[4]Attendance!$B$16:$AR$160,43,0)</f>
        <v>0</v>
      </c>
      <c r="AO220" s="53">
        <f t="shared" si="105"/>
        <v>0</v>
      </c>
      <c r="AP220" s="64">
        <v>0</v>
      </c>
      <c r="AQ220" s="53">
        <v>0</v>
      </c>
      <c r="AR220" s="65">
        <f>VLOOKUP(B220,'[4]13 Month'!$B$9:$X$41,23,0)</f>
        <v>191.24038461538464</v>
      </c>
      <c r="AS220" s="66">
        <f t="shared" si="119"/>
        <v>517.26</v>
      </c>
      <c r="AT220" s="67">
        <f t="shared" si="106"/>
        <v>2093868.48</v>
      </c>
      <c r="AU220" s="68">
        <v>1</v>
      </c>
      <c r="AV220" s="68">
        <v>2</v>
      </c>
      <c r="AW220" s="69">
        <f t="shared" si="107"/>
        <v>450000</v>
      </c>
      <c r="AX220" s="70">
        <f t="shared" si="108"/>
        <v>1560884.48</v>
      </c>
      <c r="AY220" s="71">
        <f t="shared" si="109"/>
        <v>5</v>
      </c>
      <c r="AZ220" s="53">
        <f t="shared" si="110"/>
        <v>3044.224000000002</v>
      </c>
      <c r="BA220" s="65">
        <f t="shared" si="120"/>
        <v>0.75203162055336015</v>
      </c>
      <c r="BB220" s="60">
        <f t="shared" si="111"/>
        <v>5.92</v>
      </c>
      <c r="BC220" s="60">
        <f t="shared" si="112"/>
        <v>5.92</v>
      </c>
      <c r="BD220" s="53">
        <f t="shared" si="113"/>
        <v>510.59</v>
      </c>
      <c r="BE220" s="72">
        <f>VLOOKUP(B220,'[4]PAYROLL 50%'!$B$9:$L$44,11,0)</f>
        <v>106</v>
      </c>
      <c r="BF220" s="73">
        <f t="shared" si="114"/>
        <v>404.59</v>
      </c>
      <c r="BG220" s="56">
        <f>VLOOKUP(B220,[4]Seniority!$B$10:$P$43,15,0)</f>
        <v>0</v>
      </c>
      <c r="BH220" s="74">
        <f>VLOOKUP(B220,[4]Seniority!$B$10:$S$43,18,0)</f>
        <v>0</v>
      </c>
      <c r="BI220" s="75">
        <f t="shared" si="121"/>
        <v>404.59</v>
      </c>
      <c r="BJ220" s="76"/>
      <c r="BK220" s="77"/>
      <c r="BL220" s="130"/>
      <c r="BM220" s="139" t="s">
        <v>798</v>
      </c>
      <c r="BN220" s="130" t="s">
        <v>799</v>
      </c>
      <c r="BO220" s="140">
        <v>236.19</v>
      </c>
    </row>
    <row r="221" spans="1:67" s="81" customFormat="1" ht="24" customHeight="1" x14ac:dyDescent="0.2">
      <c r="A221" s="41">
        <v>339</v>
      </c>
      <c r="B221" s="82" t="s">
        <v>802</v>
      </c>
      <c r="C221" s="83" t="s">
        <v>803</v>
      </c>
      <c r="D221" s="97" t="s">
        <v>804</v>
      </c>
      <c r="E221" s="98" t="s">
        <v>143</v>
      </c>
      <c r="F221" s="86" t="s">
        <v>805</v>
      </c>
      <c r="G221" s="99">
        <v>36193</v>
      </c>
      <c r="H221" s="100">
        <v>44783</v>
      </c>
      <c r="I221" s="49">
        <v>212</v>
      </c>
      <c r="J221" s="50">
        <f>VLOOKUP(B221,[4]Attendance!$B$16:$AQ$160,42,0)</f>
        <v>26</v>
      </c>
      <c r="K221" s="51">
        <f t="shared" si="94"/>
        <v>212</v>
      </c>
      <c r="L221" s="52">
        <v>0</v>
      </c>
      <c r="M221" s="52">
        <f t="shared" si="115"/>
        <v>0</v>
      </c>
      <c r="N221" s="53">
        <f>VLOOKUP(B221,[4]Attendance!$B$16:$AS$160,44,0)</f>
        <v>0</v>
      </c>
      <c r="O221" s="60">
        <f t="shared" si="116"/>
        <v>0</v>
      </c>
      <c r="P221" s="53">
        <f>VLOOKUP(B221,[4]Attendance!$B$16:$BA$160,52,0)</f>
        <v>0</v>
      </c>
      <c r="Q221" s="53">
        <f t="shared" si="95"/>
        <v>0</v>
      </c>
      <c r="R221" s="54">
        <f>VLOOKUP(B221,[4]Attendance!$B$16:$BB$160,53,0)</f>
        <v>36</v>
      </c>
      <c r="S221" s="55">
        <f t="shared" si="96"/>
        <v>55.038461538461533</v>
      </c>
      <c r="T221" s="53">
        <f>VLOOKUP(B221,[4]Attendance!$B$16:$BC$160,54,0)</f>
        <v>0</v>
      </c>
      <c r="U221" s="53">
        <f t="shared" si="97"/>
        <v>0</v>
      </c>
      <c r="V221" s="53">
        <f>VLOOKUP(B221,[4]Attendance!$B$16:$AT$160,45,0)</f>
        <v>0</v>
      </c>
      <c r="W221" s="53">
        <f t="shared" si="98"/>
        <v>0</v>
      </c>
      <c r="X221" s="56">
        <f>VLOOKUP(B221,[4]Attendance!$B$16:$AP$160,41,0)</f>
        <v>18</v>
      </c>
      <c r="Y221" s="56">
        <f t="shared" si="99"/>
        <v>9</v>
      </c>
      <c r="Z221" s="57">
        <v>40</v>
      </c>
      <c r="AA221" s="58">
        <f t="shared" si="100"/>
        <v>26</v>
      </c>
      <c r="AB221" s="59">
        <f t="shared" si="101"/>
        <v>40</v>
      </c>
      <c r="AC221" s="58">
        <f t="shared" si="117"/>
        <v>0</v>
      </c>
      <c r="AD221" s="58">
        <f t="shared" si="118"/>
        <v>0</v>
      </c>
      <c r="AE221" s="60">
        <v>26</v>
      </c>
      <c r="AF221" s="60">
        <f t="shared" si="102"/>
        <v>10</v>
      </c>
      <c r="AG221" s="60">
        <f>VLOOKUP(B221,[4]Attendance!$B$16:$AZ$160,51,0)</f>
        <v>26</v>
      </c>
      <c r="AH221" s="53">
        <f t="shared" si="103"/>
        <v>10</v>
      </c>
      <c r="AI221" s="61">
        <f>VLOOKUP(B221,[4]Attendance!$B$16:$BD$200,55,0)</f>
        <v>0</v>
      </c>
      <c r="AJ221" s="61">
        <f>VLOOKUP(B221,'[4]Annual leave'!$B$10:$W$46,22,0)</f>
        <v>0</v>
      </c>
      <c r="AK221" s="62">
        <f t="shared" si="86"/>
        <v>19</v>
      </c>
      <c r="AL221" s="63">
        <f t="shared" si="104"/>
        <v>2</v>
      </c>
      <c r="AM221" s="53">
        <v>0</v>
      </c>
      <c r="AN221" s="53">
        <f>VLOOKUP(B221,[4]Attendance!$B$16:$AR$160,43,0)</f>
        <v>0</v>
      </c>
      <c r="AO221" s="53">
        <f t="shared" si="105"/>
        <v>0</v>
      </c>
      <c r="AP221" s="64">
        <v>0</v>
      </c>
      <c r="AQ221" s="53">
        <v>0</v>
      </c>
      <c r="AR221" s="65">
        <f>VLOOKUP(B221,'[4]13 Month'!$B$9:$X$41,23,0)</f>
        <v>248.66666666666666</v>
      </c>
      <c r="AS221" s="66">
        <f t="shared" si="119"/>
        <v>586.71</v>
      </c>
      <c r="AT221" s="67">
        <f t="shared" si="106"/>
        <v>2375002.08</v>
      </c>
      <c r="AU221" s="68">
        <v>0</v>
      </c>
      <c r="AV221" s="68">
        <v>0</v>
      </c>
      <c r="AW221" s="69">
        <f t="shared" si="107"/>
        <v>0</v>
      </c>
      <c r="AX221" s="70">
        <f t="shared" si="108"/>
        <v>2298090.08</v>
      </c>
      <c r="AY221" s="71">
        <f t="shared" si="109"/>
        <v>10</v>
      </c>
      <c r="AZ221" s="53">
        <f t="shared" si="110"/>
        <v>54809.008000000002</v>
      </c>
      <c r="BA221" s="65">
        <f t="shared" si="120"/>
        <v>13.539774703557313</v>
      </c>
      <c r="BB221" s="60">
        <f t="shared" si="111"/>
        <v>5.92</v>
      </c>
      <c r="BC221" s="60">
        <f t="shared" si="112"/>
        <v>5.92</v>
      </c>
      <c r="BD221" s="53">
        <f t="shared" si="113"/>
        <v>567.25</v>
      </c>
      <c r="BE221" s="72">
        <f>VLOOKUP(B221,'[4]PAYROLL 50%'!$B$9:$L$44,11,0)</f>
        <v>106</v>
      </c>
      <c r="BF221" s="73">
        <f t="shared" si="114"/>
        <v>461.25</v>
      </c>
      <c r="BG221" s="56">
        <f>VLOOKUP(B221,[4]Seniority!$B$10:$P$43,15,0)</f>
        <v>0</v>
      </c>
      <c r="BH221" s="74">
        <f>VLOOKUP(B221,[4]Seniority!$B$10:$S$43,18,0)</f>
        <v>0</v>
      </c>
      <c r="BI221" s="75">
        <f t="shared" si="121"/>
        <v>461.25</v>
      </c>
      <c r="BJ221" s="76"/>
      <c r="BK221" s="77"/>
      <c r="BL221" s="130"/>
      <c r="BM221" s="139" t="s">
        <v>802</v>
      </c>
      <c r="BN221" s="130" t="s">
        <v>803</v>
      </c>
      <c r="BO221" s="140">
        <v>217.8292307692308</v>
      </c>
    </row>
    <row r="222" spans="1:67" s="81" customFormat="1" ht="24" customHeight="1" x14ac:dyDescent="0.2">
      <c r="A222" s="41">
        <v>340</v>
      </c>
      <c r="B222" s="82" t="s">
        <v>806</v>
      </c>
      <c r="C222" s="83" t="s">
        <v>807</v>
      </c>
      <c r="D222" s="97" t="s">
        <v>808</v>
      </c>
      <c r="E222" s="98" t="s">
        <v>143</v>
      </c>
      <c r="F222" s="86" t="s">
        <v>809</v>
      </c>
      <c r="G222" s="99">
        <v>32752</v>
      </c>
      <c r="H222" s="100">
        <v>44117</v>
      </c>
      <c r="I222" s="49">
        <v>230</v>
      </c>
      <c r="J222" s="50">
        <f>VLOOKUP(B222,[4]Attendance!$B$16:$AQ$160,42,0)</f>
        <v>26</v>
      </c>
      <c r="K222" s="51">
        <f t="shared" si="94"/>
        <v>230</v>
      </c>
      <c r="L222" s="52">
        <v>0</v>
      </c>
      <c r="M222" s="52">
        <f t="shared" si="115"/>
        <v>0</v>
      </c>
      <c r="N222" s="53">
        <f>VLOOKUP(B222,[4]Attendance!$B$16:$AS$160,44,0)</f>
        <v>0</v>
      </c>
      <c r="O222" s="53">
        <f t="shared" si="116"/>
        <v>0</v>
      </c>
      <c r="P222" s="53">
        <f>VLOOKUP(B222,[4]Attendance!$B$16:$BA$160,52,0)</f>
        <v>0</v>
      </c>
      <c r="Q222" s="53">
        <f t="shared" si="95"/>
        <v>0</v>
      </c>
      <c r="R222" s="54">
        <f>VLOOKUP(B222,[4]Attendance!$B$16:$BB$160,53,0)</f>
        <v>48</v>
      </c>
      <c r="S222" s="55">
        <f t="shared" si="96"/>
        <v>79.615384615384613</v>
      </c>
      <c r="T222" s="53">
        <f>VLOOKUP(B222,[4]Attendance!$B$16:$BC$160,54,0)</f>
        <v>0</v>
      </c>
      <c r="U222" s="53">
        <f t="shared" si="97"/>
        <v>0</v>
      </c>
      <c r="V222" s="53">
        <f>VLOOKUP(B222,[4]Attendance!$B$16:$AT$160,45,0)</f>
        <v>0</v>
      </c>
      <c r="W222" s="53">
        <f t="shared" si="98"/>
        <v>0</v>
      </c>
      <c r="X222" s="56">
        <f>VLOOKUP(B222,[4]Attendance!$B$16:$AP$160,41,0)</f>
        <v>24</v>
      </c>
      <c r="Y222" s="56">
        <f t="shared" si="99"/>
        <v>12</v>
      </c>
      <c r="Z222" s="57">
        <v>131</v>
      </c>
      <c r="AA222" s="58">
        <f t="shared" si="100"/>
        <v>26</v>
      </c>
      <c r="AB222" s="59">
        <f t="shared" si="101"/>
        <v>131</v>
      </c>
      <c r="AC222" s="58">
        <f t="shared" si="117"/>
        <v>0</v>
      </c>
      <c r="AD222" s="58">
        <f t="shared" si="118"/>
        <v>0</v>
      </c>
      <c r="AE222" s="60">
        <v>26</v>
      </c>
      <c r="AF222" s="60">
        <f t="shared" si="102"/>
        <v>10</v>
      </c>
      <c r="AG222" s="60">
        <f>VLOOKUP(B222,[4]Attendance!$B$16:$AZ$160,51,0)</f>
        <v>26</v>
      </c>
      <c r="AH222" s="53">
        <f t="shared" si="103"/>
        <v>10</v>
      </c>
      <c r="AI222" s="61">
        <f>VLOOKUP(B222,[4]Attendance!$B$16:$BD$200,55,0)</f>
        <v>0</v>
      </c>
      <c r="AJ222" s="61">
        <f>VLOOKUP(B222,'[4]Annual leave'!$B$10:$W$46,22,0)</f>
        <v>0</v>
      </c>
      <c r="AK222" s="62">
        <f t="shared" si="86"/>
        <v>41</v>
      </c>
      <c r="AL222" s="63">
        <f t="shared" si="104"/>
        <v>4</v>
      </c>
      <c r="AM222" s="53">
        <v>0</v>
      </c>
      <c r="AN222" s="53">
        <f>VLOOKUP(B222,[4]Attendance!$B$16:$AR$160,43,0)</f>
        <v>0</v>
      </c>
      <c r="AO222" s="53">
        <f t="shared" si="105"/>
        <v>0</v>
      </c>
      <c r="AP222" s="64">
        <v>0</v>
      </c>
      <c r="AQ222" s="53">
        <v>0</v>
      </c>
      <c r="AR222" s="65">
        <f>VLOOKUP(B222,'[4]13 Month'!$B$9:$X$41,23,0)</f>
        <v>330.06089743589746</v>
      </c>
      <c r="AS222" s="66">
        <f t="shared" si="119"/>
        <v>806.68</v>
      </c>
      <c r="AT222" s="67">
        <f t="shared" si="106"/>
        <v>3265440.6399999997</v>
      </c>
      <c r="AU222" s="68">
        <v>1</v>
      </c>
      <c r="AV222" s="68">
        <v>1</v>
      </c>
      <c r="AW222" s="69">
        <f t="shared" si="107"/>
        <v>300000</v>
      </c>
      <c r="AX222" s="70">
        <f t="shared" si="108"/>
        <v>2876384.6399999997</v>
      </c>
      <c r="AY222" s="71">
        <f t="shared" si="109"/>
        <v>10</v>
      </c>
      <c r="AZ222" s="53">
        <f t="shared" si="110"/>
        <v>112638.46399999998</v>
      </c>
      <c r="BA222" s="65">
        <f t="shared" si="120"/>
        <v>27.825707509881418</v>
      </c>
      <c r="BB222" s="60">
        <f t="shared" si="111"/>
        <v>5.92</v>
      </c>
      <c r="BC222" s="60">
        <f t="shared" si="112"/>
        <v>5.92</v>
      </c>
      <c r="BD222" s="53">
        <f t="shared" si="113"/>
        <v>772.93</v>
      </c>
      <c r="BE222" s="72">
        <f>VLOOKUP(B222,'[4]PAYROLL 50%'!$B$9:$L$44,11,0)</f>
        <v>115</v>
      </c>
      <c r="BF222" s="73">
        <f t="shared" si="114"/>
        <v>657.93</v>
      </c>
      <c r="BG222" s="56">
        <f>VLOOKUP(B222,[4]Seniority!$B$10:$P$43,15,0)</f>
        <v>0</v>
      </c>
      <c r="BH222" s="74">
        <f>VLOOKUP(B222,[4]Seniority!$B$10:$S$43,18,0)</f>
        <v>0</v>
      </c>
      <c r="BI222" s="75">
        <f t="shared" si="121"/>
        <v>657.93</v>
      </c>
      <c r="BJ222" s="76"/>
      <c r="BK222" s="77"/>
      <c r="BL222" s="130"/>
      <c r="BM222" s="139" t="s">
        <v>806</v>
      </c>
      <c r="BN222" s="130" t="s">
        <v>807</v>
      </c>
      <c r="BO222" s="140">
        <v>300.12625000000008</v>
      </c>
    </row>
    <row r="223" spans="1:67" s="81" customFormat="1" ht="24" customHeight="1" x14ac:dyDescent="0.2">
      <c r="A223" s="41">
        <v>341</v>
      </c>
      <c r="B223" s="82" t="s">
        <v>810</v>
      </c>
      <c r="C223" s="83" t="s">
        <v>811</v>
      </c>
      <c r="D223" s="97" t="s">
        <v>812</v>
      </c>
      <c r="E223" s="98" t="s">
        <v>143</v>
      </c>
      <c r="F223" s="86" t="s">
        <v>813</v>
      </c>
      <c r="G223" s="99">
        <v>36804</v>
      </c>
      <c r="H223" s="100">
        <v>44120</v>
      </c>
      <c r="I223" s="49">
        <v>212</v>
      </c>
      <c r="J223" s="50">
        <f>VLOOKUP(B223,[4]Attendance!$B$16:$AQ$160,42,0)</f>
        <v>26</v>
      </c>
      <c r="K223" s="51">
        <f t="shared" si="94"/>
        <v>212</v>
      </c>
      <c r="L223" s="52">
        <v>0</v>
      </c>
      <c r="M223" s="52">
        <f t="shared" si="115"/>
        <v>0</v>
      </c>
      <c r="N223" s="58">
        <f>VLOOKUP(B223,[4]Attendance!$B$16:$AS$160,44,0)</f>
        <v>8</v>
      </c>
      <c r="O223" s="58">
        <f t="shared" si="116"/>
        <v>12.23076923076923</v>
      </c>
      <c r="P223" s="53">
        <f>VLOOKUP(B223,[4]Attendance!$B$16:$BA$160,52,0)</f>
        <v>0</v>
      </c>
      <c r="Q223" s="53">
        <f t="shared" si="95"/>
        <v>0</v>
      </c>
      <c r="R223" s="54">
        <f>VLOOKUP(B223,[4]Attendance!$B$16:$BB$160,53,0)</f>
        <v>40</v>
      </c>
      <c r="S223" s="55">
        <f t="shared" si="96"/>
        <v>61.153846153846146</v>
      </c>
      <c r="T223" s="53">
        <f>VLOOKUP(B223,[4]Attendance!$B$16:$BC$160,54,0)</f>
        <v>0</v>
      </c>
      <c r="U223" s="53">
        <f t="shared" si="97"/>
        <v>0</v>
      </c>
      <c r="V223" s="53">
        <f>VLOOKUP(B223,[4]Attendance!$B$16:$AT$160,45,0)</f>
        <v>0</v>
      </c>
      <c r="W223" s="53">
        <f t="shared" si="98"/>
        <v>0</v>
      </c>
      <c r="X223" s="56">
        <f>VLOOKUP(B223,[4]Attendance!$B$16:$AP$160,41,0)</f>
        <v>20</v>
      </c>
      <c r="Y223" s="56">
        <f t="shared" si="99"/>
        <v>10</v>
      </c>
      <c r="Z223" s="57">
        <v>40</v>
      </c>
      <c r="AA223" s="58">
        <f t="shared" si="100"/>
        <v>26</v>
      </c>
      <c r="AB223" s="59">
        <f t="shared" si="101"/>
        <v>40</v>
      </c>
      <c r="AC223" s="58">
        <f t="shared" si="117"/>
        <v>0</v>
      </c>
      <c r="AD223" s="58">
        <f t="shared" si="118"/>
        <v>0</v>
      </c>
      <c r="AE223" s="60">
        <v>26</v>
      </c>
      <c r="AF223" s="60">
        <f t="shared" si="102"/>
        <v>10</v>
      </c>
      <c r="AG223" s="60">
        <f>VLOOKUP(B223,[4]Attendance!$B$16:$AZ$160,51,0)</f>
        <v>26</v>
      </c>
      <c r="AH223" s="53">
        <f t="shared" si="103"/>
        <v>10</v>
      </c>
      <c r="AI223" s="61">
        <f>VLOOKUP(B223,[4]Attendance!$B$16:$BD$200,55,0)</f>
        <v>0</v>
      </c>
      <c r="AJ223" s="61">
        <f>VLOOKUP(B223,'[4]Annual leave'!$B$10:$W$46,22,0)</f>
        <v>0</v>
      </c>
      <c r="AK223" s="62">
        <f t="shared" si="86"/>
        <v>41</v>
      </c>
      <c r="AL223" s="63">
        <f t="shared" si="104"/>
        <v>4</v>
      </c>
      <c r="AM223" s="53">
        <v>0</v>
      </c>
      <c r="AN223" s="53">
        <f>VLOOKUP(B223,[4]Attendance!$B$16:$AR$160,43,0)</f>
        <v>0</v>
      </c>
      <c r="AO223" s="53">
        <f t="shared" si="105"/>
        <v>0</v>
      </c>
      <c r="AP223" s="64">
        <v>0</v>
      </c>
      <c r="AQ223" s="53">
        <v>0</v>
      </c>
      <c r="AR223" s="65">
        <f>VLOOKUP(B223,'[4]13 Month'!$B$9:$X$41,23,0)</f>
        <v>227.30128205128204</v>
      </c>
      <c r="AS223" s="66">
        <f t="shared" si="119"/>
        <v>586.69000000000005</v>
      </c>
      <c r="AT223" s="67">
        <f t="shared" si="106"/>
        <v>2374921.12</v>
      </c>
      <c r="AU223" s="68">
        <v>0</v>
      </c>
      <c r="AV223" s="68">
        <v>0</v>
      </c>
      <c r="AW223" s="69">
        <f t="shared" si="107"/>
        <v>0</v>
      </c>
      <c r="AX223" s="70">
        <f t="shared" si="108"/>
        <v>2293961.12</v>
      </c>
      <c r="AY223" s="71">
        <f t="shared" si="109"/>
        <v>10</v>
      </c>
      <c r="AZ223" s="53">
        <f t="shared" si="110"/>
        <v>54396.112000000023</v>
      </c>
      <c r="BA223" s="65">
        <f t="shared" si="120"/>
        <v>13.437774703557318</v>
      </c>
      <c r="BB223" s="60">
        <f t="shared" si="111"/>
        <v>5.92</v>
      </c>
      <c r="BC223" s="60">
        <f t="shared" si="112"/>
        <v>5.92</v>
      </c>
      <c r="BD223" s="53">
        <f t="shared" si="113"/>
        <v>567.33000000000004</v>
      </c>
      <c r="BE223" s="72">
        <f>VLOOKUP(B223,'[4]PAYROLL 50%'!$B$9:$L$44,11,0)</f>
        <v>106</v>
      </c>
      <c r="BF223" s="73">
        <f t="shared" si="114"/>
        <v>461.33000000000004</v>
      </c>
      <c r="BG223" s="56">
        <f>VLOOKUP(B223,[4]Seniority!$B$10:$P$43,15,0)</f>
        <v>0</v>
      </c>
      <c r="BH223" s="74">
        <f>VLOOKUP(B223,[4]Seniority!$B$10:$S$43,18,0)</f>
        <v>0</v>
      </c>
      <c r="BI223" s="75">
        <f t="shared" si="121"/>
        <v>461.33000000000004</v>
      </c>
      <c r="BJ223" s="76"/>
      <c r="BK223" s="77"/>
      <c r="BL223" s="130"/>
      <c r="BM223" s="139" t="s">
        <v>810</v>
      </c>
      <c r="BN223" s="130" t="s">
        <v>811</v>
      </c>
      <c r="BO223" s="140">
        <v>227.80868589743591</v>
      </c>
    </row>
    <row r="224" spans="1:67" s="81" customFormat="1" ht="24" customHeight="1" x14ac:dyDescent="0.2">
      <c r="A224" s="41">
        <v>342</v>
      </c>
      <c r="B224" s="82" t="s">
        <v>814</v>
      </c>
      <c r="C224" s="83" t="s">
        <v>815</v>
      </c>
      <c r="D224" s="84" t="s">
        <v>816</v>
      </c>
      <c r="E224" s="85" t="s">
        <v>464</v>
      </c>
      <c r="F224" s="86" t="s">
        <v>817</v>
      </c>
      <c r="G224" s="87">
        <v>35190</v>
      </c>
      <c r="H224" s="106" t="s">
        <v>818</v>
      </c>
      <c r="I224" s="49">
        <v>212</v>
      </c>
      <c r="J224" s="50">
        <f>VLOOKUP(B224,[4]Attendance!$B$16:$AQ$160,42,0)</f>
        <v>26</v>
      </c>
      <c r="K224" s="51">
        <f t="shared" si="94"/>
        <v>212</v>
      </c>
      <c r="L224" s="52">
        <v>0</v>
      </c>
      <c r="M224" s="52">
        <f t="shared" si="115"/>
        <v>0</v>
      </c>
      <c r="N224" s="58">
        <f>VLOOKUP(B224,[4]Attendance!$B$16:$AS$160,44,0)</f>
        <v>8</v>
      </c>
      <c r="O224" s="58">
        <f t="shared" si="116"/>
        <v>12.23076923076923</v>
      </c>
      <c r="P224" s="53">
        <f>VLOOKUP(B224,[4]Attendance!$B$16:$BA$160,52,0)</f>
        <v>0</v>
      </c>
      <c r="Q224" s="53">
        <f t="shared" si="95"/>
        <v>0</v>
      </c>
      <c r="R224" s="54">
        <f>VLOOKUP(B224,[4]Attendance!$B$16:$BB$160,53,0)</f>
        <v>48</v>
      </c>
      <c r="S224" s="55">
        <f t="shared" si="96"/>
        <v>73.384615384615387</v>
      </c>
      <c r="T224" s="53">
        <f>VLOOKUP(B224,[4]Attendance!$B$16:$BC$160,54,0)</f>
        <v>0</v>
      </c>
      <c r="U224" s="53">
        <f t="shared" si="97"/>
        <v>0</v>
      </c>
      <c r="V224" s="58">
        <f>VLOOKUP(B224,[4]Attendance!$B$16:$AT$160,45,0)</f>
        <v>8</v>
      </c>
      <c r="W224" s="58">
        <f t="shared" si="98"/>
        <v>16.307692307692307</v>
      </c>
      <c r="X224" s="56">
        <f>VLOOKUP(B224,[4]Attendance!$B$16:$AP$160,41,0)</f>
        <v>24</v>
      </c>
      <c r="Y224" s="56">
        <f t="shared" si="99"/>
        <v>12</v>
      </c>
      <c r="Z224" s="57">
        <v>20</v>
      </c>
      <c r="AA224" s="58">
        <f t="shared" si="100"/>
        <v>26</v>
      </c>
      <c r="AB224" s="59">
        <f t="shared" si="101"/>
        <v>20</v>
      </c>
      <c r="AC224" s="58">
        <f t="shared" si="117"/>
        <v>0</v>
      </c>
      <c r="AD224" s="58">
        <f t="shared" si="118"/>
        <v>0</v>
      </c>
      <c r="AE224" s="60">
        <v>26</v>
      </c>
      <c r="AF224" s="60">
        <f t="shared" si="102"/>
        <v>10</v>
      </c>
      <c r="AG224" s="60">
        <f>VLOOKUP(B224,[4]Attendance!$B$16:$AZ$160,51,0)</f>
        <v>26</v>
      </c>
      <c r="AH224" s="53">
        <f t="shared" si="103"/>
        <v>10</v>
      </c>
      <c r="AI224" s="61">
        <f>VLOOKUP(B224,[4]Attendance!$B$16:$BD$200,55,0)</f>
        <v>0</v>
      </c>
      <c r="AJ224" s="61">
        <f>VLOOKUP(B224,'[4]Annual leave'!$B$10:$W$46,22,0)</f>
        <v>0</v>
      </c>
      <c r="AK224" s="62">
        <f t="shared" si="86"/>
        <v>24</v>
      </c>
      <c r="AL224" s="63">
        <f t="shared" si="104"/>
        <v>3</v>
      </c>
      <c r="AM224" s="53">
        <v>0</v>
      </c>
      <c r="AN224" s="53">
        <f>VLOOKUP(B224,[4]Attendance!$B$16:$AR$160,43,0)</f>
        <v>0</v>
      </c>
      <c r="AO224" s="53">
        <f t="shared" si="105"/>
        <v>0</v>
      </c>
      <c r="AP224" s="64">
        <v>0</v>
      </c>
      <c r="AQ224" s="53">
        <v>0</v>
      </c>
      <c r="AR224" s="65">
        <f>VLOOKUP(B224,'[4]13 Month'!$B$9:$X$41,23,0)</f>
        <v>225.83333333333334</v>
      </c>
      <c r="AS224" s="66">
        <f t="shared" si="119"/>
        <v>594.76</v>
      </c>
      <c r="AT224" s="67">
        <f t="shared" si="106"/>
        <v>2407588.48</v>
      </c>
      <c r="AU224" s="68">
        <v>0</v>
      </c>
      <c r="AV224" s="68">
        <v>2</v>
      </c>
      <c r="AW224" s="69">
        <f t="shared" si="107"/>
        <v>300000</v>
      </c>
      <c r="AX224" s="70">
        <f t="shared" si="108"/>
        <v>2018532.48</v>
      </c>
      <c r="AY224" s="71">
        <f t="shared" si="109"/>
        <v>10</v>
      </c>
      <c r="AZ224" s="53">
        <f t="shared" si="110"/>
        <v>26853.248000000021</v>
      </c>
      <c r="BA224" s="65">
        <f t="shared" si="120"/>
        <v>6.633707509881428</v>
      </c>
      <c r="BB224" s="60">
        <f t="shared" si="111"/>
        <v>5.92</v>
      </c>
      <c r="BC224" s="60">
        <f t="shared" si="112"/>
        <v>5.92</v>
      </c>
      <c r="BD224" s="53">
        <f t="shared" si="113"/>
        <v>582.21</v>
      </c>
      <c r="BE224" s="72">
        <f>VLOOKUP(B224,'[4]PAYROLL 50%'!$B$9:$L$44,11,0)</f>
        <v>106</v>
      </c>
      <c r="BF224" s="73">
        <f t="shared" si="114"/>
        <v>476.21000000000004</v>
      </c>
      <c r="BG224" s="56">
        <f>VLOOKUP(B224,[4]Seniority!$B$10:$P$43,15,0)</f>
        <v>0</v>
      </c>
      <c r="BH224" s="74">
        <f>VLOOKUP(B224,[4]Seniority!$B$10:$S$43,18,0)</f>
        <v>0</v>
      </c>
      <c r="BI224" s="75">
        <f t="shared" si="121"/>
        <v>476.21000000000004</v>
      </c>
      <c r="BJ224" s="76"/>
      <c r="BK224" s="77"/>
      <c r="BL224" s="130"/>
      <c r="BM224" s="139" t="s">
        <v>814</v>
      </c>
      <c r="BN224" s="130" t="s">
        <v>815</v>
      </c>
      <c r="BO224" s="140">
        <v>250.16384615384615</v>
      </c>
    </row>
    <row r="225" spans="1:67" s="81" customFormat="1" ht="24" customHeight="1" x14ac:dyDescent="0.2">
      <c r="A225" s="41">
        <v>343</v>
      </c>
      <c r="B225" s="82" t="s">
        <v>819</v>
      </c>
      <c r="C225" s="83" t="s">
        <v>820</v>
      </c>
      <c r="D225" s="84" t="s">
        <v>821</v>
      </c>
      <c r="E225" s="85" t="s">
        <v>143</v>
      </c>
      <c r="F225" s="86" t="s">
        <v>813</v>
      </c>
      <c r="G225" s="87">
        <v>35665</v>
      </c>
      <c r="H225" s="106">
        <v>44779</v>
      </c>
      <c r="I225" s="49">
        <v>212</v>
      </c>
      <c r="J225" s="50">
        <f>VLOOKUP(B225,[4]Attendance!$B$16:$AQ$160,42,0)</f>
        <v>26</v>
      </c>
      <c r="K225" s="51">
        <f t="shared" si="94"/>
        <v>212</v>
      </c>
      <c r="L225" s="52">
        <v>0</v>
      </c>
      <c r="M225" s="52">
        <f t="shared" si="115"/>
        <v>0</v>
      </c>
      <c r="N225" s="53">
        <f>VLOOKUP(B225,[4]Attendance!$B$16:$AS$160,44,0)</f>
        <v>0</v>
      </c>
      <c r="O225" s="53">
        <f t="shared" si="116"/>
        <v>0</v>
      </c>
      <c r="P225" s="53">
        <f>VLOOKUP(B225,[4]Attendance!$B$16:$BA$160,52,0)</f>
        <v>0</v>
      </c>
      <c r="Q225" s="53">
        <f t="shared" si="95"/>
        <v>0</v>
      </c>
      <c r="R225" s="54">
        <f>VLOOKUP(B225,[4]Attendance!$B$16:$BB$160,53,0)</f>
        <v>42</v>
      </c>
      <c r="S225" s="55">
        <f t="shared" si="96"/>
        <v>64.211538461538453</v>
      </c>
      <c r="T225" s="53">
        <f>VLOOKUP(B225,[4]Attendance!$B$16:$BC$160,54,0)</f>
        <v>0</v>
      </c>
      <c r="U225" s="53">
        <f t="shared" si="97"/>
        <v>0</v>
      </c>
      <c r="V225" s="58">
        <f>VLOOKUP(B225,[4]Attendance!$B$16:$AT$160,45,0)</f>
        <v>8</v>
      </c>
      <c r="W225" s="58">
        <f t="shared" si="98"/>
        <v>16.307692307692307</v>
      </c>
      <c r="X225" s="56">
        <f>VLOOKUP(B225,[4]Attendance!$B$16:$AP$160,41,0)</f>
        <v>21</v>
      </c>
      <c r="Y225" s="56">
        <f t="shared" si="99"/>
        <v>10.5</v>
      </c>
      <c r="Z225" s="57">
        <v>30</v>
      </c>
      <c r="AA225" s="58">
        <f t="shared" si="100"/>
        <v>26</v>
      </c>
      <c r="AB225" s="59">
        <f t="shared" si="101"/>
        <v>29.999999999999996</v>
      </c>
      <c r="AC225" s="58">
        <f t="shared" si="117"/>
        <v>0</v>
      </c>
      <c r="AD225" s="58">
        <f t="shared" si="118"/>
        <v>0</v>
      </c>
      <c r="AE225" s="60">
        <v>26</v>
      </c>
      <c r="AF225" s="60">
        <f t="shared" si="102"/>
        <v>10</v>
      </c>
      <c r="AG225" s="60">
        <f>VLOOKUP(B225,[4]Attendance!$B$16:$AZ$160,51,0)</f>
        <v>26</v>
      </c>
      <c r="AH225" s="53">
        <f t="shared" si="103"/>
        <v>10</v>
      </c>
      <c r="AI225" s="61">
        <f>VLOOKUP(B225,[4]Attendance!$B$16:$BD$200,55,0)</f>
        <v>0</v>
      </c>
      <c r="AJ225" s="61">
        <f>VLOOKUP(B225,'[4]Annual leave'!$B$10:$W$46,22,0)</f>
        <v>0</v>
      </c>
      <c r="AK225" s="62">
        <f t="shared" si="86"/>
        <v>19</v>
      </c>
      <c r="AL225" s="63">
        <f t="shared" si="104"/>
        <v>2</v>
      </c>
      <c r="AM225" s="53">
        <v>0</v>
      </c>
      <c r="AN225" s="53">
        <f>VLOOKUP(B225,[4]Attendance!$B$16:$AR$160,43,0)</f>
        <v>0</v>
      </c>
      <c r="AO225" s="53">
        <f t="shared" si="105"/>
        <v>0</v>
      </c>
      <c r="AP225" s="64">
        <v>0</v>
      </c>
      <c r="AQ225" s="53">
        <v>0</v>
      </c>
      <c r="AR225" s="65">
        <f>VLOOKUP(B225,'[4]13 Month'!$B$9:$X$41,23,0)</f>
        <v>228.15384615384619</v>
      </c>
      <c r="AS225" s="66">
        <f t="shared" si="119"/>
        <v>583.16999999999996</v>
      </c>
      <c r="AT225" s="67">
        <f t="shared" si="106"/>
        <v>2360672.1599999997</v>
      </c>
      <c r="AU225" s="68">
        <v>1</v>
      </c>
      <c r="AV225" s="68">
        <v>0</v>
      </c>
      <c r="AW225" s="69">
        <f t="shared" si="107"/>
        <v>150000</v>
      </c>
      <c r="AX225" s="70">
        <f t="shared" si="108"/>
        <v>2127688.1599999997</v>
      </c>
      <c r="AY225" s="71">
        <f t="shared" si="109"/>
        <v>10</v>
      </c>
      <c r="AZ225" s="53">
        <f t="shared" si="110"/>
        <v>37768.815999999992</v>
      </c>
      <c r="BA225" s="65">
        <f t="shared" si="120"/>
        <v>9.3302411067193649</v>
      </c>
      <c r="BB225" s="60">
        <f t="shared" si="111"/>
        <v>5.92</v>
      </c>
      <c r="BC225" s="60">
        <f t="shared" si="112"/>
        <v>5.92</v>
      </c>
      <c r="BD225" s="53">
        <f t="shared" si="113"/>
        <v>567.91999999999996</v>
      </c>
      <c r="BE225" s="72">
        <f>VLOOKUP(B225,'[4]PAYROLL 50%'!$B$9:$L$44,11,0)</f>
        <v>106</v>
      </c>
      <c r="BF225" s="73">
        <f t="shared" si="114"/>
        <v>461.91999999999996</v>
      </c>
      <c r="BG225" s="56">
        <f>VLOOKUP(B225,[4]Seniority!$B$10:$P$43,15,0)</f>
        <v>0</v>
      </c>
      <c r="BH225" s="74">
        <f>VLOOKUP(B225,[4]Seniority!$B$10:$S$43,18,0)</f>
        <v>0</v>
      </c>
      <c r="BI225" s="75">
        <f t="shared" si="121"/>
        <v>461.91999999999996</v>
      </c>
      <c r="BJ225" s="76"/>
      <c r="BK225" s="77"/>
      <c r="BL225" s="130"/>
      <c r="BM225" s="139" t="s">
        <v>819</v>
      </c>
      <c r="BN225" s="130" t="s">
        <v>820</v>
      </c>
      <c r="BO225" s="140">
        <v>247.50769230769231</v>
      </c>
    </row>
    <row r="226" spans="1:67" s="81" customFormat="1" ht="24" customHeight="1" x14ac:dyDescent="0.2">
      <c r="A226" s="41">
        <v>344</v>
      </c>
      <c r="B226" s="111" t="s">
        <v>822</v>
      </c>
      <c r="C226" s="83" t="s">
        <v>823</v>
      </c>
      <c r="D226" s="112" t="s">
        <v>824</v>
      </c>
      <c r="E226" s="113" t="s">
        <v>143</v>
      </c>
      <c r="F226" s="86" t="s">
        <v>813</v>
      </c>
      <c r="G226" s="87">
        <v>36517</v>
      </c>
      <c r="H226" s="114">
        <v>43854</v>
      </c>
      <c r="I226" s="49">
        <v>212</v>
      </c>
      <c r="J226" s="50">
        <f>VLOOKUP(B226,[4]Attendance!$B$16:$AQ$160,42,0)</f>
        <v>25.5</v>
      </c>
      <c r="K226" s="51">
        <f t="shared" si="94"/>
        <v>207.92</v>
      </c>
      <c r="L226" s="52">
        <v>0</v>
      </c>
      <c r="M226" s="52">
        <f t="shared" si="115"/>
        <v>0</v>
      </c>
      <c r="N226" s="53">
        <f>VLOOKUP(B226,[4]Attendance!$B$16:$AS$160,44,0)</f>
        <v>0</v>
      </c>
      <c r="O226" s="53">
        <f t="shared" si="116"/>
        <v>0</v>
      </c>
      <c r="P226" s="53">
        <f>VLOOKUP(B226,[4]Attendance!$B$16:$BA$160,52,0)</f>
        <v>0</v>
      </c>
      <c r="Q226" s="53">
        <f t="shared" si="95"/>
        <v>0</v>
      </c>
      <c r="R226" s="54">
        <f>VLOOKUP(B226,[4]Attendance!$B$16:$BB$160,53,0)</f>
        <v>34</v>
      </c>
      <c r="S226" s="55">
        <f t="shared" si="96"/>
        <v>51.980769230769226</v>
      </c>
      <c r="T226" s="53">
        <f>VLOOKUP(B226,[4]Attendance!$B$16:$BC$160,54,0)</f>
        <v>0</v>
      </c>
      <c r="U226" s="53">
        <f t="shared" si="97"/>
        <v>0</v>
      </c>
      <c r="V226" s="53">
        <f>VLOOKUP(B226,[4]Attendance!$B$16:$AT$160,45,0)</f>
        <v>0</v>
      </c>
      <c r="W226" s="53">
        <f t="shared" si="98"/>
        <v>0</v>
      </c>
      <c r="X226" s="56">
        <f>VLOOKUP(B226,[4]Attendance!$B$16:$AP$160,41,0)</f>
        <v>17</v>
      </c>
      <c r="Y226" s="56">
        <f t="shared" si="99"/>
        <v>8.5</v>
      </c>
      <c r="Z226" s="57">
        <v>40</v>
      </c>
      <c r="AA226" s="58">
        <f t="shared" si="100"/>
        <v>25.5</v>
      </c>
      <c r="AB226" s="59">
        <f t="shared" si="101"/>
        <v>39.230769230769234</v>
      </c>
      <c r="AC226" s="58">
        <f t="shared" si="117"/>
        <v>0</v>
      </c>
      <c r="AD226" s="58">
        <f t="shared" si="118"/>
        <v>0</v>
      </c>
      <c r="AE226" s="60">
        <v>26</v>
      </c>
      <c r="AF226" s="60">
        <f t="shared" si="102"/>
        <v>10</v>
      </c>
      <c r="AG226" s="60">
        <f>VLOOKUP(B226,[4]Attendance!$B$16:$AZ$160,51,0)</f>
        <v>26</v>
      </c>
      <c r="AH226" s="53">
        <f t="shared" si="103"/>
        <v>10</v>
      </c>
      <c r="AI226" s="61">
        <f>VLOOKUP(B226,[4]Attendance!$B$16:$BD$200,55,0)</f>
        <v>0.5</v>
      </c>
      <c r="AJ226" s="61">
        <f>VLOOKUP(B226,'[4]Annual leave'!$B$10:$W$46,22,0)</f>
        <v>6.0928205128205128</v>
      </c>
      <c r="AK226" s="62">
        <f t="shared" si="86"/>
        <v>50</v>
      </c>
      <c r="AL226" s="63">
        <f t="shared" si="104"/>
        <v>5</v>
      </c>
      <c r="AM226" s="53">
        <v>0</v>
      </c>
      <c r="AN226" s="53">
        <f>VLOOKUP(B226,[4]Attendance!$B$16:$AR$160,43,0)</f>
        <v>0</v>
      </c>
      <c r="AO226" s="53">
        <f t="shared" si="105"/>
        <v>0</v>
      </c>
      <c r="AP226" s="64">
        <v>0</v>
      </c>
      <c r="AQ226" s="53">
        <v>0</v>
      </c>
      <c r="AR226" s="65">
        <f>VLOOKUP(B226,'[4]13 Month'!$B$9:$X$41,23,0)</f>
        <v>239.19871794871793</v>
      </c>
      <c r="AS226" s="66">
        <f t="shared" si="119"/>
        <v>577.91999999999996</v>
      </c>
      <c r="AT226" s="67">
        <f t="shared" si="106"/>
        <v>2339420.1599999997</v>
      </c>
      <c r="AU226" s="68">
        <v>0</v>
      </c>
      <c r="AV226" s="68">
        <v>0</v>
      </c>
      <c r="AW226" s="69">
        <f t="shared" si="107"/>
        <v>0</v>
      </c>
      <c r="AX226" s="70">
        <f t="shared" si="108"/>
        <v>2264532.1599999997</v>
      </c>
      <c r="AY226" s="71">
        <f t="shared" si="109"/>
        <v>10</v>
      </c>
      <c r="AZ226" s="53">
        <f t="shared" si="110"/>
        <v>51453.215999999986</v>
      </c>
      <c r="BA226" s="65">
        <f t="shared" si="120"/>
        <v>12.710774703557309</v>
      </c>
      <c r="BB226" s="60">
        <f t="shared" si="111"/>
        <v>5.92</v>
      </c>
      <c r="BC226" s="60">
        <f t="shared" si="112"/>
        <v>5.92</v>
      </c>
      <c r="BD226" s="53">
        <f t="shared" si="113"/>
        <v>559.29</v>
      </c>
      <c r="BE226" s="72">
        <f>VLOOKUP(B226,'[4]PAYROLL 50%'!$B$9:$L$44,11,0)</f>
        <v>106</v>
      </c>
      <c r="BF226" s="73">
        <f t="shared" si="114"/>
        <v>453.28999999999996</v>
      </c>
      <c r="BG226" s="56">
        <f>VLOOKUP(B226,[4]Seniority!$B$10:$P$43,15,0)</f>
        <v>0</v>
      </c>
      <c r="BH226" s="74">
        <f>VLOOKUP(B226,[4]Seniority!$B$10:$S$43,18,0)</f>
        <v>0</v>
      </c>
      <c r="BI226" s="75">
        <f t="shared" si="121"/>
        <v>453.28999999999996</v>
      </c>
      <c r="BJ226" s="76"/>
      <c r="BK226" s="77"/>
      <c r="BL226" s="130"/>
      <c r="BM226" s="139" t="s">
        <v>822</v>
      </c>
      <c r="BN226" s="130" t="s">
        <v>823</v>
      </c>
      <c r="BO226" s="140">
        <v>209.94608974358971</v>
      </c>
    </row>
    <row r="227" spans="1:67" s="81" customFormat="1" ht="24" customHeight="1" x14ac:dyDescent="0.2">
      <c r="A227" s="41">
        <v>345</v>
      </c>
      <c r="B227" s="82" t="s">
        <v>825</v>
      </c>
      <c r="C227" s="83" t="s">
        <v>826</v>
      </c>
      <c r="D227" s="84" t="s">
        <v>827</v>
      </c>
      <c r="E227" s="85" t="s">
        <v>143</v>
      </c>
      <c r="F227" s="86" t="s">
        <v>813</v>
      </c>
      <c r="G227" s="87">
        <v>35882</v>
      </c>
      <c r="H227" s="106">
        <v>44867</v>
      </c>
      <c r="I227" s="49">
        <v>212</v>
      </c>
      <c r="J227" s="50">
        <f>VLOOKUP(B227,[4]Attendance!$B$16:$AQ$160,42,0)</f>
        <v>26</v>
      </c>
      <c r="K227" s="51">
        <f t="shared" si="94"/>
        <v>212</v>
      </c>
      <c r="L227" s="52">
        <v>0</v>
      </c>
      <c r="M227" s="52">
        <f t="shared" si="115"/>
        <v>0</v>
      </c>
      <c r="N227" s="53">
        <f>VLOOKUP(B227,[4]Attendance!$B$16:$AS$160,44,0)</f>
        <v>0</v>
      </c>
      <c r="O227" s="53">
        <f t="shared" si="116"/>
        <v>0</v>
      </c>
      <c r="P227" s="53">
        <f>VLOOKUP(B227,[4]Attendance!$B$16:$BA$160,52,0)</f>
        <v>0</v>
      </c>
      <c r="Q227" s="53">
        <f t="shared" si="95"/>
        <v>0</v>
      </c>
      <c r="R227" s="54">
        <f>VLOOKUP(B227,[4]Attendance!$B$16:$BB$160,53,0)</f>
        <v>34</v>
      </c>
      <c r="S227" s="55">
        <f t="shared" si="96"/>
        <v>51.980769230769226</v>
      </c>
      <c r="T227" s="53">
        <f>VLOOKUP(B227,[4]Attendance!$B$16:$BC$160,54,0)</f>
        <v>0</v>
      </c>
      <c r="U227" s="53">
        <f t="shared" si="97"/>
        <v>0</v>
      </c>
      <c r="V227" s="53">
        <f>VLOOKUP(B227,[4]Attendance!$B$16:$AT$160,45,0)</f>
        <v>0</v>
      </c>
      <c r="W227" s="53">
        <f t="shared" si="98"/>
        <v>0</v>
      </c>
      <c r="X227" s="56">
        <f>VLOOKUP(B227,[4]Attendance!$B$16:$AP$160,41,0)</f>
        <v>17</v>
      </c>
      <c r="Y227" s="56">
        <f t="shared" si="99"/>
        <v>8.5</v>
      </c>
      <c r="Z227" s="57">
        <v>30</v>
      </c>
      <c r="AA227" s="58">
        <f t="shared" si="100"/>
        <v>26</v>
      </c>
      <c r="AB227" s="59">
        <f t="shared" si="101"/>
        <v>29.999999999999996</v>
      </c>
      <c r="AC227" s="58">
        <f t="shared" si="117"/>
        <v>0</v>
      </c>
      <c r="AD227" s="58">
        <f t="shared" si="118"/>
        <v>0</v>
      </c>
      <c r="AE227" s="60">
        <v>26</v>
      </c>
      <c r="AF227" s="60">
        <f t="shared" si="102"/>
        <v>10</v>
      </c>
      <c r="AG227" s="60">
        <f>VLOOKUP(B227,[4]Attendance!$B$16:$AZ$160,51,0)</f>
        <v>26</v>
      </c>
      <c r="AH227" s="53">
        <f t="shared" si="103"/>
        <v>10</v>
      </c>
      <c r="AI227" s="61">
        <f>VLOOKUP(B227,[4]Attendance!$B$16:$BD$200,55,0)</f>
        <v>0</v>
      </c>
      <c r="AJ227" s="61">
        <f>VLOOKUP(B227,'[4]Annual leave'!$B$10:$W$46,22,0)</f>
        <v>0</v>
      </c>
      <c r="AK227" s="62">
        <f t="shared" si="86"/>
        <v>16</v>
      </c>
      <c r="AL227" s="63">
        <f t="shared" si="104"/>
        <v>2</v>
      </c>
      <c r="AM227" s="53">
        <v>0</v>
      </c>
      <c r="AN227" s="53">
        <f>VLOOKUP(B227,[4]Attendance!$B$16:$AR$160,43,0)</f>
        <v>0</v>
      </c>
      <c r="AO227" s="53">
        <f t="shared" si="105"/>
        <v>0</v>
      </c>
      <c r="AP227" s="64">
        <v>0</v>
      </c>
      <c r="AQ227" s="53">
        <v>0</v>
      </c>
      <c r="AR227" s="65">
        <f>VLOOKUP(B227,'[4]13 Month'!$B$9:$X$41,23,0)</f>
        <v>226.40384615384616</v>
      </c>
      <c r="AS227" s="66">
        <f t="shared" si="119"/>
        <v>550.88</v>
      </c>
      <c r="AT227" s="67">
        <f t="shared" si="106"/>
        <v>2229962.2399999998</v>
      </c>
      <c r="AU227" s="68">
        <v>1</v>
      </c>
      <c r="AV227" s="68">
        <v>0</v>
      </c>
      <c r="AW227" s="69">
        <f t="shared" si="107"/>
        <v>150000</v>
      </c>
      <c r="AX227" s="70">
        <f t="shared" si="108"/>
        <v>2005074.2399999998</v>
      </c>
      <c r="AY227" s="71">
        <f t="shared" si="109"/>
        <v>10</v>
      </c>
      <c r="AZ227" s="53">
        <f t="shared" si="110"/>
        <v>25507.423999999999</v>
      </c>
      <c r="BA227" s="65">
        <f t="shared" si="120"/>
        <v>6.3012411067193677</v>
      </c>
      <c r="BB227" s="60">
        <f t="shared" si="111"/>
        <v>5.92</v>
      </c>
      <c r="BC227" s="60">
        <f t="shared" si="112"/>
        <v>5.92</v>
      </c>
      <c r="BD227" s="53">
        <f t="shared" si="113"/>
        <v>538.66</v>
      </c>
      <c r="BE227" s="72">
        <f>VLOOKUP(B227,'[4]PAYROLL 50%'!$B$9:$L$44,11,0)</f>
        <v>106</v>
      </c>
      <c r="BF227" s="73">
        <f t="shared" si="114"/>
        <v>432.65999999999997</v>
      </c>
      <c r="BG227" s="56">
        <f>VLOOKUP(B227,[4]Seniority!$B$10:$P$43,15,0)</f>
        <v>0</v>
      </c>
      <c r="BH227" s="74">
        <f>VLOOKUP(B227,[4]Seniority!$B$10:$S$43,18,0)</f>
        <v>0</v>
      </c>
      <c r="BI227" s="75">
        <f t="shared" si="121"/>
        <v>432.65999999999997</v>
      </c>
      <c r="BJ227" s="76"/>
      <c r="BK227" s="77"/>
      <c r="BL227" s="130"/>
      <c r="BM227" s="139" t="s">
        <v>825</v>
      </c>
      <c r="BN227" s="130" t="s">
        <v>826</v>
      </c>
      <c r="BO227" s="140">
        <v>199.89999999999998</v>
      </c>
    </row>
    <row r="228" spans="1:67" s="81" customFormat="1" ht="24" customHeight="1" x14ac:dyDescent="0.2">
      <c r="A228" s="41">
        <v>346</v>
      </c>
      <c r="B228" s="82" t="s">
        <v>828</v>
      </c>
      <c r="C228" s="83" t="s">
        <v>829</v>
      </c>
      <c r="D228" s="84" t="s">
        <v>830</v>
      </c>
      <c r="E228" s="85" t="s">
        <v>143</v>
      </c>
      <c r="F228" s="86" t="s">
        <v>813</v>
      </c>
      <c r="G228" s="87">
        <v>36532</v>
      </c>
      <c r="H228" s="106">
        <v>45040</v>
      </c>
      <c r="I228" s="49">
        <v>212</v>
      </c>
      <c r="J228" s="50">
        <f>VLOOKUP(B228,[4]Attendance!$B$16:$AQ$160,42,0)</f>
        <v>25.5</v>
      </c>
      <c r="K228" s="51">
        <f t="shared" si="94"/>
        <v>207.92</v>
      </c>
      <c r="L228" s="52">
        <v>0</v>
      </c>
      <c r="M228" s="52">
        <f t="shared" si="115"/>
        <v>0</v>
      </c>
      <c r="N228" s="53">
        <f>VLOOKUP(B228,[4]Attendance!$B$16:$AS$160,44,0)</f>
        <v>0</v>
      </c>
      <c r="O228" s="53">
        <f t="shared" si="116"/>
        <v>0</v>
      </c>
      <c r="P228" s="53">
        <f>VLOOKUP(B228,[4]Attendance!$B$16:$BA$160,52,0)</f>
        <v>0</v>
      </c>
      <c r="Q228" s="53">
        <f t="shared" si="95"/>
        <v>0</v>
      </c>
      <c r="R228" s="54">
        <f>VLOOKUP(B228,[4]Attendance!$B$16:$BB$160,53,0)</f>
        <v>32</v>
      </c>
      <c r="S228" s="55">
        <f t="shared" si="96"/>
        <v>48.92307692307692</v>
      </c>
      <c r="T228" s="53">
        <f>VLOOKUP(B228,[4]Attendance!$B$16:$BC$160,54,0)</f>
        <v>0</v>
      </c>
      <c r="U228" s="53">
        <f t="shared" si="97"/>
        <v>0</v>
      </c>
      <c r="V228" s="53">
        <f>VLOOKUP(B228,[4]Attendance!$B$16:$AT$160,45,0)</f>
        <v>0</v>
      </c>
      <c r="W228" s="53">
        <f t="shared" si="98"/>
        <v>0</v>
      </c>
      <c r="X228" s="56">
        <f>VLOOKUP(B228,[4]Attendance!$B$16:$AP$160,41,0)</f>
        <v>16</v>
      </c>
      <c r="Y228" s="56">
        <f t="shared" si="99"/>
        <v>8</v>
      </c>
      <c r="Z228" s="57">
        <v>13</v>
      </c>
      <c r="AA228" s="58">
        <f t="shared" si="100"/>
        <v>25.5</v>
      </c>
      <c r="AB228" s="59">
        <f t="shared" si="101"/>
        <v>12.75</v>
      </c>
      <c r="AC228" s="58">
        <f t="shared" si="117"/>
        <v>0</v>
      </c>
      <c r="AD228" s="58">
        <f t="shared" si="118"/>
        <v>0</v>
      </c>
      <c r="AE228" s="60">
        <v>26</v>
      </c>
      <c r="AF228" s="60">
        <f t="shared" si="102"/>
        <v>10</v>
      </c>
      <c r="AG228" s="60">
        <f>VLOOKUP(B228,[4]Attendance!$B$16:$AZ$160,51,0)</f>
        <v>26</v>
      </c>
      <c r="AH228" s="53">
        <f t="shared" si="103"/>
        <v>10</v>
      </c>
      <c r="AI228" s="61">
        <f>VLOOKUP(B228,[4]Attendance!$B$16:$BD$200,55,0)</f>
        <v>0.5</v>
      </c>
      <c r="AJ228" s="61">
        <f>VLOOKUP(B228,'[4]Annual leave'!$B$10:$W$46,22,0)</f>
        <v>5.5418461538461532</v>
      </c>
      <c r="AK228" s="62">
        <f t="shared" si="86"/>
        <v>11</v>
      </c>
      <c r="AL228" s="63">
        <f t="shared" si="104"/>
        <v>0</v>
      </c>
      <c r="AM228" s="53">
        <v>0</v>
      </c>
      <c r="AN228" s="53">
        <f>VLOOKUP(B228,[4]Attendance!$B$16:$AR$160,43,0)</f>
        <v>0</v>
      </c>
      <c r="AO228" s="53">
        <f t="shared" si="105"/>
        <v>0</v>
      </c>
      <c r="AP228" s="64">
        <v>0</v>
      </c>
      <c r="AQ228" s="53">
        <v>0</v>
      </c>
      <c r="AR228" s="65">
        <f>VLOOKUP(B228,'[4]13 Month'!$B$9:$X$41,23,0)</f>
        <v>196.20192307692309</v>
      </c>
      <c r="AS228" s="66">
        <f t="shared" si="119"/>
        <v>499.34</v>
      </c>
      <c r="AT228" s="67">
        <f t="shared" si="106"/>
        <v>2021328.3199999998</v>
      </c>
      <c r="AU228" s="68">
        <v>1</v>
      </c>
      <c r="AV228" s="68">
        <v>1</v>
      </c>
      <c r="AW228" s="69">
        <f t="shared" si="107"/>
        <v>300000</v>
      </c>
      <c r="AX228" s="70">
        <f t="shared" si="108"/>
        <v>1648464.3199999998</v>
      </c>
      <c r="AY228" s="71">
        <f t="shared" si="109"/>
        <v>5</v>
      </c>
      <c r="AZ228" s="53">
        <f t="shared" si="110"/>
        <v>7423.2160000000003</v>
      </c>
      <c r="BA228" s="65">
        <f t="shared" si="120"/>
        <v>1.8337984189723322</v>
      </c>
      <c r="BB228" s="60">
        <f t="shared" si="111"/>
        <v>5.92</v>
      </c>
      <c r="BC228" s="60">
        <f t="shared" si="112"/>
        <v>5.92</v>
      </c>
      <c r="BD228" s="53">
        <f t="shared" si="113"/>
        <v>491.59</v>
      </c>
      <c r="BE228" s="72">
        <f>VLOOKUP(B228,'[4]PAYROLL 50%'!$B$9:$L$44,11,0)</f>
        <v>106</v>
      </c>
      <c r="BF228" s="73">
        <f t="shared" si="114"/>
        <v>385.59</v>
      </c>
      <c r="BG228" s="56">
        <f>VLOOKUP(B228,[4]Seniority!$B$10:$P$43,15,0)</f>
        <v>0</v>
      </c>
      <c r="BH228" s="74">
        <f>VLOOKUP(B228,[4]Seniority!$B$10:$S$43,18,0)</f>
        <v>0</v>
      </c>
      <c r="BI228" s="75">
        <f t="shared" si="121"/>
        <v>385.59</v>
      </c>
      <c r="BJ228" s="76"/>
      <c r="BK228" s="77"/>
      <c r="BL228" s="130"/>
      <c r="BM228" s="139" t="s">
        <v>828</v>
      </c>
      <c r="BN228" s="130" t="s">
        <v>829</v>
      </c>
      <c r="BO228" s="140">
        <v>236.39000000000001</v>
      </c>
    </row>
    <row r="229" spans="1:67" s="81" customFormat="1" ht="24" customHeight="1" x14ac:dyDescent="0.2">
      <c r="A229" s="41">
        <v>347</v>
      </c>
      <c r="B229" s="115" t="s">
        <v>831</v>
      </c>
      <c r="C229" s="116" t="s">
        <v>832</v>
      </c>
      <c r="D229" s="117" t="s">
        <v>833</v>
      </c>
      <c r="E229" s="118" t="s">
        <v>143</v>
      </c>
      <c r="F229" s="86" t="s">
        <v>813</v>
      </c>
      <c r="G229" s="87">
        <v>32933</v>
      </c>
      <c r="H229" s="106">
        <v>45181</v>
      </c>
      <c r="I229" s="215">
        <v>212</v>
      </c>
      <c r="J229" s="50">
        <f>VLOOKUP(B229,[4]Attendance!$B$16:$AQ$160,42,0)</f>
        <v>25</v>
      </c>
      <c r="K229" s="51">
        <f t="shared" si="94"/>
        <v>203.85</v>
      </c>
      <c r="L229" s="52">
        <v>0</v>
      </c>
      <c r="M229" s="52">
        <f t="shared" si="115"/>
        <v>0</v>
      </c>
      <c r="N229" s="58">
        <f>VLOOKUP(B229,[4]Attendance!$B$16:$AS$160,44,0)</f>
        <v>8</v>
      </c>
      <c r="O229" s="58">
        <f t="shared" si="116"/>
        <v>12.23076923076923</v>
      </c>
      <c r="P229" s="58">
        <f>VLOOKUP(B229,[4]Attendance!$B$16:$BA$160,52,0)</f>
        <v>48</v>
      </c>
      <c r="Q229" s="58">
        <f t="shared" si="95"/>
        <v>14.676923076923075</v>
      </c>
      <c r="R229" s="54">
        <f>VLOOKUP(B229,[4]Attendance!$B$16:$BB$160,53,0)</f>
        <v>22</v>
      </c>
      <c r="S229" s="55">
        <f t="shared" si="96"/>
        <v>33.63461538461538</v>
      </c>
      <c r="T229" s="58">
        <f>VLOOKUP(B229,[4]Attendance!$B$16:$BC$160,54,0)</f>
        <v>24</v>
      </c>
      <c r="U229" s="58">
        <f t="shared" si="97"/>
        <v>48.92307692307692</v>
      </c>
      <c r="V229" s="53">
        <f>VLOOKUP(B229,[4]Attendance!$B$16:$AT$160,45,0)</f>
        <v>0</v>
      </c>
      <c r="W229" s="53">
        <f t="shared" si="98"/>
        <v>0</v>
      </c>
      <c r="X229" s="56">
        <f>VLOOKUP(B229,[4]Attendance!$B$16:$AP$160,41,0)</f>
        <v>23</v>
      </c>
      <c r="Y229" s="56">
        <f t="shared" si="99"/>
        <v>11.5</v>
      </c>
      <c r="Z229" s="216">
        <v>10</v>
      </c>
      <c r="AA229" s="58">
        <f t="shared" si="100"/>
        <v>25</v>
      </c>
      <c r="AB229" s="59">
        <f t="shared" si="101"/>
        <v>9.6153846153846168</v>
      </c>
      <c r="AC229" s="58">
        <f t="shared" si="117"/>
        <v>0</v>
      </c>
      <c r="AD229" s="58">
        <f t="shared" si="118"/>
        <v>0</v>
      </c>
      <c r="AE229" s="60">
        <v>26</v>
      </c>
      <c r="AF229" s="60">
        <f t="shared" si="102"/>
        <v>10</v>
      </c>
      <c r="AG229" s="60">
        <f>VLOOKUP(B229,[4]Attendance!$B$16:$AZ$160,51,0)</f>
        <v>26</v>
      </c>
      <c r="AH229" s="53">
        <f t="shared" si="103"/>
        <v>10</v>
      </c>
      <c r="AI229" s="61">
        <f>VLOOKUP(B229,[4]Attendance!$B$16:$BD$200,55,0)</f>
        <v>1</v>
      </c>
      <c r="AJ229" s="61">
        <f>VLOOKUP(B229,'[4]Annual leave'!$B$10:$W$46,22,0)</f>
        <v>13.867923076923075</v>
      </c>
      <c r="AK229" s="62">
        <f t="shared" si="86"/>
        <v>6</v>
      </c>
      <c r="AL229" s="63">
        <f t="shared" si="104"/>
        <v>0</v>
      </c>
      <c r="AM229" s="53">
        <v>0</v>
      </c>
      <c r="AN229" s="58">
        <f>VLOOKUP(B229,[4]Attendance!$B$16:$AR$160,43,0)</f>
        <v>12</v>
      </c>
      <c r="AO229" s="58">
        <f t="shared" si="105"/>
        <v>13.846153846153847</v>
      </c>
      <c r="AP229" s="64">
        <v>0</v>
      </c>
      <c r="AQ229" s="53">
        <v>0</v>
      </c>
      <c r="AR229" s="65">
        <f>VLOOKUP(B229,'[4]13 Month'!$B$9:$X$41,23,0)</f>
        <v>87.333333333333329</v>
      </c>
      <c r="AS229" s="66">
        <f t="shared" si="119"/>
        <v>469.48</v>
      </c>
      <c r="AT229" s="67">
        <f t="shared" si="106"/>
        <v>1900455.04</v>
      </c>
      <c r="AU229" s="68">
        <v>1</v>
      </c>
      <c r="AV229" s="68">
        <v>1</v>
      </c>
      <c r="AW229" s="69">
        <f t="shared" si="107"/>
        <v>300000</v>
      </c>
      <c r="AX229" s="70">
        <f t="shared" si="108"/>
        <v>1513423.04</v>
      </c>
      <c r="AY229" s="71">
        <f t="shared" si="109"/>
        <v>5</v>
      </c>
      <c r="AZ229" s="53">
        <f t="shared" si="110"/>
        <v>671.15200000000186</v>
      </c>
      <c r="BA229" s="65">
        <f t="shared" si="120"/>
        <v>0.16579841897233247</v>
      </c>
      <c r="BB229" s="60">
        <f t="shared" si="111"/>
        <v>5.92</v>
      </c>
      <c r="BC229" s="60">
        <f t="shared" si="112"/>
        <v>5.92</v>
      </c>
      <c r="BD229" s="53">
        <f t="shared" si="113"/>
        <v>463.39</v>
      </c>
      <c r="BE229" s="72">
        <f>VLOOKUP(B229,'[4]PAYROLL 50%'!$B$9:$L$44,11,0)</f>
        <v>106</v>
      </c>
      <c r="BF229" s="73">
        <f t="shared" si="114"/>
        <v>357.39</v>
      </c>
      <c r="BG229" s="56">
        <f>VLOOKUP(B229,[4]Seniority!$B$10:$P$43,15,0)</f>
        <v>0</v>
      </c>
      <c r="BH229" s="74">
        <f>VLOOKUP(B229,[4]Seniority!$B$10:$S$43,18,0)</f>
        <v>0</v>
      </c>
      <c r="BI229" s="75">
        <f t="shared" si="121"/>
        <v>357.39</v>
      </c>
      <c r="BJ229" s="76"/>
      <c r="BK229" s="77"/>
      <c r="BL229" s="130"/>
      <c r="BM229" s="139" t="s">
        <v>831</v>
      </c>
      <c r="BN229" s="130" t="s">
        <v>832</v>
      </c>
      <c r="BO229" s="140">
        <v>260.99</v>
      </c>
    </row>
    <row r="230" spans="1:67" s="81" customFormat="1" ht="24" customHeight="1" x14ac:dyDescent="0.2">
      <c r="A230" s="41">
        <v>348</v>
      </c>
      <c r="B230" s="115" t="s">
        <v>834</v>
      </c>
      <c r="C230" s="116" t="s">
        <v>835</v>
      </c>
      <c r="D230" s="117" t="s">
        <v>836</v>
      </c>
      <c r="E230" s="118" t="s">
        <v>143</v>
      </c>
      <c r="F230" s="86" t="s">
        <v>813</v>
      </c>
      <c r="G230" s="87">
        <v>36894</v>
      </c>
      <c r="H230" s="106">
        <v>45201</v>
      </c>
      <c r="I230" s="215">
        <v>212</v>
      </c>
      <c r="J230" s="50">
        <f>VLOOKUP(B230,[4]Attendance!$B$16:$AQ$160,42,0)</f>
        <v>24</v>
      </c>
      <c r="K230" s="51">
        <f t="shared" si="94"/>
        <v>195.69</v>
      </c>
      <c r="L230" s="52">
        <v>0</v>
      </c>
      <c r="M230" s="52">
        <f t="shared" si="115"/>
        <v>0</v>
      </c>
      <c r="N230" s="53">
        <f>VLOOKUP(B230,[4]Attendance!$B$16:$AS$160,44,0)</f>
        <v>0</v>
      </c>
      <c r="O230" s="53">
        <f t="shared" si="116"/>
        <v>0</v>
      </c>
      <c r="P230" s="58">
        <f>VLOOKUP(B230,[4]Attendance!$B$16:$BA$160,52,0)</f>
        <v>32</v>
      </c>
      <c r="Q230" s="58">
        <f t="shared" si="95"/>
        <v>9.7846153846153836</v>
      </c>
      <c r="R230" s="54">
        <f>VLOOKUP(B230,[4]Attendance!$B$16:$BB$160,53,0)</f>
        <v>28</v>
      </c>
      <c r="S230" s="55">
        <f t="shared" si="96"/>
        <v>42.807692307692307</v>
      </c>
      <c r="T230" s="58">
        <f>VLOOKUP(B230,[4]Attendance!$B$16:$BC$160,54,0)</f>
        <v>16</v>
      </c>
      <c r="U230" s="58">
        <f t="shared" si="97"/>
        <v>32.615384615384613</v>
      </c>
      <c r="V230" s="53">
        <f>VLOOKUP(B230,[4]Attendance!$B$16:$AT$160,45,0)</f>
        <v>0</v>
      </c>
      <c r="W230" s="53">
        <f t="shared" si="98"/>
        <v>0</v>
      </c>
      <c r="X230" s="56">
        <f>VLOOKUP(B230,[4]Attendance!$B$16:$AP$160,41,0)</f>
        <v>22</v>
      </c>
      <c r="Y230" s="56">
        <f t="shared" si="99"/>
        <v>11</v>
      </c>
      <c r="Z230" s="216">
        <v>10</v>
      </c>
      <c r="AA230" s="58">
        <f t="shared" si="100"/>
        <v>24</v>
      </c>
      <c r="AB230" s="59">
        <f t="shared" si="101"/>
        <v>9.2307692307692317</v>
      </c>
      <c r="AC230" s="58">
        <f t="shared" si="117"/>
        <v>0</v>
      </c>
      <c r="AD230" s="58">
        <f t="shared" si="118"/>
        <v>0</v>
      </c>
      <c r="AE230" s="60">
        <v>26</v>
      </c>
      <c r="AF230" s="60">
        <f t="shared" si="102"/>
        <v>10</v>
      </c>
      <c r="AG230" s="60">
        <f>VLOOKUP(B230,[4]Attendance!$B$16:$AZ$160,51,0)</f>
        <v>26</v>
      </c>
      <c r="AH230" s="53">
        <f t="shared" si="103"/>
        <v>10</v>
      </c>
      <c r="AI230" s="61">
        <f>VLOOKUP(B230,[4]Attendance!$B$16:$BD$200,55,0)</f>
        <v>2</v>
      </c>
      <c r="AJ230" s="61">
        <f>VLOOKUP(B230,'[4]Annual leave'!$B$10:$W$46,22,0)</f>
        <v>24.45523076923077</v>
      </c>
      <c r="AK230" s="62">
        <f t="shared" si="86"/>
        <v>5</v>
      </c>
      <c r="AL230" s="63">
        <f t="shared" si="104"/>
        <v>0</v>
      </c>
      <c r="AM230" s="53">
        <v>0</v>
      </c>
      <c r="AN230" s="58">
        <f>VLOOKUP(B230,[4]Attendance!$B$16:$AR$160,43,0)</f>
        <v>8</v>
      </c>
      <c r="AO230" s="58">
        <f t="shared" si="105"/>
        <v>9.2307692307692299</v>
      </c>
      <c r="AP230" s="64">
        <v>0</v>
      </c>
      <c r="AQ230" s="53">
        <v>0</v>
      </c>
      <c r="AR230" s="65">
        <f>VLOOKUP(B230,'[4]13 Month'!$B$9:$X$41,23,0)</f>
        <v>86.5</v>
      </c>
      <c r="AS230" s="66">
        <f t="shared" si="119"/>
        <v>441.31</v>
      </c>
      <c r="AT230" s="67">
        <f t="shared" si="106"/>
        <v>1786422.8800000001</v>
      </c>
      <c r="AU230" s="68">
        <v>1</v>
      </c>
      <c r="AV230" s="68">
        <v>1</v>
      </c>
      <c r="AW230" s="69">
        <f t="shared" si="107"/>
        <v>300000</v>
      </c>
      <c r="AX230" s="70">
        <f t="shared" si="108"/>
        <v>1401414.8800000001</v>
      </c>
      <c r="AY230" s="71">
        <f t="shared" si="109"/>
        <v>0</v>
      </c>
      <c r="AZ230" s="53">
        <f t="shared" si="110"/>
        <v>0</v>
      </c>
      <c r="BA230" s="65">
        <f t="shared" si="120"/>
        <v>0</v>
      </c>
      <c r="BB230" s="60">
        <f t="shared" si="111"/>
        <v>5.92</v>
      </c>
      <c r="BC230" s="60">
        <f t="shared" si="112"/>
        <v>5.92</v>
      </c>
      <c r="BD230" s="53">
        <f t="shared" si="113"/>
        <v>435.39</v>
      </c>
      <c r="BE230" s="72">
        <f>VLOOKUP(B230,'[4]PAYROLL 50%'!$B$9:$L$44,11,0)</f>
        <v>106</v>
      </c>
      <c r="BF230" s="73">
        <f t="shared" si="114"/>
        <v>329.39</v>
      </c>
      <c r="BG230" s="56">
        <f>VLOOKUP(B230,[4]Seniority!$B$10:$P$43,15,0)</f>
        <v>0</v>
      </c>
      <c r="BH230" s="74">
        <f>VLOOKUP(B230,[4]Seniority!$B$10:$S$43,18,0)</f>
        <v>0</v>
      </c>
      <c r="BI230" s="75">
        <f t="shared" si="121"/>
        <v>329.39</v>
      </c>
      <c r="BJ230" s="76"/>
      <c r="BK230" s="77"/>
      <c r="BL230" s="130"/>
      <c r="BM230" s="139" t="s">
        <v>834</v>
      </c>
      <c r="BN230" s="130" t="s">
        <v>835</v>
      </c>
      <c r="BO230" s="140">
        <v>258.14999999999998</v>
      </c>
    </row>
    <row r="231" spans="1:67" s="81" customFormat="1" ht="24" customHeight="1" x14ac:dyDescent="0.2">
      <c r="A231" s="41">
        <v>349</v>
      </c>
      <c r="B231" s="115" t="s">
        <v>837</v>
      </c>
      <c r="C231" s="116" t="s">
        <v>838</v>
      </c>
      <c r="D231" s="117" t="s">
        <v>839</v>
      </c>
      <c r="E231" s="118" t="s">
        <v>143</v>
      </c>
      <c r="F231" s="86" t="s">
        <v>813</v>
      </c>
      <c r="G231" s="87">
        <v>35978</v>
      </c>
      <c r="H231" s="119">
        <v>45201</v>
      </c>
      <c r="I231" s="215">
        <v>212</v>
      </c>
      <c r="J231" s="50">
        <f>VLOOKUP(B231,[4]Attendance!$B$16:$AQ$160,42,0)</f>
        <v>26</v>
      </c>
      <c r="K231" s="51">
        <f t="shared" si="94"/>
        <v>212</v>
      </c>
      <c r="L231" s="52">
        <v>0</v>
      </c>
      <c r="M231" s="52">
        <f t="shared" si="115"/>
        <v>0</v>
      </c>
      <c r="N231" s="58">
        <f>VLOOKUP(B231,[4]Attendance!$B$16:$AS$160,44,0)</f>
        <v>8</v>
      </c>
      <c r="O231" s="58">
        <f t="shared" si="116"/>
        <v>12.23076923076923</v>
      </c>
      <c r="P231" s="58">
        <f>VLOOKUP(B231,[4]Attendance!$B$16:$BA$160,52,0)</f>
        <v>40</v>
      </c>
      <c r="Q231" s="58">
        <f t="shared" si="95"/>
        <v>12.23076923076923</v>
      </c>
      <c r="R231" s="54">
        <f>VLOOKUP(B231,[4]Attendance!$B$16:$BB$160,53,0)</f>
        <v>26</v>
      </c>
      <c r="S231" s="55">
        <f t="shared" si="96"/>
        <v>39.75</v>
      </c>
      <c r="T231" s="58">
        <f>VLOOKUP(B231,[4]Attendance!$B$16:$BC$160,54,0)</f>
        <v>20</v>
      </c>
      <c r="U231" s="58">
        <f t="shared" si="97"/>
        <v>40.769230769230766</v>
      </c>
      <c r="V231" s="53">
        <f>VLOOKUP(B231,[4]Attendance!$B$16:$AT$160,45,0)</f>
        <v>0</v>
      </c>
      <c r="W231" s="53">
        <f t="shared" si="98"/>
        <v>0</v>
      </c>
      <c r="X231" s="56">
        <f>VLOOKUP(B231,[4]Attendance!$B$16:$AP$160,41,0)</f>
        <v>23</v>
      </c>
      <c r="Y231" s="56">
        <f t="shared" si="99"/>
        <v>11.5</v>
      </c>
      <c r="Z231" s="216">
        <v>10</v>
      </c>
      <c r="AA231" s="58">
        <f t="shared" si="100"/>
        <v>26</v>
      </c>
      <c r="AB231" s="59">
        <f t="shared" si="101"/>
        <v>10</v>
      </c>
      <c r="AC231" s="58">
        <f t="shared" si="117"/>
        <v>0</v>
      </c>
      <c r="AD231" s="58">
        <f t="shared" si="118"/>
        <v>0</v>
      </c>
      <c r="AE231" s="60">
        <v>26</v>
      </c>
      <c r="AF231" s="60">
        <f t="shared" si="102"/>
        <v>10</v>
      </c>
      <c r="AG231" s="60">
        <f>VLOOKUP(B231,[4]Attendance!$B$16:$AZ$160,51,0)</f>
        <v>26</v>
      </c>
      <c r="AH231" s="53">
        <f t="shared" si="103"/>
        <v>10</v>
      </c>
      <c r="AI231" s="61">
        <f>VLOOKUP(B231,[4]Attendance!$B$16:$BD$200,55,0)</f>
        <v>0</v>
      </c>
      <c r="AJ231" s="61">
        <f>VLOOKUP(B231,'[4]Annual leave'!$B$10:$W$46,22,0)</f>
        <v>0</v>
      </c>
      <c r="AK231" s="62">
        <f t="shared" si="86"/>
        <v>5</v>
      </c>
      <c r="AL231" s="63">
        <f t="shared" si="104"/>
        <v>0</v>
      </c>
      <c r="AM231" s="53">
        <v>0</v>
      </c>
      <c r="AN231" s="58">
        <f>VLOOKUP(B231,[4]Attendance!$B$16:$AR$160,43,0)</f>
        <v>10</v>
      </c>
      <c r="AO231" s="58">
        <f t="shared" si="105"/>
        <v>11.538461538461538</v>
      </c>
      <c r="AP231" s="64">
        <v>0</v>
      </c>
      <c r="AQ231" s="53">
        <v>0</v>
      </c>
      <c r="AR231" s="65">
        <f>VLOOKUP(B231,'[4]13 Month'!$B$9:$X$41,23,0)</f>
        <v>85.493589743589737</v>
      </c>
      <c r="AS231" s="66">
        <f t="shared" si="119"/>
        <v>455.51</v>
      </c>
      <c r="AT231" s="67">
        <f t="shared" si="106"/>
        <v>1843904.48</v>
      </c>
      <c r="AU231" s="68">
        <v>1</v>
      </c>
      <c r="AV231" s="68">
        <v>0</v>
      </c>
      <c r="AW231" s="69">
        <f t="shared" si="107"/>
        <v>150000</v>
      </c>
      <c r="AX231" s="70">
        <f t="shared" si="108"/>
        <v>1606872.48</v>
      </c>
      <c r="AY231" s="71">
        <f t="shared" si="109"/>
        <v>5</v>
      </c>
      <c r="AZ231" s="53">
        <f t="shared" si="110"/>
        <v>5343.6240000000107</v>
      </c>
      <c r="BA231" s="65">
        <f t="shared" si="120"/>
        <v>1.320065217391307</v>
      </c>
      <c r="BB231" s="60">
        <f t="shared" si="111"/>
        <v>5.92</v>
      </c>
      <c r="BC231" s="60">
        <f t="shared" si="112"/>
        <v>5.92</v>
      </c>
      <c r="BD231" s="53">
        <f t="shared" si="113"/>
        <v>448.27</v>
      </c>
      <c r="BE231" s="72">
        <f>VLOOKUP(B231,'[4]PAYROLL 50%'!$B$9:$L$44,11,0)</f>
        <v>106</v>
      </c>
      <c r="BF231" s="73">
        <f t="shared" si="114"/>
        <v>342.27</v>
      </c>
      <c r="BG231" s="56">
        <f>VLOOKUP(B231,[4]Seniority!$B$10:$P$43,15,0)</f>
        <v>0</v>
      </c>
      <c r="BH231" s="74">
        <f>VLOOKUP(B231,[4]Seniority!$B$10:$S$43,18,0)</f>
        <v>0</v>
      </c>
      <c r="BI231" s="75">
        <f t="shared" si="121"/>
        <v>342.27</v>
      </c>
      <c r="BJ231" s="76"/>
      <c r="BK231" s="77"/>
      <c r="BL231" s="130"/>
      <c r="BM231" s="139" t="s">
        <v>837</v>
      </c>
      <c r="BN231" s="130" t="s">
        <v>838</v>
      </c>
      <c r="BO231" s="140">
        <v>215.6</v>
      </c>
    </row>
    <row r="232" spans="1:67" s="81" customFormat="1" ht="24" customHeight="1" x14ac:dyDescent="0.2">
      <c r="A232" s="41">
        <v>350</v>
      </c>
      <c r="B232" s="115" t="s">
        <v>840</v>
      </c>
      <c r="C232" s="116" t="s">
        <v>841</v>
      </c>
      <c r="D232" s="117" t="s">
        <v>842</v>
      </c>
      <c r="E232" s="118" t="s">
        <v>143</v>
      </c>
      <c r="F232" s="86" t="s">
        <v>813</v>
      </c>
      <c r="G232" s="87">
        <v>35461</v>
      </c>
      <c r="H232" s="119">
        <v>45240</v>
      </c>
      <c r="I232" s="215">
        <v>212</v>
      </c>
      <c r="J232" s="50">
        <f>VLOOKUP(B232,[4]Attendance!$B$16:$AQ$160,42,0)</f>
        <v>25</v>
      </c>
      <c r="K232" s="51">
        <f t="shared" si="94"/>
        <v>203.85</v>
      </c>
      <c r="L232" s="52">
        <v>0</v>
      </c>
      <c r="M232" s="52">
        <f t="shared" si="115"/>
        <v>0</v>
      </c>
      <c r="N232" s="53">
        <f>VLOOKUP(B232,[4]Attendance!$B$16:$AS$160,44,0)</f>
        <v>0</v>
      </c>
      <c r="O232" s="53">
        <f t="shared" si="116"/>
        <v>0</v>
      </c>
      <c r="P232" s="53">
        <f>VLOOKUP(B232,[4]Attendance!$B$16:$BA$160,52,0)</f>
        <v>0</v>
      </c>
      <c r="Q232" s="53">
        <f t="shared" si="95"/>
        <v>0</v>
      </c>
      <c r="R232" s="54">
        <f>VLOOKUP(B232,[4]Attendance!$B$16:$BB$160,53,0)</f>
        <v>36</v>
      </c>
      <c r="S232" s="55">
        <f t="shared" si="96"/>
        <v>55.038461538461533</v>
      </c>
      <c r="T232" s="53">
        <f>VLOOKUP(B232,[4]Attendance!$B$16:$BC$160,54,0)</f>
        <v>0</v>
      </c>
      <c r="U232" s="53">
        <f t="shared" si="97"/>
        <v>0</v>
      </c>
      <c r="V232" s="53">
        <f>VLOOKUP(B232,[4]Attendance!$B$16:$AT$160,45,0)</f>
        <v>0</v>
      </c>
      <c r="W232" s="53">
        <f t="shared" si="98"/>
        <v>0</v>
      </c>
      <c r="X232" s="56">
        <f>VLOOKUP(B232,[4]Attendance!$B$16:$AP$160,41,0)</f>
        <v>18</v>
      </c>
      <c r="Y232" s="56">
        <f t="shared" si="99"/>
        <v>9</v>
      </c>
      <c r="Z232" s="216">
        <v>10</v>
      </c>
      <c r="AA232" s="58">
        <f t="shared" si="100"/>
        <v>25</v>
      </c>
      <c r="AB232" s="59">
        <f t="shared" si="101"/>
        <v>9.6153846153846168</v>
      </c>
      <c r="AC232" s="58">
        <f t="shared" si="117"/>
        <v>0</v>
      </c>
      <c r="AD232" s="58">
        <f t="shared" si="118"/>
        <v>0</v>
      </c>
      <c r="AE232" s="60">
        <v>26</v>
      </c>
      <c r="AF232" s="60">
        <f t="shared" si="102"/>
        <v>10</v>
      </c>
      <c r="AG232" s="60">
        <f>VLOOKUP(B232,[4]Attendance!$B$16:$AZ$160,51,0)</f>
        <v>26</v>
      </c>
      <c r="AH232" s="53">
        <f t="shared" si="103"/>
        <v>10</v>
      </c>
      <c r="AI232" s="61">
        <f>VLOOKUP(B232,[4]Attendance!$B$16:$BD$200,55,0)</f>
        <v>1</v>
      </c>
      <c r="AJ232" s="61">
        <f>VLOOKUP(B232,'[4]Annual leave'!$B$10:$W$46,22,0)</f>
        <v>13.630128205128203</v>
      </c>
      <c r="AK232" s="62">
        <f t="shared" si="86"/>
        <v>4</v>
      </c>
      <c r="AL232" s="63">
        <f t="shared" si="104"/>
        <v>0</v>
      </c>
      <c r="AM232" s="53">
        <v>0</v>
      </c>
      <c r="AN232" s="53">
        <f>VLOOKUP(B232,[4]Attendance!$B$16:$AR$160,43,0)</f>
        <v>0</v>
      </c>
      <c r="AO232" s="53">
        <f t="shared" si="105"/>
        <v>0</v>
      </c>
      <c r="AP232" s="64">
        <v>0</v>
      </c>
      <c r="AQ232" s="53">
        <v>0</v>
      </c>
      <c r="AR232" s="65">
        <f>VLOOKUP(B232,'[4]13 Month'!$B$9:$X$41,23,0)</f>
        <v>68.016025641025635</v>
      </c>
      <c r="AS232" s="66">
        <f t="shared" si="119"/>
        <v>379.15</v>
      </c>
      <c r="AT232" s="67">
        <f t="shared" si="106"/>
        <v>1534799.2</v>
      </c>
      <c r="AU232" s="68">
        <v>1</v>
      </c>
      <c r="AV232" s="68">
        <v>1</v>
      </c>
      <c r="AW232" s="69">
        <f t="shared" si="107"/>
        <v>300000</v>
      </c>
      <c r="AX232" s="70">
        <f t="shared" si="108"/>
        <v>1157887.2</v>
      </c>
      <c r="AY232" s="71">
        <f t="shared" si="109"/>
        <v>0</v>
      </c>
      <c r="AZ232" s="53">
        <f t="shared" si="110"/>
        <v>0</v>
      </c>
      <c r="BA232" s="65">
        <f t="shared" si="120"/>
        <v>0</v>
      </c>
      <c r="BB232" s="60">
        <f t="shared" si="111"/>
        <v>5.92</v>
      </c>
      <c r="BC232" s="60">
        <f t="shared" si="112"/>
        <v>5.92</v>
      </c>
      <c r="BD232" s="53">
        <f t="shared" si="113"/>
        <v>373.23</v>
      </c>
      <c r="BE232" s="72">
        <f>VLOOKUP(B232,'[4]PAYROLL 50%'!$B$9:$L$44,11,0)</f>
        <v>106</v>
      </c>
      <c r="BF232" s="73">
        <f t="shared" si="114"/>
        <v>267.23</v>
      </c>
      <c r="BG232" s="56">
        <f>VLOOKUP(B232,[4]Seniority!$B$10:$P$43,15,0)</f>
        <v>0</v>
      </c>
      <c r="BH232" s="74">
        <v>0</v>
      </c>
      <c r="BI232" s="75">
        <f t="shared" si="121"/>
        <v>267.23</v>
      </c>
      <c r="BJ232" s="76"/>
      <c r="BK232" s="77"/>
      <c r="BL232" s="130"/>
      <c r="BM232" s="139" t="s">
        <v>840</v>
      </c>
      <c r="BN232" s="130" t="s">
        <v>841</v>
      </c>
      <c r="BO232" s="140">
        <v>256.32</v>
      </c>
    </row>
    <row r="233" spans="1:67" s="81" customFormat="1" ht="24" customHeight="1" x14ac:dyDescent="0.2">
      <c r="A233" s="41">
        <v>351</v>
      </c>
      <c r="B233" s="120" t="s">
        <v>843</v>
      </c>
      <c r="C233" s="116" t="s">
        <v>844</v>
      </c>
      <c r="D233" s="121" t="s">
        <v>845</v>
      </c>
      <c r="E233" s="118" t="s">
        <v>143</v>
      </c>
      <c r="F233" s="86" t="s">
        <v>846</v>
      </c>
      <c r="G233" s="87" t="s">
        <v>847</v>
      </c>
      <c r="H233" s="88">
        <v>44488</v>
      </c>
      <c r="I233" s="49">
        <v>230</v>
      </c>
      <c r="J233" s="50">
        <f>VLOOKUP(B233,[4]Attendance!$B$16:$AQ$160,42,0)</f>
        <v>26</v>
      </c>
      <c r="K233" s="51">
        <f t="shared" si="94"/>
        <v>230</v>
      </c>
      <c r="L233" s="52">
        <v>0</v>
      </c>
      <c r="M233" s="52">
        <f t="shared" si="115"/>
        <v>0</v>
      </c>
      <c r="N233" s="58">
        <f>VLOOKUP(B233,[4]Attendance!$B$16:$AS$160,44,0)</f>
        <v>8</v>
      </c>
      <c r="O233" s="58">
        <f t="shared" si="116"/>
        <v>13.26923076923077</v>
      </c>
      <c r="P233" s="53">
        <f>VLOOKUP(B233,[4]Attendance!$B$16:$BA$160,52,0)</f>
        <v>0</v>
      </c>
      <c r="Q233" s="53">
        <f t="shared" si="95"/>
        <v>0</v>
      </c>
      <c r="R233" s="54">
        <f>VLOOKUP(B233,[4]Attendance!$B$16:$BB$160,53,0)</f>
        <v>44</v>
      </c>
      <c r="S233" s="55">
        <f t="shared" si="96"/>
        <v>72.980769230769241</v>
      </c>
      <c r="T233" s="53">
        <f>VLOOKUP(B233,[4]Attendance!$B$16:$BC$160,54,0)</f>
        <v>0</v>
      </c>
      <c r="U233" s="53">
        <f t="shared" si="97"/>
        <v>0</v>
      </c>
      <c r="V233" s="53">
        <f>VLOOKUP(B233,[4]Attendance!$B$16:$AT$160,45,0)</f>
        <v>0</v>
      </c>
      <c r="W233" s="53">
        <f t="shared" si="98"/>
        <v>0</v>
      </c>
      <c r="X233" s="56">
        <f>VLOOKUP(B233,[4]Attendance!$B$16:$AP$160,41,0)</f>
        <v>22</v>
      </c>
      <c r="Y233" s="56">
        <f t="shared" si="99"/>
        <v>11</v>
      </c>
      <c r="Z233" s="57">
        <v>145</v>
      </c>
      <c r="AA233" s="58">
        <f t="shared" si="100"/>
        <v>26</v>
      </c>
      <c r="AB233" s="59">
        <f t="shared" si="101"/>
        <v>145</v>
      </c>
      <c r="AC233" s="58">
        <f t="shared" si="117"/>
        <v>0</v>
      </c>
      <c r="AD233" s="58">
        <f t="shared" si="118"/>
        <v>0</v>
      </c>
      <c r="AE233" s="60">
        <v>26</v>
      </c>
      <c r="AF233" s="60">
        <f t="shared" si="102"/>
        <v>10</v>
      </c>
      <c r="AG233" s="60">
        <f>VLOOKUP(B233,[4]Attendance!$B$16:$AZ$160,51,0)</f>
        <v>26</v>
      </c>
      <c r="AH233" s="53">
        <f t="shared" si="103"/>
        <v>10</v>
      </c>
      <c r="AI233" s="61">
        <f>VLOOKUP(B233,[4]Attendance!$B$16:$BD$200,55,0)</f>
        <v>0</v>
      </c>
      <c r="AJ233" s="61">
        <f>VLOOKUP(B233,'[4]Annual leave'!$B$10:$W$46,22,0)</f>
        <v>0</v>
      </c>
      <c r="AK233" s="62">
        <f t="shared" si="86"/>
        <v>29</v>
      </c>
      <c r="AL233" s="63">
        <f t="shared" si="104"/>
        <v>3</v>
      </c>
      <c r="AM233" s="53">
        <v>0</v>
      </c>
      <c r="AN233" s="53">
        <f>VLOOKUP(B233,[4]Attendance!$B$16:$AR$160,43,0)</f>
        <v>0</v>
      </c>
      <c r="AO233" s="53">
        <f t="shared" si="105"/>
        <v>0</v>
      </c>
      <c r="AP233" s="64">
        <v>0</v>
      </c>
      <c r="AQ233" s="53">
        <v>0</v>
      </c>
      <c r="AR233" s="65">
        <f>VLOOKUP(B233,'[4]13 Month'!$B$9:$X$41,23,0)</f>
        <v>346.25</v>
      </c>
      <c r="AS233" s="66">
        <f t="shared" si="119"/>
        <v>841.5</v>
      </c>
      <c r="AT233" s="67">
        <f t="shared" si="106"/>
        <v>3406392</v>
      </c>
      <c r="AU233" s="68">
        <v>0</v>
      </c>
      <c r="AV233" s="68">
        <v>0</v>
      </c>
      <c r="AW233" s="69">
        <f t="shared" si="107"/>
        <v>0</v>
      </c>
      <c r="AX233" s="70">
        <f t="shared" si="108"/>
        <v>3321384</v>
      </c>
      <c r="AY233" s="71">
        <f t="shared" si="109"/>
        <v>10</v>
      </c>
      <c r="AZ233" s="53">
        <f t="shared" si="110"/>
        <v>157138.40000000002</v>
      </c>
      <c r="BA233" s="65">
        <f t="shared" si="120"/>
        <v>38.818774703557317</v>
      </c>
      <c r="BB233" s="60">
        <f t="shared" si="111"/>
        <v>5.92</v>
      </c>
      <c r="BC233" s="60">
        <f t="shared" si="112"/>
        <v>5.92</v>
      </c>
      <c r="BD233" s="53">
        <f t="shared" si="113"/>
        <v>796.76</v>
      </c>
      <c r="BE233" s="72">
        <f>VLOOKUP(B233,'[4]PAYROLL 50%'!$B$9:$L$44,11,0)</f>
        <v>115</v>
      </c>
      <c r="BF233" s="73">
        <f t="shared" si="114"/>
        <v>681.76</v>
      </c>
      <c r="BG233" s="56">
        <f>VLOOKUP(B233,[4]Seniority!$B$10:$P$43,15,0)</f>
        <v>0</v>
      </c>
      <c r="BH233" s="74">
        <f>VLOOKUP(B233,[4]Seniority!$B$10:$S$43,18,0)</f>
        <v>0</v>
      </c>
      <c r="BI233" s="75">
        <f t="shared" si="121"/>
        <v>681.76</v>
      </c>
      <c r="BJ233" s="76"/>
      <c r="BK233" s="77"/>
      <c r="BL233" s="130"/>
      <c r="BM233" s="139" t="s">
        <v>843</v>
      </c>
      <c r="BN233" s="130" t="s">
        <v>844</v>
      </c>
      <c r="BO233" s="140">
        <v>358.44980769230762</v>
      </c>
    </row>
    <row r="234" spans="1:67" s="81" customFormat="1" ht="24" customHeight="1" x14ac:dyDescent="0.2">
      <c r="A234" s="41">
        <v>352</v>
      </c>
      <c r="B234" s="120" t="s">
        <v>848</v>
      </c>
      <c r="C234" s="116" t="s">
        <v>849</v>
      </c>
      <c r="D234" s="121" t="s">
        <v>850</v>
      </c>
      <c r="E234" s="118" t="s">
        <v>464</v>
      </c>
      <c r="F234" s="86" t="s">
        <v>851</v>
      </c>
      <c r="G234" s="87">
        <v>34459</v>
      </c>
      <c r="H234" s="88">
        <v>44820</v>
      </c>
      <c r="I234" s="49">
        <v>280</v>
      </c>
      <c r="J234" s="50">
        <f>VLOOKUP(B234,[4]Attendance!$B$16:$AQ$160,42,0)</f>
        <v>24.5</v>
      </c>
      <c r="K234" s="51">
        <f t="shared" si="94"/>
        <v>263.85000000000002</v>
      </c>
      <c r="L234" s="52">
        <v>0</v>
      </c>
      <c r="M234" s="52">
        <f t="shared" si="115"/>
        <v>0</v>
      </c>
      <c r="N234" s="53">
        <f>VLOOKUP(B234,[4]Attendance!$B$16:$AS$160,44,0)</f>
        <v>0</v>
      </c>
      <c r="O234" s="60">
        <f t="shared" si="116"/>
        <v>0</v>
      </c>
      <c r="P234" s="53">
        <f>VLOOKUP(B234,[4]Attendance!$B$16:$BA$160,52,0)</f>
        <v>0</v>
      </c>
      <c r="Q234" s="53">
        <f t="shared" si="95"/>
        <v>0</v>
      </c>
      <c r="R234" s="54">
        <f>VLOOKUP(B234,[4]Attendance!$B$16:$BB$160,53,0)</f>
        <v>26</v>
      </c>
      <c r="S234" s="55">
        <f t="shared" si="96"/>
        <v>52.5</v>
      </c>
      <c r="T234" s="53">
        <f>VLOOKUP(B234,[4]Attendance!$B$16:$BC$160,54,0)</f>
        <v>0</v>
      </c>
      <c r="U234" s="53">
        <f t="shared" si="97"/>
        <v>0</v>
      </c>
      <c r="V234" s="53">
        <f>VLOOKUP(B234,[4]Attendance!$B$16:$AT$160,45,0)</f>
        <v>0</v>
      </c>
      <c r="W234" s="53">
        <f t="shared" si="98"/>
        <v>0</v>
      </c>
      <c r="X234" s="56">
        <f>VLOOKUP(B234,[4]Attendance!$B$16:$AP$160,41,0)</f>
        <v>13</v>
      </c>
      <c r="Y234" s="56">
        <f t="shared" si="99"/>
        <v>6.5</v>
      </c>
      <c r="Z234" s="57">
        <v>216</v>
      </c>
      <c r="AA234" s="58">
        <f t="shared" si="100"/>
        <v>24.5</v>
      </c>
      <c r="AB234" s="59">
        <f t="shared" si="101"/>
        <v>203.53846153846155</v>
      </c>
      <c r="AC234" s="58">
        <f t="shared" si="117"/>
        <v>0</v>
      </c>
      <c r="AD234" s="58">
        <f t="shared" si="118"/>
        <v>0</v>
      </c>
      <c r="AE234" s="60">
        <v>26</v>
      </c>
      <c r="AF234" s="60">
        <f t="shared" si="102"/>
        <v>10</v>
      </c>
      <c r="AG234" s="60">
        <f>VLOOKUP(B234,[4]Attendance!$B$16:$AZ$160,51,0)</f>
        <v>26</v>
      </c>
      <c r="AH234" s="53">
        <f t="shared" si="103"/>
        <v>10</v>
      </c>
      <c r="AI234" s="61">
        <f>VLOOKUP(B234,[4]Attendance!$B$16:$BD$200,55,0)</f>
        <v>1.5</v>
      </c>
      <c r="AJ234" s="61">
        <f>VLOOKUP(B234,'[4]Annual leave'!$B$10:$W$46,22,0)</f>
        <v>31.69528846153846</v>
      </c>
      <c r="AK234" s="62">
        <f t="shared" si="86"/>
        <v>18</v>
      </c>
      <c r="AL234" s="63">
        <f t="shared" si="104"/>
        <v>2</v>
      </c>
      <c r="AM234" s="53">
        <v>0</v>
      </c>
      <c r="AN234" s="53">
        <f>VLOOKUP(B234,[4]Attendance!$B$16:$AR$160,43,0)</f>
        <v>0</v>
      </c>
      <c r="AO234" s="53">
        <f t="shared" si="105"/>
        <v>0</v>
      </c>
      <c r="AP234" s="64">
        <v>0</v>
      </c>
      <c r="AQ234" s="53">
        <v>0</v>
      </c>
      <c r="AR234" s="65">
        <f>VLOOKUP(B234,'[4]13 Month'!$B$9:$X$41,23,0)</f>
        <v>475.33012820512812</v>
      </c>
      <c r="AS234" s="66">
        <f t="shared" si="119"/>
        <v>1055.4100000000001</v>
      </c>
      <c r="AT234" s="67">
        <f t="shared" si="106"/>
        <v>4272299.6800000006</v>
      </c>
      <c r="AU234" s="68">
        <v>0</v>
      </c>
      <c r="AV234" s="68">
        <v>0</v>
      </c>
      <c r="AW234" s="69">
        <f t="shared" si="107"/>
        <v>0</v>
      </c>
      <c r="AX234" s="70">
        <f t="shared" si="108"/>
        <v>4205507.6800000006</v>
      </c>
      <c r="AY234" s="71">
        <f t="shared" si="109"/>
        <v>10</v>
      </c>
      <c r="AZ234" s="53">
        <f t="shared" si="110"/>
        <v>245550.76800000004</v>
      </c>
      <c r="BA234" s="65">
        <f t="shared" si="120"/>
        <v>60.659774703557325</v>
      </c>
      <c r="BB234" s="60">
        <f t="shared" si="111"/>
        <v>5.92</v>
      </c>
      <c r="BC234" s="60">
        <f t="shared" si="112"/>
        <v>5.92</v>
      </c>
      <c r="BD234" s="53">
        <f t="shared" si="113"/>
        <v>988.83</v>
      </c>
      <c r="BE234" s="72">
        <f>VLOOKUP(B234,'[4]PAYROLL 50%'!$B$9:$L$44,11,0)</f>
        <v>140</v>
      </c>
      <c r="BF234" s="73">
        <f t="shared" si="114"/>
        <v>848.83</v>
      </c>
      <c r="BG234" s="56">
        <f>VLOOKUP(B234,[4]Seniority!$B$10:$P$43,15,0)</f>
        <v>0</v>
      </c>
      <c r="BH234" s="74">
        <f>VLOOKUP(B234,[4]Seniority!$B$10:$S$43,18,0)</f>
        <v>0</v>
      </c>
      <c r="BI234" s="75">
        <f t="shared" si="121"/>
        <v>848.83</v>
      </c>
      <c r="BJ234" s="76"/>
      <c r="BK234" s="77"/>
      <c r="BL234" s="130"/>
      <c r="BM234" s="139" t="s">
        <v>848</v>
      </c>
      <c r="BN234" s="130" t="s">
        <v>849</v>
      </c>
      <c r="BO234" s="140">
        <v>363.9330769230769</v>
      </c>
    </row>
    <row r="235" spans="1:67" s="81" customFormat="1" ht="24" customHeight="1" x14ac:dyDescent="0.2">
      <c r="A235" s="41">
        <v>353</v>
      </c>
      <c r="B235" s="120" t="s">
        <v>852</v>
      </c>
      <c r="C235" s="116" t="s">
        <v>853</v>
      </c>
      <c r="D235" s="121" t="s">
        <v>854</v>
      </c>
      <c r="E235" s="118" t="s">
        <v>143</v>
      </c>
      <c r="F235" s="86" t="s">
        <v>813</v>
      </c>
      <c r="G235" s="87">
        <v>36225</v>
      </c>
      <c r="H235" s="88">
        <v>44944</v>
      </c>
      <c r="I235" s="49">
        <v>212</v>
      </c>
      <c r="J235" s="50">
        <f>VLOOKUP(B235,[4]Attendance!$B$16:$AQ$160,42,0)</f>
        <v>25.5</v>
      </c>
      <c r="K235" s="51">
        <f t="shared" si="94"/>
        <v>207.92</v>
      </c>
      <c r="L235" s="52">
        <v>0</v>
      </c>
      <c r="M235" s="52">
        <f t="shared" si="115"/>
        <v>0</v>
      </c>
      <c r="N235" s="53">
        <f>VLOOKUP(B235,[4]Attendance!$B$16:$AS$160,44,0)</f>
        <v>0</v>
      </c>
      <c r="O235" s="53">
        <f t="shared" si="116"/>
        <v>0</v>
      </c>
      <c r="P235" s="58">
        <f>VLOOKUP(B235,[4]Attendance!$B$16:$BA$160,52,0)</f>
        <v>40</v>
      </c>
      <c r="Q235" s="58">
        <f t="shared" si="95"/>
        <v>12.23076923076923</v>
      </c>
      <c r="R235" s="54">
        <f>VLOOKUP(B235,[4]Attendance!$B$16:$BB$160,53,0)</f>
        <v>28</v>
      </c>
      <c r="S235" s="55">
        <f t="shared" si="96"/>
        <v>42.807692307692307</v>
      </c>
      <c r="T235" s="58">
        <f>VLOOKUP(B235,[4]Attendance!$B$16:$BC$160,54,0)</f>
        <v>20</v>
      </c>
      <c r="U235" s="58">
        <f t="shared" si="97"/>
        <v>40.769230769230766</v>
      </c>
      <c r="V235" s="53">
        <f>VLOOKUP(B235,[4]Attendance!$B$16:$AT$160,45,0)</f>
        <v>0</v>
      </c>
      <c r="W235" s="53">
        <f t="shared" si="98"/>
        <v>0</v>
      </c>
      <c r="X235" s="56">
        <f>VLOOKUP(B235,[4]Attendance!$B$16:$AP$160,41,0)</f>
        <v>24</v>
      </c>
      <c r="Y235" s="56">
        <f t="shared" si="99"/>
        <v>12</v>
      </c>
      <c r="Z235" s="57">
        <v>30</v>
      </c>
      <c r="AA235" s="58">
        <f t="shared" si="100"/>
        <v>25.5</v>
      </c>
      <c r="AB235" s="59">
        <f t="shared" si="101"/>
        <v>29.42307692307692</v>
      </c>
      <c r="AC235" s="58">
        <f t="shared" si="117"/>
        <v>0</v>
      </c>
      <c r="AD235" s="58">
        <f t="shared" si="118"/>
        <v>0</v>
      </c>
      <c r="AE235" s="60">
        <v>26</v>
      </c>
      <c r="AF235" s="60">
        <f t="shared" si="102"/>
        <v>10</v>
      </c>
      <c r="AG235" s="60">
        <f>VLOOKUP(B235,[4]Attendance!$B$16:$AZ$160,51,0)</f>
        <v>26</v>
      </c>
      <c r="AH235" s="53">
        <f t="shared" si="103"/>
        <v>10</v>
      </c>
      <c r="AI235" s="61">
        <f>VLOOKUP(B235,[4]Attendance!$B$16:$BD$200,55,0)</f>
        <v>0.5</v>
      </c>
      <c r="AJ235" s="61">
        <f>VLOOKUP(B235,'[4]Annual leave'!$B$10:$W$46,22,0)</f>
        <v>6.0067788461538454</v>
      </c>
      <c r="AK235" s="62">
        <f t="shared" si="86"/>
        <v>14</v>
      </c>
      <c r="AL235" s="63">
        <f t="shared" si="104"/>
        <v>2</v>
      </c>
      <c r="AM235" s="53">
        <v>0</v>
      </c>
      <c r="AN235" s="58">
        <f>VLOOKUP(B235,[4]Attendance!$B$16:$AR$160,43,0)</f>
        <v>10</v>
      </c>
      <c r="AO235" s="58">
        <f t="shared" si="105"/>
        <v>11.538461538461538</v>
      </c>
      <c r="AP235" s="64">
        <v>0</v>
      </c>
      <c r="AQ235" s="53">
        <v>0</v>
      </c>
      <c r="AR235" s="65">
        <f>VLOOKUP(B235,'[4]13 Month'!$B$9:$X$41,23,0)</f>
        <v>227.16666666666666</v>
      </c>
      <c r="AS235" s="66">
        <f t="shared" si="119"/>
        <v>611.86</v>
      </c>
      <c r="AT235" s="67">
        <f t="shared" si="106"/>
        <v>2476809.2800000003</v>
      </c>
      <c r="AU235" s="68">
        <v>0</v>
      </c>
      <c r="AV235" s="68">
        <v>0</v>
      </c>
      <c r="AW235" s="69">
        <f t="shared" si="107"/>
        <v>0</v>
      </c>
      <c r="AX235" s="70">
        <f t="shared" si="108"/>
        <v>2387753.2800000003</v>
      </c>
      <c r="AY235" s="71">
        <f t="shared" si="109"/>
        <v>10</v>
      </c>
      <c r="AZ235" s="53">
        <f t="shared" si="110"/>
        <v>63775.328000000038</v>
      </c>
      <c r="BA235" s="65">
        <f t="shared" si="120"/>
        <v>15.754774703557322</v>
      </c>
      <c r="BB235" s="60">
        <f t="shared" si="111"/>
        <v>5.92</v>
      </c>
      <c r="BC235" s="60">
        <f t="shared" si="112"/>
        <v>5.92</v>
      </c>
      <c r="BD235" s="53">
        <f t="shared" si="113"/>
        <v>590.19000000000005</v>
      </c>
      <c r="BE235" s="72">
        <f>VLOOKUP(B235,'[4]PAYROLL 50%'!$B$9:$L$44,11,0)</f>
        <v>106</v>
      </c>
      <c r="BF235" s="73">
        <f t="shared" si="114"/>
        <v>484.19000000000005</v>
      </c>
      <c r="BG235" s="56">
        <f>VLOOKUP(B235,[4]Seniority!$B$10:$P$43,15,0)</f>
        <v>0</v>
      </c>
      <c r="BH235" s="74">
        <f>VLOOKUP(B235,[4]Seniority!$B$10:$S$43,18,0)</f>
        <v>0</v>
      </c>
      <c r="BI235" s="75">
        <f t="shared" si="121"/>
        <v>484.19000000000005</v>
      </c>
      <c r="BJ235" s="76"/>
      <c r="BK235" s="77"/>
      <c r="BL235" s="130"/>
      <c r="BM235" s="139" t="s">
        <v>852</v>
      </c>
      <c r="BN235" s="130" t="s">
        <v>853</v>
      </c>
      <c r="BO235" s="140">
        <v>219.14</v>
      </c>
    </row>
    <row r="236" spans="1:67" s="81" customFormat="1" ht="24" customHeight="1" x14ac:dyDescent="0.2">
      <c r="A236" s="41">
        <v>354</v>
      </c>
      <c r="B236" s="115" t="s">
        <v>855</v>
      </c>
      <c r="C236" s="116" t="s">
        <v>856</v>
      </c>
      <c r="D236" s="121" t="s">
        <v>857</v>
      </c>
      <c r="E236" s="118" t="s">
        <v>143</v>
      </c>
      <c r="F236" s="86" t="s">
        <v>858</v>
      </c>
      <c r="G236" s="87">
        <v>37622</v>
      </c>
      <c r="H236" s="88">
        <v>44867</v>
      </c>
      <c r="I236" s="49">
        <v>212</v>
      </c>
      <c r="J236" s="50">
        <f>VLOOKUP(B236,[4]Attendance!$B$16:$AQ$510,42,0)</f>
        <v>19</v>
      </c>
      <c r="K236" s="51">
        <f t="shared" si="94"/>
        <v>154.91999999999999</v>
      </c>
      <c r="L236" s="52">
        <v>0</v>
      </c>
      <c r="M236" s="52">
        <f t="shared" si="115"/>
        <v>0</v>
      </c>
      <c r="N236" s="53">
        <f>VLOOKUP(B236,[4]Attendance!$B$16:$AS$510,44,0)</f>
        <v>0</v>
      </c>
      <c r="O236" s="60">
        <f t="shared" si="116"/>
        <v>0</v>
      </c>
      <c r="P236" s="53">
        <f>VLOOKUP(B236,[4]Attendance!$B$16:$BA$510,52,0)</f>
        <v>0</v>
      </c>
      <c r="Q236" s="53">
        <f t="shared" si="95"/>
        <v>0</v>
      </c>
      <c r="R236" s="54">
        <f>VLOOKUP(B236,[4]Attendance!$B$16:$BB$510,53,0)</f>
        <v>26</v>
      </c>
      <c r="S236" s="55">
        <f t="shared" si="96"/>
        <v>39.75</v>
      </c>
      <c r="T236" s="53">
        <f>VLOOKUP(B236,[4]Attendance!$B$16:$BC$510,54,0)</f>
        <v>0</v>
      </c>
      <c r="U236" s="53">
        <f t="shared" si="97"/>
        <v>0</v>
      </c>
      <c r="V236" s="58">
        <f>VLOOKUP(B236,[4]Attendance!$B$16:$AT$510,45,0)</f>
        <v>8</v>
      </c>
      <c r="W236" s="58">
        <f t="shared" si="98"/>
        <v>16.307692307692307</v>
      </c>
      <c r="X236" s="56">
        <f>VLOOKUP(B236,[4]Attendance!$B$16:$AP$510,41,0)</f>
        <v>13</v>
      </c>
      <c r="Y236" s="56">
        <f t="shared" si="99"/>
        <v>6.5</v>
      </c>
      <c r="Z236" s="57">
        <v>30</v>
      </c>
      <c r="AA236" s="58">
        <f t="shared" si="100"/>
        <v>19</v>
      </c>
      <c r="AB236" s="59">
        <f t="shared" si="101"/>
        <v>21.92307692307692</v>
      </c>
      <c r="AC236" s="58">
        <f t="shared" si="117"/>
        <v>0</v>
      </c>
      <c r="AD236" s="58">
        <f t="shared" si="118"/>
        <v>0</v>
      </c>
      <c r="AE236" s="60">
        <v>26</v>
      </c>
      <c r="AF236" s="60">
        <f t="shared" si="102"/>
        <v>10</v>
      </c>
      <c r="AG236" s="60">
        <f>VLOOKUP(B236,[4]Attendance!$B$16:$AZ$510,51,0)</f>
        <v>25</v>
      </c>
      <c r="AH236" s="53">
        <f t="shared" si="103"/>
        <v>9.6153846153846168</v>
      </c>
      <c r="AI236" s="61">
        <f>VLOOKUP(B236,[4]Attendance!$B$16:$BD$200,55,0)</f>
        <v>6</v>
      </c>
      <c r="AJ236" s="61">
        <f>VLOOKUP(B236,'[4]Annual leave'!$B$10:$W$46,22,0)</f>
        <v>72.450576923076923</v>
      </c>
      <c r="AK236" s="62">
        <f t="shared" ref="AK236:AK266" si="122">_xlfn.IFNA(DAY(EOMONTH(H236,))+1,DATEDIF(H236,$AR$4,"M"))</f>
        <v>16</v>
      </c>
      <c r="AL236" s="63">
        <f t="shared" si="104"/>
        <v>2</v>
      </c>
      <c r="AM236" s="53">
        <v>0</v>
      </c>
      <c r="AN236" s="53">
        <f>VLOOKUP(B236,[4]Attendance!$B$16:$AR$510,43,0)</f>
        <v>0</v>
      </c>
      <c r="AO236" s="53">
        <f t="shared" si="105"/>
        <v>0</v>
      </c>
      <c r="AP236" s="123">
        <v>0</v>
      </c>
      <c r="AQ236" s="53">
        <v>0</v>
      </c>
      <c r="AR236" s="65">
        <f>VLOOKUP(B236,'[4]13 Month'!$B$9:$X$41,23,0)</f>
        <v>234.57051282051282</v>
      </c>
      <c r="AS236" s="66">
        <f t="shared" si="119"/>
        <v>568.04</v>
      </c>
      <c r="AT236" s="67">
        <f t="shared" si="106"/>
        <v>2299425.92</v>
      </c>
      <c r="AU236" s="68">
        <v>0</v>
      </c>
      <c r="AV236" s="68">
        <v>0</v>
      </c>
      <c r="AW236" s="69">
        <f t="shared" si="107"/>
        <v>0</v>
      </c>
      <c r="AX236" s="70">
        <f t="shared" si="108"/>
        <v>2232633.92</v>
      </c>
      <c r="AY236" s="71">
        <f t="shared" si="109"/>
        <v>10</v>
      </c>
      <c r="AZ236" s="53">
        <f t="shared" si="110"/>
        <v>48263.391999999993</v>
      </c>
      <c r="BA236" s="65">
        <f t="shared" si="120"/>
        <v>11.922774703557311</v>
      </c>
      <c r="BB236" s="60">
        <f t="shared" si="111"/>
        <v>5.92</v>
      </c>
      <c r="BC236" s="60">
        <f t="shared" si="112"/>
        <v>5.92</v>
      </c>
      <c r="BD236" s="53">
        <f t="shared" si="113"/>
        <v>550.20000000000005</v>
      </c>
      <c r="BE236" s="72">
        <f>VLOOKUP(B236,'[4]PAYROLL 50%'!$B$9:$L$44,11,0)</f>
        <v>106</v>
      </c>
      <c r="BF236" s="73">
        <f t="shared" si="114"/>
        <v>444.20000000000005</v>
      </c>
      <c r="BG236" s="56">
        <f>VLOOKUP(B236,[4]Seniority!$B$10:$P$43,15,0)</f>
        <v>0</v>
      </c>
      <c r="BH236" s="74">
        <f>VLOOKUP(B236,[4]Seniority!$B$10:$S$43,18,0)</f>
        <v>0</v>
      </c>
      <c r="BI236" s="75">
        <f t="shared" si="121"/>
        <v>444.20000000000005</v>
      </c>
      <c r="BJ236" s="76"/>
      <c r="BK236" s="77"/>
      <c r="BL236" s="130"/>
      <c r="BM236" s="139" t="s">
        <v>855</v>
      </c>
      <c r="BN236" s="130" t="s">
        <v>856</v>
      </c>
      <c r="BO236" s="140">
        <v>214.75</v>
      </c>
    </row>
    <row r="237" spans="1:67" s="81" customFormat="1" ht="24" customHeight="1" x14ac:dyDescent="0.2">
      <c r="A237" s="41">
        <v>355</v>
      </c>
      <c r="B237" s="115" t="s">
        <v>859</v>
      </c>
      <c r="C237" s="116" t="s">
        <v>860</v>
      </c>
      <c r="D237" s="121" t="s">
        <v>861</v>
      </c>
      <c r="E237" s="118" t="s">
        <v>143</v>
      </c>
      <c r="F237" s="86" t="s">
        <v>862</v>
      </c>
      <c r="G237" s="87">
        <v>37945</v>
      </c>
      <c r="H237" s="88">
        <v>45181</v>
      </c>
      <c r="I237" s="215">
        <v>212</v>
      </c>
      <c r="J237" s="50">
        <f>VLOOKUP(B237,[4]Attendance!$B$16:$AQ$510,42,0)</f>
        <v>24</v>
      </c>
      <c r="K237" s="51">
        <f t="shared" si="94"/>
        <v>195.69</v>
      </c>
      <c r="L237" s="52">
        <v>0</v>
      </c>
      <c r="M237" s="52">
        <f t="shared" si="115"/>
        <v>0</v>
      </c>
      <c r="N237" s="53">
        <f>VLOOKUP(B237,[4]Attendance!$B$16:$AS$510,44,0)</f>
        <v>0</v>
      </c>
      <c r="O237" s="60">
        <f t="shared" si="116"/>
        <v>0</v>
      </c>
      <c r="P237" s="58">
        <f>VLOOKUP(B237,[4]Attendance!$B$16:$BA$510,52,0)</f>
        <v>60</v>
      </c>
      <c r="Q237" s="58">
        <f t="shared" si="95"/>
        <v>18.346153846153843</v>
      </c>
      <c r="R237" s="54">
        <f>VLOOKUP(B237,[4]Attendance!$B$16:$BB$510,53,0)</f>
        <v>10</v>
      </c>
      <c r="S237" s="55">
        <f t="shared" si="96"/>
        <v>15.288461538461537</v>
      </c>
      <c r="T237" s="58">
        <f>VLOOKUP(B237,[4]Attendance!$B$16:$BC$510,54,0)</f>
        <v>28</v>
      </c>
      <c r="U237" s="58">
        <f t="shared" si="97"/>
        <v>57.076923076923073</v>
      </c>
      <c r="V237" s="53">
        <f>VLOOKUP(B237,[4]Attendance!$B$16:$AT$510,45,0)</f>
        <v>0</v>
      </c>
      <c r="W237" s="53">
        <f t="shared" si="98"/>
        <v>0</v>
      </c>
      <c r="X237" s="56">
        <f>VLOOKUP(B237,[4]Attendance!$B$16:$AP$510,41,0)</f>
        <v>19</v>
      </c>
      <c r="Y237" s="56">
        <f t="shared" si="99"/>
        <v>9.5</v>
      </c>
      <c r="Z237" s="216">
        <v>10</v>
      </c>
      <c r="AA237" s="58">
        <f t="shared" si="100"/>
        <v>24</v>
      </c>
      <c r="AB237" s="59">
        <f t="shared" si="101"/>
        <v>9.2307692307692317</v>
      </c>
      <c r="AC237" s="58">
        <f t="shared" si="117"/>
        <v>0</v>
      </c>
      <c r="AD237" s="58">
        <f t="shared" si="118"/>
        <v>0</v>
      </c>
      <c r="AE237" s="60">
        <v>26</v>
      </c>
      <c r="AF237" s="60">
        <f t="shared" si="102"/>
        <v>10</v>
      </c>
      <c r="AG237" s="60">
        <f>VLOOKUP(B237,[4]Attendance!$B$16:$AZ$510,51,0)</f>
        <v>24</v>
      </c>
      <c r="AH237" s="53">
        <f t="shared" si="103"/>
        <v>9.2307692307692317</v>
      </c>
      <c r="AI237" s="61">
        <f>VLOOKUP(B237,[4]Attendance!$B$16:$BD$200,55,0)</f>
        <v>0</v>
      </c>
      <c r="AJ237" s="61">
        <f>VLOOKUP(B237,'[4]Annual leave'!$B$10:$W$46,22,0)</f>
        <v>0</v>
      </c>
      <c r="AK237" s="62">
        <f t="shared" si="122"/>
        <v>6</v>
      </c>
      <c r="AL237" s="63">
        <f t="shared" si="104"/>
        <v>0</v>
      </c>
      <c r="AM237" s="53">
        <v>0</v>
      </c>
      <c r="AN237" s="58">
        <f>VLOOKUP(B237,[4]Attendance!$B$16:$AR$510,43,0)</f>
        <v>15</v>
      </c>
      <c r="AO237" s="58">
        <f t="shared" si="105"/>
        <v>17.307692307692307</v>
      </c>
      <c r="AP237" s="123">
        <v>0</v>
      </c>
      <c r="AQ237" s="53">
        <v>0</v>
      </c>
      <c r="AR237" s="65">
        <f>VLOOKUP(B237,'[4]13 Month'!$B$9:$X$41,23,0)</f>
        <v>87.333333333333329</v>
      </c>
      <c r="AS237" s="66">
        <f t="shared" si="119"/>
        <v>429</v>
      </c>
      <c r="AT237" s="67">
        <f t="shared" si="106"/>
        <v>1736592</v>
      </c>
      <c r="AU237" s="68">
        <v>0</v>
      </c>
      <c r="AV237" s="68">
        <v>0</v>
      </c>
      <c r="AW237" s="69">
        <f t="shared" si="107"/>
        <v>0</v>
      </c>
      <c r="AX237" s="70">
        <f t="shared" si="108"/>
        <v>1657656</v>
      </c>
      <c r="AY237" s="71">
        <f t="shared" si="109"/>
        <v>5</v>
      </c>
      <c r="AZ237" s="53">
        <f t="shared" si="110"/>
        <v>7882.8000000000029</v>
      </c>
      <c r="BA237" s="65">
        <f t="shared" si="120"/>
        <v>1.9473320158102774</v>
      </c>
      <c r="BB237" s="60">
        <f t="shared" si="111"/>
        <v>5.92</v>
      </c>
      <c r="BC237" s="60">
        <f t="shared" si="112"/>
        <v>5.92</v>
      </c>
      <c r="BD237" s="53">
        <f t="shared" si="113"/>
        <v>421.13</v>
      </c>
      <c r="BE237" s="72">
        <f>VLOOKUP(B237,'[4]PAYROLL 50%'!$B$9:$L$44,11,0)</f>
        <v>106</v>
      </c>
      <c r="BF237" s="73">
        <f t="shared" si="114"/>
        <v>315.13</v>
      </c>
      <c r="BG237" s="56">
        <v>0</v>
      </c>
      <c r="BH237" s="74">
        <v>0</v>
      </c>
      <c r="BI237" s="75">
        <f t="shared" si="121"/>
        <v>315.13</v>
      </c>
      <c r="BJ237" s="76"/>
      <c r="BK237" s="77"/>
      <c r="BL237" s="130"/>
      <c r="BM237" s="139" t="s">
        <v>855</v>
      </c>
      <c r="BN237" s="130" t="s">
        <v>856</v>
      </c>
      <c r="BO237" s="140">
        <v>214.75</v>
      </c>
    </row>
    <row r="238" spans="1:67" s="81" customFormat="1" ht="24" customHeight="1" x14ac:dyDescent="0.2">
      <c r="A238" s="41">
        <v>356</v>
      </c>
      <c r="B238" s="115" t="s">
        <v>863</v>
      </c>
      <c r="C238" s="116" t="s">
        <v>864</v>
      </c>
      <c r="D238" s="121" t="s">
        <v>865</v>
      </c>
      <c r="E238" s="118" t="s">
        <v>143</v>
      </c>
      <c r="F238" s="86" t="s">
        <v>862</v>
      </c>
      <c r="G238" s="87">
        <v>36222</v>
      </c>
      <c r="H238" s="88">
        <v>45240</v>
      </c>
      <c r="I238" s="215">
        <v>212</v>
      </c>
      <c r="J238" s="50">
        <f>VLOOKUP(B238,[4]Attendance!$B$16:$AQ$510,42,0)</f>
        <v>24</v>
      </c>
      <c r="K238" s="51">
        <f t="shared" si="94"/>
        <v>195.69</v>
      </c>
      <c r="L238" s="52">
        <v>0</v>
      </c>
      <c r="M238" s="52">
        <f t="shared" si="115"/>
        <v>0</v>
      </c>
      <c r="N238" s="58">
        <f>VLOOKUP(B238,[4]Attendance!$B$16:$AS$510,44,0)</f>
        <v>8</v>
      </c>
      <c r="O238" s="58">
        <f t="shared" si="116"/>
        <v>12.23076923076923</v>
      </c>
      <c r="P238" s="53">
        <f>VLOOKUP(B238,[4]Attendance!$B$16:$BA$510,52,0)</f>
        <v>0</v>
      </c>
      <c r="Q238" s="53">
        <f t="shared" si="95"/>
        <v>0</v>
      </c>
      <c r="R238" s="54">
        <f>VLOOKUP(B238,[4]Attendance!$B$16:$BB$510,53,0)</f>
        <v>38</v>
      </c>
      <c r="S238" s="55">
        <f t="shared" si="96"/>
        <v>58.09615384615384</v>
      </c>
      <c r="T238" s="53">
        <f>VLOOKUP(B238,[4]Attendance!$B$16:$BC$510,54,0)</f>
        <v>0</v>
      </c>
      <c r="U238" s="53">
        <f t="shared" si="97"/>
        <v>0</v>
      </c>
      <c r="V238" s="58">
        <f>VLOOKUP(B238,[4]Attendance!$B$16:$AT$510,45,0)</f>
        <v>8</v>
      </c>
      <c r="W238" s="58">
        <f t="shared" si="98"/>
        <v>16.307692307692307</v>
      </c>
      <c r="X238" s="56">
        <f>VLOOKUP(B238,[4]Attendance!$B$16:$AP$510,41,0)</f>
        <v>19</v>
      </c>
      <c r="Y238" s="56">
        <f t="shared" si="99"/>
        <v>9.5</v>
      </c>
      <c r="Z238" s="216">
        <v>10</v>
      </c>
      <c r="AA238" s="58">
        <f t="shared" si="100"/>
        <v>24</v>
      </c>
      <c r="AB238" s="59">
        <f t="shared" si="101"/>
        <v>9.2307692307692317</v>
      </c>
      <c r="AC238" s="58">
        <f t="shared" si="117"/>
        <v>0</v>
      </c>
      <c r="AD238" s="58">
        <f t="shared" si="118"/>
        <v>0</v>
      </c>
      <c r="AE238" s="60">
        <v>26</v>
      </c>
      <c r="AF238" s="60">
        <f t="shared" si="102"/>
        <v>10</v>
      </c>
      <c r="AG238" s="60">
        <f>VLOOKUP(B238,[4]Attendance!$B$16:$AZ$510,51,0)</f>
        <v>26</v>
      </c>
      <c r="AH238" s="53">
        <f t="shared" si="103"/>
        <v>10</v>
      </c>
      <c r="AI238" s="61">
        <f>VLOOKUP(B238,[4]Attendance!$B$16:$BD$200,55,0)</f>
        <v>2</v>
      </c>
      <c r="AJ238" s="61">
        <f>VLOOKUP(B238,'[4]Annual leave'!$B$10:$W$46,22,0)</f>
        <v>26.712051282051281</v>
      </c>
      <c r="AK238" s="62">
        <f t="shared" si="122"/>
        <v>4</v>
      </c>
      <c r="AL238" s="63">
        <f t="shared" si="104"/>
        <v>0</v>
      </c>
      <c r="AM238" s="53">
        <v>0</v>
      </c>
      <c r="AN238" s="53">
        <f>VLOOKUP(B238,[4]Attendance!$B$16:$AR$510,43,0)</f>
        <v>0</v>
      </c>
      <c r="AO238" s="53">
        <f t="shared" si="105"/>
        <v>0</v>
      </c>
      <c r="AP238" s="123">
        <v>0</v>
      </c>
      <c r="AQ238" s="53">
        <v>0</v>
      </c>
      <c r="AR238" s="65">
        <f>VLOOKUP(B238,'[4]13 Month'!$B$9:$X$41,23,0)</f>
        <v>67.653846153846146</v>
      </c>
      <c r="AS238" s="66">
        <f t="shared" si="119"/>
        <v>415.42</v>
      </c>
      <c r="AT238" s="67">
        <f t="shared" si="106"/>
        <v>1681620.1600000001</v>
      </c>
      <c r="AU238" s="68">
        <v>0</v>
      </c>
      <c r="AV238" s="68">
        <v>0</v>
      </c>
      <c r="AW238" s="69">
        <f t="shared" si="107"/>
        <v>0</v>
      </c>
      <c r="AX238" s="70">
        <f t="shared" si="108"/>
        <v>1602684.1600000001</v>
      </c>
      <c r="AY238" s="71">
        <f t="shared" si="109"/>
        <v>5</v>
      </c>
      <c r="AZ238" s="53">
        <f t="shared" si="110"/>
        <v>5134.2080000000133</v>
      </c>
      <c r="BA238" s="65">
        <f t="shared" si="120"/>
        <v>1.26833201581028</v>
      </c>
      <c r="BB238" s="60">
        <f t="shared" si="111"/>
        <v>5.92</v>
      </c>
      <c r="BC238" s="60">
        <f t="shared" si="112"/>
        <v>5.92</v>
      </c>
      <c r="BD238" s="53">
        <f t="shared" si="113"/>
        <v>408.23</v>
      </c>
      <c r="BE238" s="72">
        <f>VLOOKUP(B238,'[4]PAYROLL 50%'!$B$9:$L$44,11,0)</f>
        <v>106</v>
      </c>
      <c r="BF238" s="73">
        <f t="shared" si="114"/>
        <v>302.23</v>
      </c>
      <c r="BG238" s="56">
        <v>0</v>
      </c>
      <c r="BH238" s="74">
        <v>0</v>
      </c>
      <c r="BI238" s="75">
        <f t="shared" si="121"/>
        <v>302.23</v>
      </c>
      <c r="BJ238" s="76"/>
      <c r="BK238" s="77"/>
      <c r="BL238" s="130"/>
      <c r="BM238" s="139" t="s">
        <v>855</v>
      </c>
      <c r="BN238" s="130" t="s">
        <v>856</v>
      </c>
      <c r="BO238" s="140">
        <v>214.75</v>
      </c>
    </row>
    <row r="239" spans="1:67" s="81" customFormat="1" ht="24" customHeight="1" x14ac:dyDescent="0.2">
      <c r="A239" s="41">
        <v>357</v>
      </c>
      <c r="B239" s="115" t="s">
        <v>866</v>
      </c>
      <c r="C239" s="116" t="s">
        <v>867</v>
      </c>
      <c r="D239" s="121" t="s">
        <v>868</v>
      </c>
      <c r="E239" s="118" t="s">
        <v>143</v>
      </c>
      <c r="F239" s="86" t="s">
        <v>869</v>
      </c>
      <c r="G239" s="87" t="s">
        <v>870</v>
      </c>
      <c r="H239" s="88">
        <v>44574</v>
      </c>
      <c r="I239" s="49">
        <v>260</v>
      </c>
      <c r="J239" s="50">
        <f>VLOOKUP(B239,[4]Attendance!$B$16:$AQ$160,42,0)</f>
        <v>26</v>
      </c>
      <c r="K239" s="51">
        <f t="shared" si="94"/>
        <v>260</v>
      </c>
      <c r="L239" s="52">
        <v>0</v>
      </c>
      <c r="M239" s="52">
        <f t="shared" si="115"/>
        <v>0</v>
      </c>
      <c r="N239" s="58">
        <f>VLOOKUP(B239,[4]Attendance!$B$16:$AS$160,44,0)</f>
        <v>4</v>
      </c>
      <c r="O239" s="58">
        <f t="shared" si="116"/>
        <v>7.5</v>
      </c>
      <c r="P239" s="53">
        <f>VLOOKUP(B239,[4]Attendance!$B$16:$BA$160,52,0)</f>
        <v>0</v>
      </c>
      <c r="Q239" s="53">
        <f t="shared" si="95"/>
        <v>0</v>
      </c>
      <c r="R239" s="54">
        <f>VLOOKUP(B239,[4]Attendance!$B$16:$BB$160,53,0)</f>
        <v>40</v>
      </c>
      <c r="S239" s="55">
        <f t="shared" si="96"/>
        <v>75</v>
      </c>
      <c r="T239" s="53">
        <f>VLOOKUP(B239,[4]Attendance!$B$16:$BC$160,54,0)</f>
        <v>0</v>
      </c>
      <c r="U239" s="53">
        <f t="shared" si="97"/>
        <v>0</v>
      </c>
      <c r="V239" s="58">
        <f>VLOOKUP(B239,[4]Attendance!$B$16:$AT$160,45,0)</f>
        <v>8</v>
      </c>
      <c r="W239" s="58">
        <f t="shared" si="98"/>
        <v>20</v>
      </c>
      <c r="X239" s="56">
        <f>VLOOKUP(B239,[4]Attendance!$B$16:$AP$160,41,0)</f>
        <v>20</v>
      </c>
      <c r="Y239" s="56">
        <f t="shared" si="99"/>
        <v>10</v>
      </c>
      <c r="Z239" s="57">
        <v>146</v>
      </c>
      <c r="AA239" s="58">
        <f t="shared" si="100"/>
        <v>26</v>
      </c>
      <c r="AB239" s="59">
        <f t="shared" si="101"/>
        <v>146</v>
      </c>
      <c r="AC239" s="58">
        <f t="shared" si="117"/>
        <v>0</v>
      </c>
      <c r="AD239" s="58">
        <f t="shared" si="118"/>
        <v>0</v>
      </c>
      <c r="AE239" s="60">
        <v>26</v>
      </c>
      <c r="AF239" s="60">
        <f t="shared" si="102"/>
        <v>10</v>
      </c>
      <c r="AG239" s="60">
        <f>VLOOKUP(B239,[4]Attendance!$B$16:$AZ$160,51,0)</f>
        <v>26</v>
      </c>
      <c r="AH239" s="53">
        <f t="shared" si="103"/>
        <v>10</v>
      </c>
      <c r="AI239" s="61">
        <f>VLOOKUP(B239,[4]Attendance!$B$16:$BD$200,55,0)</f>
        <v>0</v>
      </c>
      <c r="AJ239" s="61">
        <f>VLOOKUP(B239,'[4]Annual leave'!$B$10:$W$46,22,0)</f>
        <v>0</v>
      </c>
      <c r="AK239" s="62">
        <f t="shared" si="122"/>
        <v>26</v>
      </c>
      <c r="AL239" s="63">
        <f t="shared" si="104"/>
        <v>3</v>
      </c>
      <c r="AM239" s="53">
        <v>0</v>
      </c>
      <c r="AN239" s="53">
        <f>VLOOKUP(B239,[4]Attendance!$B$16:$AR$160,43,0)</f>
        <v>0</v>
      </c>
      <c r="AO239" s="53">
        <f t="shared" si="105"/>
        <v>0</v>
      </c>
      <c r="AP239" s="64">
        <v>0</v>
      </c>
      <c r="AQ239" s="53">
        <v>0</v>
      </c>
      <c r="AR239" s="65">
        <f>VLOOKUP(B239,'[4]13 Month'!$B$9:$X$41,23,0)</f>
        <v>355.42948717948713</v>
      </c>
      <c r="AS239" s="66">
        <f t="shared" si="119"/>
        <v>896.93</v>
      </c>
      <c r="AT239" s="67">
        <f t="shared" si="106"/>
        <v>3630772.6399999997</v>
      </c>
      <c r="AU239" s="68">
        <v>0</v>
      </c>
      <c r="AV239" s="68">
        <v>0</v>
      </c>
      <c r="AW239" s="69">
        <f t="shared" si="107"/>
        <v>0</v>
      </c>
      <c r="AX239" s="70">
        <f t="shared" si="108"/>
        <v>3549812.6399999997</v>
      </c>
      <c r="AY239" s="71">
        <f t="shared" si="109"/>
        <v>10</v>
      </c>
      <c r="AZ239" s="53">
        <f t="shared" si="110"/>
        <v>179981.26399999997</v>
      </c>
      <c r="BA239" s="65">
        <f t="shared" si="120"/>
        <v>44.461774703557303</v>
      </c>
      <c r="BB239" s="60">
        <f t="shared" si="111"/>
        <v>5.92</v>
      </c>
      <c r="BC239" s="60">
        <f t="shared" si="112"/>
        <v>5.92</v>
      </c>
      <c r="BD239" s="53">
        <f t="shared" si="113"/>
        <v>846.55</v>
      </c>
      <c r="BE239" s="72">
        <f>VLOOKUP(B239,'[4]PAYROLL 50%'!$B$9:$L$44,11,0)</f>
        <v>130</v>
      </c>
      <c r="BF239" s="73">
        <f t="shared" si="114"/>
        <v>716.55</v>
      </c>
      <c r="BG239" s="56">
        <f>VLOOKUP(B239,[4]Seniority!$B$10:$P$43,15,0)</f>
        <v>0</v>
      </c>
      <c r="BH239" s="74">
        <f>VLOOKUP(B239,[4]Seniority!$B$10:$S$43,18,0)</f>
        <v>0</v>
      </c>
      <c r="BI239" s="75">
        <f t="shared" si="121"/>
        <v>716.55</v>
      </c>
      <c r="BJ239" s="76"/>
      <c r="BK239" s="77"/>
      <c r="BL239" s="130"/>
      <c r="BM239" s="139" t="s">
        <v>866</v>
      </c>
      <c r="BN239" s="130" t="s">
        <v>867</v>
      </c>
      <c r="BO239" s="140">
        <v>356.95057692307694</v>
      </c>
    </row>
    <row r="240" spans="1:67" s="81" customFormat="1" ht="24" customHeight="1" x14ac:dyDescent="0.2">
      <c r="A240" s="41">
        <v>358</v>
      </c>
      <c r="B240" s="115" t="s">
        <v>871</v>
      </c>
      <c r="C240" s="116" t="s">
        <v>872</v>
      </c>
      <c r="D240" s="121" t="s">
        <v>873</v>
      </c>
      <c r="E240" s="118" t="s">
        <v>143</v>
      </c>
      <c r="F240" s="86" t="s">
        <v>874</v>
      </c>
      <c r="G240" s="87">
        <v>38108</v>
      </c>
      <c r="H240" s="88">
        <v>44925</v>
      </c>
      <c r="I240" s="215">
        <v>212</v>
      </c>
      <c r="J240" s="50">
        <f>VLOOKUP(B240,[4]Attendance!$B$16:$AQ$160,42,0)</f>
        <v>25</v>
      </c>
      <c r="K240" s="51">
        <f t="shared" si="94"/>
        <v>203.85</v>
      </c>
      <c r="L240" s="52">
        <v>0</v>
      </c>
      <c r="M240" s="52">
        <f t="shared" si="115"/>
        <v>0</v>
      </c>
      <c r="N240" s="53">
        <f>VLOOKUP(B240,[4]Attendance!$B$16:$AS$160,44,0)</f>
        <v>0</v>
      </c>
      <c r="O240" s="53">
        <f t="shared" si="116"/>
        <v>0</v>
      </c>
      <c r="P240" s="53">
        <f>VLOOKUP(B240,[4]Attendance!$B$16:$BA$160,52,0)</f>
        <v>0</v>
      </c>
      <c r="Q240" s="53">
        <f t="shared" si="95"/>
        <v>0</v>
      </c>
      <c r="R240" s="54">
        <f>VLOOKUP(B240,[4]Attendance!$B$16:$BB$160,53,0)</f>
        <v>40</v>
      </c>
      <c r="S240" s="55">
        <f t="shared" si="96"/>
        <v>61.153846153846146</v>
      </c>
      <c r="T240" s="53">
        <f>VLOOKUP(B240,[4]Attendance!$B$16:$BC$160,54,0)</f>
        <v>0</v>
      </c>
      <c r="U240" s="53">
        <f t="shared" si="97"/>
        <v>0</v>
      </c>
      <c r="V240" s="53">
        <f>VLOOKUP(B240,[4]Attendance!$B$16:$AT$160,45,0)</f>
        <v>0</v>
      </c>
      <c r="W240" s="53">
        <f t="shared" si="98"/>
        <v>0</v>
      </c>
      <c r="X240" s="56">
        <f>VLOOKUP(B240,[4]Attendance!$B$16:$AP$160,41,0)</f>
        <v>20</v>
      </c>
      <c r="Y240" s="56">
        <f t="shared" si="99"/>
        <v>10</v>
      </c>
      <c r="Z240" s="216">
        <v>20</v>
      </c>
      <c r="AA240" s="58">
        <f t="shared" si="100"/>
        <v>25</v>
      </c>
      <c r="AB240" s="59">
        <f t="shared" si="101"/>
        <v>19.230769230769234</v>
      </c>
      <c r="AC240" s="58">
        <f t="shared" si="117"/>
        <v>0</v>
      </c>
      <c r="AD240" s="58">
        <f t="shared" si="118"/>
        <v>0</v>
      </c>
      <c r="AE240" s="60">
        <v>26</v>
      </c>
      <c r="AF240" s="60">
        <f t="shared" si="102"/>
        <v>10</v>
      </c>
      <c r="AG240" s="60">
        <f>VLOOKUP(B240,[4]Attendance!$B$16:$AZ$160,51,0)</f>
        <v>26</v>
      </c>
      <c r="AH240" s="53">
        <f t="shared" si="103"/>
        <v>10</v>
      </c>
      <c r="AI240" s="61">
        <f>VLOOKUP(B240,[4]Attendance!$B$16:$BD$200,55,0)</f>
        <v>1</v>
      </c>
      <c r="AJ240" s="61">
        <f>VLOOKUP(B240,'[4]Annual leave'!$B$10:$W$46,22,0)</f>
        <v>11.273461538461536</v>
      </c>
      <c r="AK240" s="62">
        <f t="shared" si="122"/>
        <v>15</v>
      </c>
      <c r="AL240" s="63">
        <f t="shared" si="104"/>
        <v>2</v>
      </c>
      <c r="AM240" s="53">
        <v>0</v>
      </c>
      <c r="AN240" s="53">
        <f>VLOOKUP(B240,[4]Attendance!$B$16:$AR$160,43,0)</f>
        <v>0</v>
      </c>
      <c r="AO240" s="53">
        <f t="shared" si="105"/>
        <v>0</v>
      </c>
      <c r="AP240" s="64">
        <v>0</v>
      </c>
      <c r="AQ240" s="53">
        <v>0</v>
      </c>
      <c r="AR240" s="65">
        <f>VLOOKUP(B240,'[4]13 Month'!$B$9:$X$41,23,0)</f>
        <v>217.61858974358972</v>
      </c>
      <c r="AS240" s="66">
        <f t="shared" si="119"/>
        <v>545.13</v>
      </c>
      <c r="AT240" s="67">
        <f t="shared" si="106"/>
        <v>2206686.2399999998</v>
      </c>
      <c r="AU240" s="68">
        <v>0</v>
      </c>
      <c r="AV240" s="68">
        <v>0</v>
      </c>
      <c r="AW240" s="69">
        <f t="shared" si="107"/>
        <v>0</v>
      </c>
      <c r="AX240" s="70">
        <f t="shared" si="108"/>
        <v>2125726.2399999998</v>
      </c>
      <c r="AY240" s="71">
        <f t="shared" si="109"/>
        <v>10</v>
      </c>
      <c r="AZ240" s="53">
        <f t="shared" si="110"/>
        <v>37572.623999999982</v>
      </c>
      <c r="BA240" s="65">
        <f t="shared" si="120"/>
        <v>9.281774703557307</v>
      </c>
      <c r="BB240" s="60">
        <f t="shared" si="111"/>
        <v>5.92</v>
      </c>
      <c r="BC240" s="60">
        <f t="shared" si="112"/>
        <v>5.92</v>
      </c>
      <c r="BD240" s="53">
        <f t="shared" si="113"/>
        <v>529.92999999999995</v>
      </c>
      <c r="BE240" s="72">
        <f>VLOOKUP(B240,'[4]PAYROLL 50%'!$B$9:$L$44,11,0)</f>
        <v>106</v>
      </c>
      <c r="BF240" s="73">
        <f t="shared" si="114"/>
        <v>423.92999999999995</v>
      </c>
      <c r="BG240" s="56">
        <f>VLOOKUP(B240,[4]Seniority!$B$10:$P$43,15,0)</f>
        <v>0</v>
      </c>
      <c r="BH240" s="74">
        <f>VLOOKUP(B240,[4]Seniority!$B$10:$S$43,18,0)</f>
        <v>0</v>
      </c>
      <c r="BI240" s="75">
        <f t="shared" si="121"/>
        <v>423.92999999999995</v>
      </c>
      <c r="BJ240" s="76"/>
      <c r="BK240" s="77"/>
      <c r="BL240" s="130"/>
      <c r="BM240" s="139" t="s">
        <v>871</v>
      </c>
      <c r="BN240" s="130" t="s">
        <v>872</v>
      </c>
      <c r="BO240" s="140">
        <v>251.28</v>
      </c>
    </row>
    <row r="241" spans="1:67" s="81" customFormat="1" ht="24" customHeight="1" x14ac:dyDescent="0.2">
      <c r="A241" s="41">
        <v>359</v>
      </c>
      <c r="B241" s="107" t="s">
        <v>875</v>
      </c>
      <c r="C241" s="83" t="s">
        <v>876</v>
      </c>
      <c r="D241" s="108" t="s">
        <v>877</v>
      </c>
      <c r="E241" s="109" t="s">
        <v>143</v>
      </c>
      <c r="F241" s="86" t="s">
        <v>878</v>
      </c>
      <c r="G241" s="128">
        <v>35190</v>
      </c>
      <c r="H241" s="119">
        <v>44950</v>
      </c>
      <c r="I241" s="215">
        <v>212</v>
      </c>
      <c r="J241" s="50">
        <f>VLOOKUP(B241,[4]Attendance!$B$16:$AQ$160,42,0)</f>
        <v>25.5</v>
      </c>
      <c r="K241" s="51">
        <f t="shared" si="94"/>
        <v>207.92</v>
      </c>
      <c r="L241" s="52">
        <v>0</v>
      </c>
      <c r="M241" s="52">
        <f t="shared" si="115"/>
        <v>0</v>
      </c>
      <c r="N241" s="58">
        <f>VLOOKUP(B241,[4]Attendance!$B$16:$AS$160,44,0)</f>
        <v>8</v>
      </c>
      <c r="O241" s="58">
        <f t="shared" si="116"/>
        <v>12.23076923076923</v>
      </c>
      <c r="P241" s="58">
        <f>VLOOKUP(B241,[4]Attendance!$B$16:$BA$160,52,0)</f>
        <v>70</v>
      </c>
      <c r="Q241" s="58">
        <f t="shared" si="95"/>
        <v>21.403846153846153</v>
      </c>
      <c r="R241" s="54">
        <f>VLOOKUP(B241,[4]Attendance!$B$16:$BB$160,53,0)</f>
        <v>8</v>
      </c>
      <c r="S241" s="55">
        <f t="shared" si="96"/>
        <v>12.23076923076923</v>
      </c>
      <c r="T241" s="58">
        <f>VLOOKUP(B241,[4]Attendance!$B$16:$BC$160,54,0)</f>
        <v>34</v>
      </c>
      <c r="U241" s="58">
        <f t="shared" si="97"/>
        <v>69.307692307692307</v>
      </c>
      <c r="V241" s="53">
        <f>VLOOKUP(B241,[4]Attendance!$B$16:$AT$160,45,0)</f>
        <v>0</v>
      </c>
      <c r="W241" s="53">
        <f t="shared" si="98"/>
        <v>0</v>
      </c>
      <c r="X241" s="56">
        <f>VLOOKUP(B241,[4]Attendance!$B$16:$AP$160,41,0)</f>
        <v>21</v>
      </c>
      <c r="Y241" s="56">
        <f t="shared" si="99"/>
        <v>10.5</v>
      </c>
      <c r="Z241" s="216">
        <v>20</v>
      </c>
      <c r="AA241" s="58">
        <f t="shared" si="100"/>
        <v>25.5</v>
      </c>
      <c r="AB241" s="59">
        <f t="shared" si="101"/>
        <v>19.615384615384617</v>
      </c>
      <c r="AC241" s="58">
        <f t="shared" si="117"/>
        <v>0</v>
      </c>
      <c r="AD241" s="58">
        <f t="shared" si="118"/>
        <v>0</v>
      </c>
      <c r="AE241" s="60">
        <v>26</v>
      </c>
      <c r="AF241" s="60">
        <f t="shared" si="102"/>
        <v>10</v>
      </c>
      <c r="AG241" s="60">
        <f>VLOOKUP(B241,[4]Attendance!$B$16:$AZ$160,51,0)</f>
        <v>26</v>
      </c>
      <c r="AH241" s="53">
        <f t="shared" si="103"/>
        <v>10</v>
      </c>
      <c r="AI241" s="61">
        <f>VLOOKUP(B241,[4]Attendance!$B$16:$BD$200,55,0)</f>
        <v>0.5</v>
      </c>
      <c r="AJ241" s="61">
        <f>VLOOKUP(B241,'[4]Annual leave'!$B$10:$W$46,22,0)</f>
        <v>5.5753685897435892</v>
      </c>
      <c r="AK241" s="62">
        <f t="shared" si="122"/>
        <v>14</v>
      </c>
      <c r="AL241" s="63">
        <f t="shared" si="104"/>
        <v>2</v>
      </c>
      <c r="AM241" s="53">
        <v>0</v>
      </c>
      <c r="AN241" s="58">
        <f>VLOOKUP(B241,[4]Attendance!$B$16:$AR$160,43,0)</f>
        <v>18</v>
      </c>
      <c r="AO241" s="58">
        <f t="shared" si="105"/>
        <v>20.76923076923077</v>
      </c>
      <c r="AP241" s="64">
        <v>0</v>
      </c>
      <c r="AQ241" s="53">
        <v>0</v>
      </c>
      <c r="AR241" s="65">
        <f>VLOOKUP(B241,'[4]13 Month'!$B$9:$X$41,23,0)</f>
        <v>217.2692307692308</v>
      </c>
      <c r="AS241" s="66">
        <f t="shared" si="119"/>
        <v>618.82000000000005</v>
      </c>
      <c r="AT241" s="67">
        <f t="shared" si="106"/>
        <v>2504983.3600000003</v>
      </c>
      <c r="AU241" s="68">
        <v>0</v>
      </c>
      <c r="AV241" s="68">
        <v>0</v>
      </c>
      <c r="AW241" s="69">
        <f t="shared" si="107"/>
        <v>0</v>
      </c>
      <c r="AX241" s="70">
        <f t="shared" si="108"/>
        <v>2421999.3600000003</v>
      </c>
      <c r="AY241" s="71">
        <f t="shared" si="109"/>
        <v>10</v>
      </c>
      <c r="AZ241" s="53">
        <f t="shared" si="110"/>
        <v>67199.936000000016</v>
      </c>
      <c r="BA241" s="65">
        <f t="shared" si="120"/>
        <v>16.600774703557317</v>
      </c>
      <c r="BB241" s="60">
        <f t="shared" si="111"/>
        <v>5.92</v>
      </c>
      <c r="BC241" s="60">
        <f t="shared" si="112"/>
        <v>5.92</v>
      </c>
      <c r="BD241" s="53">
        <f t="shared" si="113"/>
        <v>596.29999999999995</v>
      </c>
      <c r="BE241" s="72">
        <f>VLOOKUP(B241,'[4]PAYROLL 50%'!$B$9:$L$44,11,0)</f>
        <v>106</v>
      </c>
      <c r="BF241" s="73">
        <f t="shared" si="114"/>
        <v>490.29999999999995</v>
      </c>
      <c r="BG241" s="56">
        <f>VLOOKUP(B241,[4]Seniority!$B$10:$P$43,15,0)</f>
        <v>0</v>
      </c>
      <c r="BH241" s="74">
        <f>VLOOKUP(B241,[4]Seniority!$B$10:$S$43,18,0)</f>
        <v>0</v>
      </c>
      <c r="BI241" s="75">
        <f t="shared" si="121"/>
        <v>490.29999999999995</v>
      </c>
      <c r="BJ241" s="76"/>
      <c r="BK241" s="77"/>
      <c r="BL241" s="130"/>
      <c r="BM241" s="139" t="s">
        <v>875</v>
      </c>
      <c r="BN241" s="130" t="s">
        <v>876</v>
      </c>
      <c r="BO241" s="140">
        <v>234.85000000000002</v>
      </c>
    </row>
    <row r="242" spans="1:67" s="81" customFormat="1" ht="24" customHeight="1" x14ac:dyDescent="0.2">
      <c r="A242" s="41">
        <v>360</v>
      </c>
      <c r="B242" s="107" t="s">
        <v>879</v>
      </c>
      <c r="C242" s="83" t="s">
        <v>880</v>
      </c>
      <c r="D242" s="108" t="s">
        <v>881</v>
      </c>
      <c r="E242" s="109" t="s">
        <v>143</v>
      </c>
      <c r="F242" s="86" t="s">
        <v>878</v>
      </c>
      <c r="G242" s="128">
        <v>37712</v>
      </c>
      <c r="H242" s="119">
        <v>44950</v>
      </c>
      <c r="I242" s="215">
        <v>212</v>
      </c>
      <c r="J242" s="50">
        <f>VLOOKUP(B242,[4]Attendance!$B$16:$AQ$160,42,0)</f>
        <v>21</v>
      </c>
      <c r="K242" s="51">
        <f t="shared" si="94"/>
        <v>171.23</v>
      </c>
      <c r="L242" s="52">
        <v>0</v>
      </c>
      <c r="M242" s="52">
        <f t="shared" si="115"/>
        <v>0</v>
      </c>
      <c r="N242" s="53">
        <f>VLOOKUP(B242,[4]Attendance!$B$16:$AS$160,44,0)</f>
        <v>0</v>
      </c>
      <c r="O242" s="53">
        <f t="shared" si="116"/>
        <v>0</v>
      </c>
      <c r="P242" s="53">
        <f>VLOOKUP(B242,[4]Attendance!$B$16:$BA$160,52,0)</f>
        <v>0</v>
      </c>
      <c r="Q242" s="53">
        <f t="shared" si="95"/>
        <v>0</v>
      </c>
      <c r="R242" s="54">
        <f>VLOOKUP(B242,[4]Attendance!$B$16:$BB$160,53,0)</f>
        <v>28</v>
      </c>
      <c r="S242" s="55">
        <f t="shared" si="96"/>
        <v>42.807692307692307</v>
      </c>
      <c r="T242" s="53">
        <f>VLOOKUP(B242,[4]Attendance!$B$16:$BC$160,54,0)</f>
        <v>0</v>
      </c>
      <c r="U242" s="53">
        <f t="shared" si="97"/>
        <v>0</v>
      </c>
      <c r="V242" s="58">
        <f>VLOOKUP(B242,[4]Attendance!$B$16:$AT$160,45,0)</f>
        <v>8</v>
      </c>
      <c r="W242" s="58">
        <f t="shared" si="98"/>
        <v>16.307692307692307</v>
      </c>
      <c r="X242" s="56">
        <f>VLOOKUP(B242,[4]Attendance!$B$16:$AP$160,41,0)</f>
        <v>14</v>
      </c>
      <c r="Y242" s="56">
        <f t="shared" si="99"/>
        <v>7</v>
      </c>
      <c r="Z242" s="216">
        <v>20</v>
      </c>
      <c r="AA242" s="58">
        <f t="shared" si="100"/>
        <v>21</v>
      </c>
      <c r="AB242" s="59">
        <f t="shared" si="101"/>
        <v>16.153846153846153</v>
      </c>
      <c r="AC242" s="58">
        <f t="shared" si="117"/>
        <v>0</v>
      </c>
      <c r="AD242" s="58">
        <f t="shared" si="118"/>
        <v>0</v>
      </c>
      <c r="AE242" s="60">
        <v>26</v>
      </c>
      <c r="AF242" s="60">
        <f t="shared" si="102"/>
        <v>10</v>
      </c>
      <c r="AG242" s="60">
        <f>VLOOKUP(B242,[4]Attendance!$B$16:$AZ$160,51,0)</f>
        <v>24</v>
      </c>
      <c r="AH242" s="53">
        <f t="shared" si="103"/>
        <v>9.2307692307692317</v>
      </c>
      <c r="AI242" s="61">
        <f>VLOOKUP(B242,[4]Attendance!$B$16:$BD$200,55,0)</f>
        <v>3</v>
      </c>
      <c r="AJ242" s="61">
        <f>VLOOKUP(B242,'[4]Annual leave'!$B$10:$W$46,22,0)</f>
        <v>32.963750000000005</v>
      </c>
      <c r="AK242" s="62">
        <f t="shared" si="122"/>
        <v>14</v>
      </c>
      <c r="AL242" s="63">
        <f t="shared" si="104"/>
        <v>2</v>
      </c>
      <c r="AM242" s="53">
        <v>0</v>
      </c>
      <c r="AN242" s="53">
        <f>VLOOKUP(B242,[4]Attendance!$B$16:$AR$160,43,0)</f>
        <v>0</v>
      </c>
      <c r="AO242" s="53">
        <f t="shared" si="105"/>
        <v>0</v>
      </c>
      <c r="AP242" s="64">
        <v>0</v>
      </c>
      <c r="AQ242" s="53">
        <v>0</v>
      </c>
      <c r="AR242" s="65">
        <f>VLOOKUP(B242,'[4]13 Month'!$B$9:$X$41,23,0)</f>
        <v>217.2692307692308</v>
      </c>
      <c r="AS242" s="66">
        <f t="shared" si="119"/>
        <v>524.96</v>
      </c>
      <c r="AT242" s="67">
        <f t="shared" si="106"/>
        <v>2125038.08</v>
      </c>
      <c r="AU242" s="68">
        <v>0</v>
      </c>
      <c r="AV242" s="68">
        <v>0</v>
      </c>
      <c r="AW242" s="69">
        <f t="shared" si="107"/>
        <v>0</v>
      </c>
      <c r="AX242" s="70">
        <f t="shared" si="108"/>
        <v>2056222.08</v>
      </c>
      <c r="AY242" s="71">
        <f t="shared" si="109"/>
        <v>10</v>
      </c>
      <c r="AZ242" s="53">
        <f t="shared" si="110"/>
        <v>30622.208000000013</v>
      </c>
      <c r="BA242" s="65">
        <f t="shared" si="120"/>
        <v>7.5647747035573154</v>
      </c>
      <c r="BB242" s="60">
        <f t="shared" si="111"/>
        <v>5.92</v>
      </c>
      <c r="BC242" s="60">
        <f t="shared" si="112"/>
        <v>5.92</v>
      </c>
      <c r="BD242" s="53">
        <f t="shared" si="113"/>
        <v>511.48</v>
      </c>
      <c r="BE242" s="72">
        <f>VLOOKUP(B242,'[4]PAYROLL 50%'!$B$9:$L$44,11,0)</f>
        <v>106</v>
      </c>
      <c r="BF242" s="73">
        <f t="shared" si="114"/>
        <v>405.48</v>
      </c>
      <c r="BG242" s="56">
        <f>VLOOKUP(B242,[4]Seniority!$B$10:$P$43,15,0)</f>
        <v>0</v>
      </c>
      <c r="BH242" s="74">
        <v>0</v>
      </c>
      <c r="BI242" s="75">
        <f t="shared" si="121"/>
        <v>405.48</v>
      </c>
      <c r="BJ242" s="76"/>
      <c r="BK242" s="77"/>
      <c r="BL242" s="130"/>
      <c r="BM242" s="139" t="s">
        <v>879</v>
      </c>
      <c r="BN242" s="130" t="s">
        <v>880</v>
      </c>
      <c r="BO242" s="140">
        <v>234.97</v>
      </c>
    </row>
    <row r="243" spans="1:67" s="81" customFormat="1" ht="24" customHeight="1" x14ac:dyDescent="0.2">
      <c r="A243" s="41">
        <v>361</v>
      </c>
      <c r="B243" s="107" t="s">
        <v>882</v>
      </c>
      <c r="C243" s="83" t="s">
        <v>883</v>
      </c>
      <c r="D243" s="108" t="s">
        <v>884</v>
      </c>
      <c r="E243" s="109" t="s">
        <v>143</v>
      </c>
      <c r="F243" s="86" t="s">
        <v>885</v>
      </c>
      <c r="G243" s="128">
        <v>33759</v>
      </c>
      <c r="H243" s="119">
        <v>45181</v>
      </c>
      <c r="I243" s="215">
        <v>212</v>
      </c>
      <c r="J243" s="50">
        <f>VLOOKUP(B243,[4]Attendance!$B$16:$AQ$500,42,0)</f>
        <v>25.5</v>
      </c>
      <c r="K243" s="51">
        <f t="shared" si="94"/>
        <v>207.92</v>
      </c>
      <c r="L243" s="52">
        <v>0</v>
      </c>
      <c r="M243" s="52">
        <f t="shared" si="115"/>
        <v>0</v>
      </c>
      <c r="N243" s="53">
        <f>VLOOKUP(B243,[4]Attendance!$B$16:$AS$500,44,0)</f>
        <v>0</v>
      </c>
      <c r="O243" s="53">
        <f t="shared" si="116"/>
        <v>0</v>
      </c>
      <c r="P243" s="53">
        <f>VLOOKUP(B243,[4]Attendance!$B$16:$BA$500,52,0)</f>
        <v>0</v>
      </c>
      <c r="Q243" s="53">
        <f t="shared" si="95"/>
        <v>0</v>
      </c>
      <c r="R243" s="54">
        <f>VLOOKUP(B243,[4]Attendance!$B$16:$BB$500,53,0)</f>
        <v>34</v>
      </c>
      <c r="S243" s="55">
        <f t="shared" si="96"/>
        <v>51.980769230769226</v>
      </c>
      <c r="T243" s="53">
        <f>VLOOKUP(B243,[4]Attendance!$B$16:$BC$500,54,0)</f>
        <v>0</v>
      </c>
      <c r="U243" s="53">
        <f t="shared" si="97"/>
        <v>0</v>
      </c>
      <c r="V243" s="53">
        <f>VLOOKUP(B243,[4]Attendance!$B$16:$AT$500,45,0)</f>
        <v>0</v>
      </c>
      <c r="W243" s="53">
        <f t="shared" si="98"/>
        <v>0</v>
      </c>
      <c r="X243" s="56">
        <f>VLOOKUP(B243,[4]Attendance!$B$16:$AP$500,41,0)</f>
        <v>17</v>
      </c>
      <c r="Y243" s="56">
        <f t="shared" si="99"/>
        <v>8.5</v>
      </c>
      <c r="Z243" s="216">
        <v>10</v>
      </c>
      <c r="AA243" s="58">
        <f t="shared" si="100"/>
        <v>25.5</v>
      </c>
      <c r="AB243" s="59">
        <f t="shared" si="101"/>
        <v>9.8076923076923084</v>
      </c>
      <c r="AC243" s="58">
        <f t="shared" si="117"/>
        <v>0</v>
      </c>
      <c r="AD243" s="58">
        <f t="shared" si="118"/>
        <v>0</v>
      </c>
      <c r="AE243" s="60">
        <v>26</v>
      </c>
      <c r="AF243" s="60">
        <f t="shared" si="102"/>
        <v>10</v>
      </c>
      <c r="AG243" s="60">
        <f>VLOOKUP(B243,[4]Attendance!$B$16:$AZ$500,51,0)</f>
        <v>26</v>
      </c>
      <c r="AH243" s="53">
        <f t="shared" si="103"/>
        <v>10</v>
      </c>
      <c r="AI243" s="61">
        <f>VLOOKUP(B243,[4]Attendance!$B$16:$BD$200,55,0)</f>
        <v>0.5</v>
      </c>
      <c r="AJ243" s="61">
        <f>VLOOKUP(B243,'[4]Annual leave'!$B$10:$W$46,22,0)</f>
        <v>5.2252243589743586</v>
      </c>
      <c r="AK243" s="62">
        <f t="shared" si="122"/>
        <v>6</v>
      </c>
      <c r="AL243" s="63">
        <f t="shared" si="104"/>
        <v>0</v>
      </c>
      <c r="AM243" s="53">
        <v>0</v>
      </c>
      <c r="AN243" s="53">
        <f>VLOOKUP(B243,[4]Attendance!$B$16:$AR$500,43,0)</f>
        <v>0</v>
      </c>
      <c r="AO243" s="53">
        <f t="shared" si="105"/>
        <v>0</v>
      </c>
      <c r="AP243" s="64">
        <v>0</v>
      </c>
      <c r="AQ243" s="53">
        <v>0</v>
      </c>
      <c r="AR243" s="65">
        <f>VLOOKUP(B243,'[4]13 Month'!$B$9:$X$41,23,0)</f>
        <v>87.333333333333329</v>
      </c>
      <c r="AS243" s="66">
        <f t="shared" si="119"/>
        <v>390.77</v>
      </c>
      <c r="AT243" s="67">
        <f t="shared" si="106"/>
        <v>1581836.96</v>
      </c>
      <c r="AU243" s="68">
        <v>1</v>
      </c>
      <c r="AV243" s="68">
        <v>2</v>
      </c>
      <c r="AW243" s="69">
        <f t="shared" si="107"/>
        <v>450000</v>
      </c>
      <c r="AX243" s="70">
        <f t="shared" si="108"/>
        <v>1056948.96</v>
      </c>
      <c r="AY243" s="71">
        <f t="shared" si="109"/>
        <v>0</v>
      </c>
      <c r="AZ243" s="53">
        <f t="shared" si="110"/>
        <v>0</v>
      </c>
      <c r="BA243" s="65">
        <f t="shared" si="120"/>
        <v>0</v>
      </c>
      <c r="BB243" s="60">
        <f t="shared" si="111"/>
        <v>5.92</v>
      </c>
      <c r="BC243" s="60">
        <f t="shared" si="112"/>
        <v>5.92</v>
      </c>
      <c r="BD243" s="53">
        <f t="shared" si="113"/>
        <v>384.85</v>
      </c>
      <c r="BE243" s="72">
        <f>VLOOKUP(B243,'[4]PAYROLL 50%'!$B$9:$L$44,11,0)</f>
        <v>106</v>
      </c>
      <c r="BF243" s="73">
        <f t="shared" si="114"/>
        <v>278.85000000000002</v>
      </c>
      <c r="BG243" s="56">
        <f>VLOOKUP(B243,[4]Seniority!$B$10:$P$43,15,0)</f>
        <v>0</v>
      </c>
      <c r="BH243" s="74">
        <v>0</v>
      </c>
      <c r="BI243" s="75">
        <f t="shared" si="121"/>
        <v>278.85000000000002</v>
      </c>
      <c r="BJ243" s="76"/>
      <c r="BK243" s="77"/>
      <c r="BL243" s="130"/>
      <c r="BM243" s="139" t="s">
        <v>882</v>
      </c>
      <c r="BN243" s="130" t="s">
        <v>883</v>
      </c>
      <c r="BO243" s="140">
        <v>219.89</v>
      </c>
    </row>
    <row r="244" spans="1:67" s="81" customFormat="1" ht="24" customHeight="1" x14ac:dyDescent="0.2">
      <c r="A244" s="41">
        <v>362</v>
      </c>
      <c r="B244" s="107" t="s">
        <v>886</v>
      </c>
      <c r="C244" s="83" t="s">
        <v>887</v>
      </c>
      <c r="D244" s="108" t="s">
        <v>888</v>
      </c>
      <c r="E244" s="109" t="s">
        <v>143</v>
      </c>
      <c r="F244" s="86" t="s">
        <v>889</v>
      </c>
      <c r="G244" s="128">
        <v>36964</v>
      </c>
      <c r="H244" s="119">
        <v>45181</v>
      </c>
      <c r="I244" s="49">
        <v>212</v>
      </c>
      <c r="J244" s="50">
        <f>VLOOKUP(B244,[4]Attendance!$B$16:$AQ$500,42,0)</f>
        <v>26</v>
      </c>
      <c r="K244" s="51">
        <f t="shared" si="94"/>
        <v>212</v>
      </c>
      <c r="L244" s="52">
        <v>0</v>
      </c>
      <c r="M244" s="52">
        <f t="shared" si="115"/>
        <v>0</v>
      </c>
      <c r="N244" s="53">
        <f>VLOOKUP(B244,[4]Attendance!$B$16:$AS$500,44,0)</f>
        <v>0</v>
      </c>
      <c r="O244" s="53">
        <f t="shared" si="116"/>
        <v>0</v>
      </c>
      <c r="P244" s="53">
        <f>VLOOKUP(B244,[4]Attendance!$B$16:$BA$500,52,0)</f>
        <v>0</v>
      </c>
      <c r="Q244" s="53">
        <f t="shared" si="95"/>
        <v>0</v>
      </c>
      <c r="R244" s="54">
        <f>VLOOKUP(B244,[4]Attendance!$B$16:$BB$500,53,0)</f>
        <v>38</v>
      </c>
      <c r="S244" s="55">
        <f t="shared" si="96"/>
        <v>58.09615384615384</v>
      </c>
      <c r="T244" s="53">
        <f>VLOOKUP(B244,[4]Attendance!$B$16:$BC$500,54,0)</f>
        <v>0</v>
      </c>
      <c r="U244" s="53">
        <f t="shared" si="97"/>
        <v>0</v>
      </c>
      <c r="V244" s="53">
        <f>VLOOKUP(B244,[4]Attendance!$B$16:$AT$500,45,0)</f>
        <v>0</v>
      </c>
      <c r="W244" s="53">
        <f t="shared" si="98"/>
        <v>0</v>
      </c>
      <c r="X244" s="56">
        <f>VLOOKUP(B244,[4]Attendance!$B$16:$AP$500,41,0)</f>
        <v>19</v>
      </c>
      <c r="Y244" s="56">
        <f t="shared" si="99"/>
        <v>9.5</v>
      </c>
      <c r="Z244" s="122">
        <v>10</v>
      </c>
      <c r="AA244" s="58">
        <f t="shared" si="100"/>
        <v>26</v>
      </c>
      <c r="AB244" s="59">
        <f t="shared" si="101"/>
        <v>10</v>
      </c>
      <c r="AC244" s="58">
        <f t="shared" si="117"/>
        <v>0</v>
      </c>
      <c r="AD244" s="58">
        <f t="shared" si="118"/>
        <v>0</v>
      </c>
      <c r="AE244" s="60">
        <v>26</v>
      </c>
      <c r="AF244" s="60">
        <f t="shared" si="102"/>
        <v>10</v>
      </c>
      <c r="AG244" s="60">
        <f>VLOOKUP(B244,[4]Attendance!$B$16:$AZ$500,51,0)</f>
        <v>26</v>
      </c>
      <c r="AH244" s="53">
        <f t="shared" si="103"/>
        <v>10</v>
      </c>
      <c r="AI244" s="61">
        <f>VLOOKUP(B244,[4]Attendance!$B$16:$BD$200,55,0)</f>
        <v>0</v>
      </c>
      <c r="AJ244" s="61">
        <f>VLOOKUP(B244,'[4]Annual leave'!$B$10:$W$46,22,0)</f>
        <v>0</v>
      </c>
      <c r="AK244" s="62">
        <f t="shared" si="122"/>
        <v>6</v>
      </c>
      <c r="AL244" s="63">
        <f t="shared" si="104"/>
        <v>0</v>
      </c>
      <c r="AM244" s="53">
        <v>0</v>
      </c>
      <c r="AN244" s="53">
        <f>VLOOKUP(B244,[4]Attendance!$B$16:$AR$500,43,0)</f>
        <v>0</v>
      </c>
      <c r="AO244" s="53">
        <f t="shared" si="105"/>
        <v>0</v>
      </c>
      <c r="AP244" s="64">
        <v>0</v>
      </c>
      <c r="AQ244" s="53">
        <v>0</v>
      </c>
      <c r="AR244" s="65">
        <f>VLOOKUP(B244,'[4]13 Month'!$B$9:$X$41,23,0)</f>
        <v>87.333333333333329</v>
      </c>
      <c r="AS244" s="66">
        <f t="shared" si="119"/>
        <v>396.93</v>
      </c>
      <c r="AT244" s="67">
        <f t="shared" si="106"/>
        <v>1606772.6400000001</v>
      </c>
      <c r="AU244" s="68">
        <v>1</v>
      </c>
      <c r="AV244" s="68">
        <v>1</v>
      </c>
      <c r="AW244" s="69">
        <f t="shared" si="107"/>
        <v>300000</v>
      </c>
      <c r="AX244" s="70">
        <f t="shared" si="108"/>
        <v>1227836.6400000001</v>
      </c>
      <c r="AY244" s="71">
        <f t="shared" si="109"/>
        <v>0</v>
      </c>
      <c r="AZ244" s="53">
        <f t="shared" si="110"/>
        <v>0</v>
      </c>
      <c r="BA244" s="65">
        <f t="shared" si="120"/>
        <v>0</v>
      </c>
      <c r="BB244" s="60">
        <f t="shared" si="111"/>
        <v>5.92</v>
      </c>
      <c r="BC244" s="60">
        <f t="shared" si="112"/>
        <v>5.92</v>
      </c>
      <c r="BD244" s="53">
        <f t="shared" si="113"/>
        <v>391.01</v>
      </c>
      <c r="BE244" s="72">
        <f>VLOOKUP(B244,'[4]PAYROLL 50%'!$B$9:$L$44,11,0)</f>
        <v>106</v>
      </c>
      <c r="BF244" s="73">
        <f t="shared" si="114"/>
        <v>285.01</v>
      </c>
      <c r="BG244" s="56">
        <v>0</v>
      </c>
      <c r="BH244" s="74">
        <v>0</v>
      </c>
      <c r="BI244" s="75">
        <f t="shared" si="121"/>
        <v>285.01</v>
      </c>
      <c r="BJ244" s="76"/>
      <c r="BK244" s="77"/>
      <c r="BL244" s="130"/>
      <c r="BM244" s="139" t="s">
        <v>882</v>
      </c>
      <c r="BN244" s="130" t="s">
        <v>883</v>
      </c>
      <c r="BO244" s="140">
        <v>219.89</v>
      </c>
    </row>
    <row r="245" spans="1:67" s="81" customFormat="1" ht="24" customHeight="1" x14ac:dyDescent="0.2">
      <c r="A245" s="41">
        <v>363</v>
      </c>
      <c r="B245" s="107" t="s">
        <v>890</v>
      </c>
      <c r="C245" s="83" t="s">
        <v>891</v>
      </c>
      <c r="D245" s="108" t="s">
        <v>892</v>
      </c>
      <c r="E245" s="109" t="s">
        <v>143</v>
      </c>
      <c r="F245" s="86" t="s">
        <v>889</v>
      </c>
      <c r="G245" s="128">
        <v>38006</v>
      </c>
      <c r="H245" s="119">
        <v>45328</v>
      </c>
      <c r="I245" s="49">
        <v>208</v>
      </c>
      <c r="J245" s="50">
        <f>VLOOKUP(B245,[4]Attendance!$B$16:$AQ$500,42,0)</f>
        <v>26</v>
      </c>
      <c r="K245" s="51">
        <f t="shared" si="94"/>
        <v>208</v>
      </c>
      <c r="L245" s="52">
        <v>0</v>
      </c>
      <c r="M245" s="52">
        <f t="shared" si="115"/>
        <v>0</v>
      </c>
      <c r="N245" s="53">
        <f>VLOOKUP(B245,[4]Attendance!$B$16:$AS$500,44,0)</f>
        <v>0</v>
      </c>
      <c r="O245" s="53">
        <f t="shared" si="116"/>
        <v>0</v>
      </c>
      <c r="P245" s="53">
        <f>VLOOKUP(B245,[4]Attendance!$B$16:$BA$500,52,0)</f>
        <v>0</v>
      </c>
      <c r="Q245" s="53">
        <f t="shared" si="95"/>
        <v>0</v>
      </c>
      <c r="R245" s="54">
        <f>VLOOKUP(B245,[4]Attendance!$B$16:$BB$500,53,0)</f>
        <v>38</v>
      </c>
      <c r="S245" s="55">
        <f t="shared" si="96"/>
        <v>57</v>
      </c>
      <c r="T245" s="53">
        <f>VLOOKUP(B245,[4]Attendance!$B$16:$BC$500,54,0)</f>
        <v>0</v>
      </c>
      <c r="U245" s="53">
        <f t="shared" si="97"/>
        <v>0</v>
      </c>
      <c r="V245" s="53">
        <f>VLOOKUP(B245,[4]Attendance!$B$16:$AT$500,45,0)</f>
        <v>0</v>
      </c>
      <c r="W245" s="53">
        <f t="shared" si="98"/>
        <v>0</v>
      </c>
      <c r="X245" s="56">
        <f>VLOOKUP(B245,[4]Attendance!$B$16:$AP$500,41,0)</f>
        <v>19</v>
      </c>
      <c r="Y245" s="56">
        <f t="shared" si="99"/>
        <v>9.5</v>
      </c>
      <c r="Z245" s="57">
        <v>0</v>
      </c>
      <c r="AA245" s="58">
        <f t="shared" si="100"/>
        <v>26</v>
      </c>
      <c r="AB245" s="59">
        <f t="shared" si="101"/>
        <v>0</v>
      </c>
      <c r="AC245" s="58">
        <f t="shared" si="117"/>
        <v>0</v>
      </c>
      <c r="AD245" s="58">
        <f t="shared" si="118"/>
        <v>0</v>
      </c>
      <c r="AE245" s="60">
        <v>26</v>
      </c>
      <c r="AF245" s="60">
        <f t="shared" si="102"/>
        <v>10</v>
      </c>
      <c r="AG245" s="60">
        <f>VLOOKUP(B245,[4]Attendance!$B$16:$AZ$500,51,0)</f>
        <v>26</v>
      </c>
      <c r="AH245" s="53">
        <f t="shared" si="103"/>
        <v>10</v>
      </c>
      <c r="AI245" s="61">
        <f>VLOOKUP(B245,[4]Attendance!$B$16:$BD$200,55,0)</f>
        <v>0</v>
      </c>
      <c r="AJ245" s="61">
        <f>VLOOKUP(B245,'[4]Annual leave'!$B$10:$W$46,22,0)</f>
        <v>0</v>
      </c>
      <c r="AK245" s="62">
        <f t="shared" si="122"/>
        <v>1</v>
      </c>
      <c r="AL245" s="63">
        <f t="shared" si="104"/>
        <v>0</v>
      </c>
      <c r="AM245" s="53">
        <v>0</v>
      </c>
      <c r="AN245" s="53">
        <f>VLOOKUP(B245,[4]Attendance!$B$16:$AR$500,43,0)</f>
        <v>0</v>
      </c>
      <c r="AO245" s="53">
        <f t="shared" si="105"/>
        <v>0</v>
      </c>
      <c r="AP245" s="64">
        <v>0</v>
      </c>
      <c r="AQ245" s="53">
        <v>0</v>
      </c>
      <c r="AR245" s="65">
        <f>VLOOKUP(B245,'[4]13 Month'!$B$9:$X$41,23,0)</f>
        <v>16.833333333333332</v>
      </c>
      <c r="AS245" s="66">
        <f t="shared" si="119"/>
        <v>311.33</v>
      </c>
      <c r="AT245" s="67">
        <f t="shared" si="106"/>
        <v>1260263.8399999999</v>
      </c>
      <c r="AU245" s="68">
        <v>0</v>
      </c>
      <c r="AV245" s="68">
        <v>0</v>
      </c>
      <c r="AW245" s="69">
        <f t="shared" si="107"/>
        <v>0</v>
      </c>
      <c r="AX245" s="70">
        <f t="shared" si="108"/>
        <v>1181327.8399999999</v>
      </c>
      <c r="AY245" s="71">
        <f t="shared" si="109"/>
        <v>0</v>
      </c>
      <c r="AZ245" s="53">
        <f t="shared" si="110"/>
        <v>0</v>
      </c>
      <c r="BA245" s="65">
        <f t="shared" si="120"/>
        <v>0</v>
      </c>
      <c r="BB245" s="60">
        <f t="shared" si="111"/>
        <v>5.92</v>
      </c>
      <c r="BC245" s="60">
        <f t="shared" si="112"/>
        <v>5.92</v>
      </c>
      <c r="BD245" s="53">
        <f t="shared" si="113"/>
        <v>305.41000000000003</v>
      </c>
      <c r="BE245" s="72">
        <f>VLOOKUP(B245,'[4]PAYROLL 50%'!$B$9:$L$44,11,0)</f>
        <v>104</v>
      </c>
      <c r="BF245" s="73">
        <f t="shared" si="114"/>
        <v>201.41000000000003</v>
      </c>
      <c r="BG245" s="56">
        <v>0</v>
      </c>
      <c r="BH245" s="74">
        <v>0</v>
      </c>
      <c r="BI245" s="75">
        <f t="shared" si="121"/>
        <v>201.41000000000003</v>
      </c>
      <c r="BJ245" s="76"/>
      <c r="BK245" s="77"/>
      <c r="BL245" s="130"/>
      <c r="BM245" s="139" t="s">
        <v>882</v>
      </c>
      <c r="BN245" s="130" t="s">
        <v>883</v>
      </c>
      <c r="BO245" s="140">
        <v>219.89</v>
      </c>
    </row>
    <row r="246" spans="1:67" s="81" customFormat="1" ht="24" customHeight="1" x14ac:dyDescent="0.2">
      <c r="A246" s="41">
        <v>364</v>
      </c>
      <c r="B246" s="107" t="s">
        <v>893</v>
      </c>
      <c r="C246" s="83" t="s">
        <v>894</v>
      </c>
      <c r="D246" s="108" t="s">
        <v>895</v>
      </c>
      <c r="E246" s="109" t="s">
        <v>143</v>
      </c>
      <c r="F246" s="86" t="s">
        <v>896</v>
      </c>
      <c r="G246" s="128">
        <v>36076</v>
      </c>
      <c r="H246" s="119">
        <v>45365</v>
      </c>
      <c r="I246" s="49">
        <v>202</v>
      </c>
      <c r="J246" s="50">
        <f>VLOOKUP(B246,[4]Attendance!$B$16:$AQ$500,42,0)</f>
        <v>15</v>
      </c>
      <c r="K246" s="51">
        <f t="shared" si="94"/>
        <v>116.54</v>
      </c>
      <c r="L246" s="52">
        <v>0</v>
      </c>
      <c r="M246" s="52">
        <f t="shared" si="115"/>
        <v>0</v>
      </c>
      <c r="N246" s="53">
        <f>VLOOKUP(B246,[4]Attendance!$B$16:$AS$500,44,0)</f>
        <v>0</v>
      </c>
      <c r="O246" s="53">
        <f t="shared" si="116"/>
        <v>0</v>
      </c>
      <c r="P246" s="53">
        <f>VLOOKUP(B246,[4]Attendance!$B$16:$BA$500,52,0)</f>
        <v>0</v>
      </c>
      <c r="Q246" s="53">
        <f t="shared" si="95"/>
        <v>0</v>
      </c>
      <c r="R246" s="54">
        <f>VLOOKUP(B246,[4]Attendance!$B$16:$BB$500,53,0)</f>
        <v>28</v>
      </c>
      <c r="S246" s="55">
        <f t="shared" si="96"/>
        <v>40.788461538461533</v>
      </c>
      <c r="T246" s="53">
        <f>VLOOKUP(B246,[4]Attendance!$B$16:$BC$500,54,0)</f>
        <v>0</v>
      </c>
      <c r="U246" s="53">
        <f t="shared" si="97"/>
        <v>0</v>
      </c>
      <c r="V246" s="58">
        <f>VLOOKUP(B246,[4]Attendance!$B$16:$AT$500,45,0)</f>
        <v>8</v>
      </c>
      <c r="W246" s="58">
        <f t="shared" si="98"/>
        <v>15.538461538461538</v>
      </c>
      <c r="X246" s="56">
        <f>VLOOKUP(B246,[4]Attendance!$B$16:$AP$500,41,0)</f>
        <v>14</v>
      </c>
      <c r="Y246" s="56">
        <f t="shared" si="99"/>
        <v>7</v>
      </c>
      <c r="Z246" s="57">
        <v>0</v>
      </c>
      <c r="AA246" s="58">
        <f t="shared" si="100"/>
        <v>15</v>
      </c>
      <c r="AB246" s="59">
        <f t="shared" si="101"/>
        <v>0</v>
      </c>
      <c r="AC246" s="58">
        <f t="shared" si="117"/>
        <v>0</v>
      </c>
      <c r="AD246" s="58">
        <f t="shared" si="118"/>
        <v>0</v>
      </c>
      <c r="AE246" s="60">
        <v>26</v>
      </c>
      <c r="AF246" s="60">
        <f t="shared" si="102"/>
        <v>10</v>
      </c>
      <c r="AG246" s="60">
        <f>VLOOKUP(B246,[4]Attendance!$B$16:$AZ$500,51,0)</f>
        <v>15</v>
      </c>
      <c r="AH246" s="53">
        <f t="shared" si="103"/>
        <v>5.7692307692307692</v>
      </c>
      <c r="AI246" s="61">
        <f>VLOOKUP(B246,[4]Attendance!$B$16:$BD$200,55,0)</f>
        <v>0</v>
      </c>
      <c r="AJ246" s="61">
        <f>VLOOKUP(B246,'[4]Annual leave'!$B$10:$W$46,22,0)</f>
        <v>0</v>
      </c>
      <c r="AK246" s="62">
        <f>_xlfn.IFNA(DAY(EOMONTH(H246,))+1,DATEDIF(H246,$AR$4,"M"))</f>
        <v>0</v>
      </c>
      <c r="AL246" s="63">
        <f t="shared" si="104"/>
        <v>0</v>
      </c>
      <c r="AM246" s="53">
        <v>0</v>
      </c>
      <c r="AN246" s="53">
        <f>VLOOKUP(B246,[4]Attendance!$B$16:$AR$500,43,0)</f>
        <v>0</v>
      </c>
      <c r="AO246" s="53">
        <f t="shared" si="105"/>
        <v>0</v>
      </c>
      <c r="AP246" s="64">
        <v>0</v>
      </c>
      <c r="AQ246" s="53">
        <v>0</v>
      </c>
      <c r="AR246" s="65">
        <v>0</v>
      </c>
      <c r="AS246" s="66">
        <f t="shared" si="119"/>
        <v>195.64</v>
      </c>
      <c r="AT246" s="67">
        <f t="shared" si="106"/>
        <v>791950.72</v>
      </c>
      <c r="AU246" s="68">
        <v>1</v>
      </c>
      <c r="AV246" s="68">
        <v>0</v>
      </c>
      <c r="AW246" s="69">
        <f t="shared" si="107"/>
        <v>150000</v>
      </c>
      <c r="AX246" s="70">
        <f t="shared" si="108"/>
        <v>573134.72</v>
      </c>
      <c r="AY246" s="71">
        <f t="shared" si="109"/>
        <v>0</v>
      </c>
      <c r="AZ246" s="53">
        <f t="shared" si="110"/>
        <v>0</v>
      </c>
      <c r="BA246" s="65">
        <f t="shared" si="120"/>
        <v>0</v>
      </c>
      <c r="BB246" s="60">
        <f t="shared" si="111"/>
        <v>3.91</v>
      </c>
      <c r="BC246" s="60">
        <f t="shared" si="112"/>
        <v>3.91</v>
      </c>
      <c r="BD246" s="53">
        <f t="shared" si="113"/>
        <v>191.73</v>
      </c>
      <c r="BE246" s="72">
        <f>VLOOKUP(B246,'[4]PAYROLL 50%'!$B$9:$L$44,11,0)</f>
        <v>15.54</v>
      </c>
      <c r="BF246" s="73">
        <f t="shared" si="114"/>
        <v>176.19</v>
      </c>
      <c r="BG246" s="56">
        <v>0</v>
      </c>
      <c r="BH246" s="74">
        <v>0</v>
      </c>
      <c r="BI246" s="75">
        <f t="shared" si="121"/>
        <v>176.19</v>
      </c>
      <c r="BJ246" s="76"/>
      <c r="BK246" s="77"/>
      <c r="BL246" s="130"/>
      <c r="BM246" s="139" t="s">
        <v>882</v>
      </c>
      <c r="BN246" s="130" t="s">
        <v>883</v>
      </c>
      <c r="BO246" s="140">
        <v>219.89</v>
      </c>
    </row>
    <row r="247" spans="1:67" s="81" customFormat="1" ht="24" customHeight="1" x14ac:dyDescent="0.2">
      <c r="A247" s="41">
        <v>365</v>
      </c>
      <c r="B247" s="107" t="s">
        <v>897</v>
      </c>
      <c r="C247" s="83" t="s">
        <v>898</v>
      </c>
      <c r="D247" s="108" t="s">
        <v>899</v>
      </c>
      <c r="E247" s="109" t="s">
        <v>143</v>
      </c>
      <c r="F247" s="86" t="s">
        <v>896</v>
      </c>
      <c r="G247" s="128">
        <v>37935</v>
      </c>
      <c r="H247" s="119">
        <v>45365</v>
      </c>
      <c r="I247" s="49">
        <v>202</v>
      </c>
      <c r="J247" s="50">
        <f>VLOOKUP(B247,[4]Attendance!$B$16:$AQ$500,42,0)</f>
        <v>15</v>
      </c>
      <c r="K247" s="51">
        <f t="shared" si="94"/>
        <v>116.54</v>
      </c>
      <c r="L247" s="52">
        <v>0</v>
      </c>
      <c r="M247" s="52">
        <f t="shared" si="115"/>
        <v>0</v>
      </c>
      <c r="N247" s="53">
        <f>VLOOKUP(B247,[4]Attendance!$B$16:$AS$500,44,0)</f>
        <v>0</v>
      </c>
      <c r="O247" s="53">
        <f t="shared" si="116"/>
        <v>0</v>
      </c>
      <c r="P247" s="53">
        <f>VLOOKUP(B247,[4]Attendance!$B$16:$BA$500,52,0)</f>
        <v>0</v>
      </c>
      <c r="Q247" s="53">
        <f t="shared" si="95"/>
        <v>0</v>
      </c>
      <c r="R247" s="54">
        <f>VLOOKUP(B247,[4]Attendance!$B$16:$BB$500,53,0)</f>
        <v>26</v>
      </c>
      <c r="S247" s="55">
        <f t="shared" si="96"/>
        <v>37.875</v>
      </c>
      <c r="T247" s="53">
        <f>VLOOKUP(B247,[4]Attendance!$B$16:$BC$500,54,0)</f>
        <v>0</v>
      </c>
      <c r="U247" s="53">
        <f t="shared" si="97"/>
        <v>0</v>
      </c>
      <c r="V247" s="58">
        <f>VLOOKUP(B247,[4]Attendance!$B$16:$AT$500,45,0)</f>
        <v>8</v>
      </c>
      <c r="W247" s="58">
        <f t="shared" si="98"/>
        <v>15.538461538461538</v>
      </c>
      <c r="X247" s="56">
        <f>VLOOKUP(B247,[4]Attendance!$B$16:$AP$500,41,0)</f>
        <v>13</v>
      </c>
      <c r="Y247" s="56">
        <f t="shared" si="99"/>
        <v>6.5</v>
      </c>
      <c r="Z247" s="57">
        <v>0</v>
      </c>
      <c r="AA247" s="58">
        <f t="shared" si="100"/>
        <v>15</v>
      </c>
      <c r="AB247" s="59">
        <f t="shared" si="101"/>
        <v>0</v>
      </c>
      <c r="AC247" s="58">
        <f t="shared" si="117"/>
        <v>0</v>
      </c>
      <c r="AD247" s="58">
        <f t="shared" si="118"/>
        <v>0</v>
      </c>
      <c r="AE247" s="60">
        <v>26</v>
      </c>
      <c r="AF247" s="60">
        <f t="shared" si="102"/>
        <v>10</v>
      </c>
      <c r="AG247" s="60">
        <f>VLOOKUP(B247,[4]Attendance!$B$16:$AZ$500,51,0)</f>
        <v>15</v>
      </c>
      <c r="AH247" s="53">
        <f t="shared" si="103"/>
        <v>5.7692307692307692</v>
      </c>
      <c r="AI247" s="61">
        <f>VLOOKUP(B247,[4]Attendance!$B$16:$BD$200,55,0)</f>
        <v>0</v>
      </c>
      <c r="AJ247" s="61">
        <f>VLOOKUP(B247,'[4]Annual leave'!$B$10:$W$46,22,0)</f>
        <v>0</v>
      </c>
      <c r="AK247" s="62">
        <f t="shared" ref="AK247" si="123">_xlfn.IFNA(DAY(EOMONTH(H247,))+1,DATEDIF(H247,$AR$4,"M"))</f>
        <v>0</v>
      </c>
      <c r="AL247" s="63">
        <f t="shared" si="104"/>
        <v>0</v>
      </c>
      <c r="AM247" s="53">
        <v>0</v>
      </c>
      <c r="AN247" s="53">
        <f>VLOOKUP(B247,[4]Attendance!$B$16:$AR$500,43,0)</f>
        <v>0</v>
      </c>
      <c r="AO247" s="53">
        <f t="shared" si="105"/>
        <v>0</v>
      </c>
      <c r="AP247" s="64">
        <v>0</v>
      </c>
      <c r="AQ247" s="53">
        <v>0</v>
      </c>
      <c r="AR247" s="65">
        <v>0</v>
      </c>
      <c r="AS247" s="66">
        <f t="shared" si="119"/>
        <v>192.22</v>
      </c>
      <c r="AT247" s="67">
        <f t="shared" si="106"/>
        <v>778106.55999999994</v>
      </c>
      <c r="AU247" s="68">
        <v>1</v>
      </c>
      <c r="AV247" s="68">
        <v>0</v>
      </c>
      <c r="AW247" s="69">
        <f t="shared" si="107"/>
        <v>150000</v>
      </c>
      <c r="AX247" s="70">
        <f t="shared" si="108"/>
        <v>561314.55999999994</v>
      </c>
      <c r="AY247" s="71">
        <f t="shared" si="109"/>
        <v>0</v>
      </c>
      <c r="AZ247" s="53">
        <f t="shared" si="110"/>
        <v>0</v>
      </c>
      <c r="BA247" s="65">
        <f t="shared" si="120"/>
        <v>0</v>
      </c>
      <c r="BB247" s="60">
        <f t="shared" si="111"/>
        <v>3.84</v>
      </c>
      <c r="BC247" s="60">
        <f t="shared" si="112"/>
        <v>3.84</v>
      </c>
      <c r="BD247" s="53">
        <f t="shared" si="113"/>
        <v>188.38</v>
      </c>
      <c r="BE247" s="72">
        <f>VLOOKUP(B247,'[4]PAYROLL 50%'!$B$9:$L$44,11,0)</f>
        <v>15.54</v>
      </c>
      <c r="BF247" s="73">
        <f t="shared" si="114"/>
        <v>172.84</v>
      </c>
      <c r="BG247" s="56">
        <v>0</v>
      </c>
      <c r="BH247" s="74">
        <v>0</v>
      </c>
      <c r="BI247" s="75">
        <f t="shared" si="121"/>
        <v>172.84</v>
      </c>
      <c r="BJ247" s="76"/>
      <c r="BK247" s="77"/>
      <c r="BL247" s="130"/>
      <c r="BM247" s="139" t="s">
        <v>882</v>
      </c>
      <c r="BN247" s="130" t="s">
        <v>883</v>
      </c>
      <c r="BO247" s="140">
        <v>219.89</v>
      </c>
    </row>
    <row r="248" spans="1:67" s="81" customFormat="1" ht="24" customHeight="1" x14ac:dyDescent="0.2">
      <c r="A248" s="41">
        <v>366</v>
      </c>
      <c r="B248" s="107" t="s">
        <v>900</v>
      </c>
      <c r="C248" s="83" t="s">
        <v>901</v>
      </c>
      <c r="D248" s="108" t="s">
        <v>902</v>
      </c>
      <c r="E248" s="109" t="s">
        <v>143</v>
      </c>
      <c r="F248" s="86" t="s">
        <v>896</v>
      </c>
      <c r="G248" s="128">
        <v>38658</v>
      </c>
      <c r="H248" s="119">
        <v>45366</v>
      </c>
      <c r="I248" s="49">
        <v>202</v>
      </c>
      <c r="J248" s="50">
        <f>VLOOKUP(B248,[4]Attendance!$B$16:$AQ$500,42,0)</f>
        <v>14</v>
      </c>
      <c r="K248" s="51">
        <f t="shared" si="94"/>
        <v>108.77</v>
      </c>
      <c r="L248" s="52">
        <v>0</v>
      </c>
      <c r="M248" s="52">
        <f t="shared" si="115"/>
        <v>0</v>
      </c>
      <c r="N248" s="53">
        <f>VLOOKUP(B248,[4]Attendance!$B$16:$AS$500,44,0)</f>
        <v>0</v>
      </c>
      <c r="O248" s="53">
        <f t="shared" si="116"/>
        <v>0</v>
      </c>
      <c r="P248" s="53">
        <f>VLOOKUP(B248,[4]Attendance!$B$16:$BA$500,52,0)</f>
        <v>0</v>
      </c>
      <c r="Q248" s="53">
        <f t="shared" si="95"/>
        <v>0</v>
      </c>
      <c r="R248" s="54">
        <f>VLOOKUP(B248,[4]Attendance!$B$16:$BB$500,53,0)</f>
        <v>20</v>
      </c>
      <c r="S248" s="55">
        <f t="shared" si="96"/>
        <v>29.134615384615383</v>
      </c>
      <c r="T248" s="53">
        <f>VLOOKUP(B248,[4]Attendance!$B$16:$BC$500,54,0)</f>
        <v>0</v>
      </c>
      <c r="U248" s="53">
        <f t="shared" si="97"/>
        <v>0</v>
      </c>
      <c r="V248" s="53">
        <f>VLOOKUP(B248,[4]Attendance!$B$16:$AT$500,45,0)</f>
        <v>0</v>
      </c>
      <c r="W248" s="53">
        <f t="shared" si="98"/>
        <v>0</v>
      </c>
      <c r="X248" s="56">
        <f>VLOOKUP(B248,[4]Attendance!$B$16:$AP$500,41,0)</f>
        <v>10</v>
      </c>
      <c r="Y248" s="56">
        <f t="shared" si="99"/>
        <v>5</v>
      </c>
      <c r="Z248" s="57">
        <v>0</v>
      </c>
      <c r="AA248" s="58">
        <f t="shared" si="100"/>
        <v>14</v>
      </c>
      <c r="AB248" s="59">
        <f t="shared" si="101"/>
        <v>0</v>
      </c>
      <c r="AC248" s="58">
        <f t="shared" si="117"/>
        <v>0</v>
      </c>
      <c r="AD248" s="58">
        <f t="shared" si="118"/>
        <v>0</v>
      </c>
      <c r="AE248" s="60">
        <v>26</v>
      </c>
      <c r="AF248" s="60">
        <f t="shared" si="102"/>
        <v>10</v>
      </c>
      <c r="AG248" s="60">
        <f>VLOOKUP(B248,[4]Attendance!$B$16:$AZ$500,51,0)</f>
        <v>14</v>
      </c>
      <c r="AH248" s="53">
        <f t="shared" si="103"/>
        <v>5.384615384615385</v>
      </c>
      <c r="AI248" s="61">
        <f>VLOOKUP(B248,[4]Attendance!$B$16:$BD$200,55,0)</f>
        <v>0</v>
      </c>
      <c r="AJ248" s="61">
        <f>VLOOKUP(B248,'[4]Annual leave'!$B$10:$W$46,22,0)</f>
        <v>0</v>
      </c>
      <c r="AK248" s="62">
        <f t="shared" si="122"/>
        <v>0</v>
      </c>
      <c r="AL248" s="63">
        <f t="shared" si="104"/>
        <v>0</v>
      </c>
      <c r="AM248" s="53">
        <v>0</v>
      </c>
      <c r="AN248" s="53">
        <f>VLOOKUP(B248,[4]Attendance!$B$16:$AR$500,43,0)</f>
        <v>0</v>
      </c>
      <c r="AO248" s="53">
        <f t="shared" si="105"/>
        <v>0</v>
      </c>
      <c r="AP248" s="64">
        <v>0</v>
      </c>
      <c r="AQ248" s="53">
        <v>0</v>
      </c>
      <c r="AR248" s="65">
        <v>0</v>
      </c>
      <c r="AS248" s="66">
        <f t="shared" si="119"/>
        <v>158.29</v>
      </c>
      <c r="AT248" s="67">
        <f t="shared" si="106"/>
        <v>640757.91999999993</v>
      </c>
      <c r="AU248" s="68">
        <v>0</v>
      </c>
      <c r="AV248" s="68">
        <v>0</v>
      </c>
      <c r="AW248" s="69">
        <f t="shared" si="107"/>
        <v>0</v>
      </c>
      <c r="AX248" s="70">
        <f t="shared" si="108"/>
        <v>580037.91999999993</v>
      </c>
      <c r="AY248" s="71">
        <f t="shared" si="109"/>
        <v>0</v>
      </c>
      <c r="AZ248" s="53">
        <f t="shared" si="110"/>
        <v>0</v>
      </c>
      <c r="BA248" s="65">
        <f t="shared" si="120"/>
        <v>0</v>
      </c>
      <c r="BB248" s="60">
        <f t="shared" si="111"/>
        <v>3.17</v>
      </c>
      <c r="BC248" s="60">
        <f t="shared" si="112"/>
        <v>3.17</v>
      </c>
      <c r="BD248" s="53">
        <f t="shared" si="113"/>
        <v>155.12</v>
      </c>
      <c r="BE248" s="72">
        <f>VLOOKUP(B248,'[4]PAYROLL 50%'!$B$9:$L$44,11,0)</f>
        <v>7.77</v>
      </c>
      <c r="BF248" s="73">
        <f t="shared" si="114"/>
        <v>147.35</v>
      </c>
      <c r="BG248" s="56">
        <v>0</v>
      </c>
      <c r="BH248" s="74">
        <v>0</v>
      </c>
      <c r="BI248" s="75">
        <f t="shared" si="121"/>
        <v>147.35</v>
      </c>
      <c r="BJ248" s="76"/>
      <c r="BK248" s="77"/>
      <c r="BL248" s="130"/>
      <c r="BM248" s="139" t="s">
        <v>882</v>
      </c>
      <c r="BN248" s="130" t="s">
        <v>883</v>
      </c>
      <c r="BO248" s="140">
        <v>219.89</v>
      </c>
    </row>
    <row r="249" spans="1:67" s="81" customFormat="1" ht="24" customHeight="1" x14ac:dyDescent="0.2">
      <c r="A249" s="41">
        <v>367</v>
      </c>
      <c r="B249" s="107" t="s">
        <v>903</v>
      </c>
      <c r="C249" s="83" t="s">
        <v>904</v>
      </c>
      <c r="D249" s="108" t="s">
        <v>905</v>
      </c>
      <c r="E249" s="109" t="s">
        <v>143</v>
      </c>
      <c r="F249" s="86" t="s">
        <v>906</v>
      </c>
      <c r="G249" s="128">
        <v>35863</v>
      </c>
      <c r="H249" s="119">
        <v>45367</v>
      </c>
      <c r="I249" s="49">
        <v>202</v>
      </c>
      <c r="J249" s="50">
        <f>VLOOKUP(B249,[4]Attendance!$B$16:$AQ$500,42,0)</f>
        <v>13</v>
      </c>
      <c r="K249" s="51">
        <f t="shared" si="94"/>
        <v>101</v>
      </c>
      <c r="L249" s="52">
        <v>0</v>
      </c>
      <c r="M249" s="52">
        <f t="shared" si="115"/>
        <v>0</v>
      </c>
      <c r="N249" s="53">
        <f>VLOOKUP(B249,[4]Attendance!$B$16:$AS$500,44,0)</f>
        <v>0</v>
      </c>
      <c r="O249" s="53">
        <f t="shared" si="116"/>
        <v>0</v>
      </c>
      <c r="P249" s="53">
        <f>VLOOKUP(B249,[4]Attendance!$B$16:$BA$500,52,0)</f>
        <v>0</v>
      </c>
      <c r="Q249" s="53">
        <f t="shared" si="95"/>
        <v>0</v>
      </c>
      <c r="R249" s="54">
        <f>VLOOKUP(B249,[4]Attendance!$B$16:$BB$500,53,0)</f>
        <v>22</v>
      </c>
      <c r="S249" s="55">
        <f t="shared" si="96"/>
        <v>32.04807692307692</v>
      </c>
      <c r="T249" s="53">
        <f>VLOOKUP(B249,[4]Attendance!$B$16:$BC$500,54,0)</f>
        <v>0</v>
      </c>
      <c r="U249" s="53">
        <f t="shared" si="97"/>
        <v>0</v>
      </c>
      <c r="V249" s="58">
        <f>VLOOKUP(B249,[4]Attendance!$B$16:$AT$500,45,0)</f>
        <v>8</v>
      </c>
      <c r="W249" s="58">
        <f t="shared" si="98"/>
        <v>15.538461538461538</v>
      </c>
      <c r="X249" s="56">
        <f>VLOOKUP(B249,[4]Attendance!$B$16:$AP$500,41,0)</f>
        <v>11</v>
      </c>
      <c r="Y249" s="56">
        <f t="shared" si="99"/>
        <v>5.5</v>
      </c>
      <c r="Z249" s="57">
        <v>0</v>
      </c>
      <c r="AA249" s="58">
        <f t="shared" si="100"/>
        <v>13</v>
      </c>
      <c r="AB249" s="59">
        <f t="shared" si="101"/>
        <v>0</v>
      </c>
      <c r="AC249" s="58">
        <f t="shared" si="117"/>
        <v>0</v>
      </c>
      <c r="AD249" s="58">
        <f t="shared" si="118"/>
        <v>0</v>
      </c>
      <c r="AE249" s="60">
        <v>26</v>
      </c>
      <c r="AF249" s="60">
        <f t="shared" si="102"/>
        <v>10</v>
      </c>
      <c r="AG249" s="60">
        <f>VLOOKUP(B249,[4]Attendance!$B$16:$AZ$500,51,0)</f>
        <v>13</v>
      </c>
      <c r="AH249" s="53">
        <f t="shared" si="103"/>
        <v>5</v>
      </c>
      <c r="AI249" s="61">
        <f>VLOOKUP(B249,[4]Attendance!$B$16:$BD$200,55,0)</f>
        <v>0</v>
      </c>
      <c r="AJ249" s="61">
        <f>VLOOKUP(B249,'[4]Annual leave'!$B$10:$W$46,22,0)</f>
        <v>0</v>
      </c>
      <c r="AK249" s="62">
        <f t="shared" si="122"/>
        <v>0</v>
      </c>
      <c r="AL249" s="63">
        <f t="shared" si="104"/>
        <v>0</v>
      </c>
      <c r="AM249" s="53">
        <v>0</v>
      </c>
      <c r="AN249" s="53">
        <f>VLOOKUP(B249,[4]Attendance!$B$16:$AR$500,43,0)</f>
        <v>0</v>
      </c>
      <c r="AO249" s="53">
        <f t="shared" si="105"/>
        <v>0</v>
      </c>
      <c r="AP249" s="64">
        <v>0</v>
      </c>
      <c r="AQ249" s="53">
        <v>0</v>
      </c>
      <c r="AR249" s="65">
        <v>0</v>
      </c>
      <c r="AS249" s="66">
        <f t="shared" si="119"/>
        <v>169.09</v>
      </c>
      <c r="AT249" s="67">
        <f t="shared" si="106"/>
        <v>684476.32000000007</v>
      </c>
      <c r="AU249" s="68">
        <v>1</v>
      </c>
      <c r="AV249" s="68">
        <v>0</v>
      </c>
      <c r="AW249" s="69">
        <f t="shared" si="107"/>
        <v>150000</v>
      </c>
      <c r="AX249" s="70">
        <f t="shared" si="108"/>
        <v>471732.32000000007</v>
      </c>
      <c r="AY249" s="71">
        <f t="shared" si="109"/>
        <v>0</v>
      </c>
      <c r="AZ249" s="53">
        <f t="shared" si="110"/>
        <v>0</v>
      </c>
      <c r="BA249" s="65">
        <f t="shared" si="120"/>
        <v>0</v>
      </c>
      <c r="BB249" s="60">
        <f t="shared" si="111"/>
        <v>3.38</v>
      </c>
      <c r="BC249" s="60">
        <f t="shared" si="112"/>
        <v>3.38</v>
      </c>
      <c r="BD249" s="53">
        <f t="shared" si="113"/>
        <v>165.71</v>
      </c>
      <c r="BE249" s="72">
        <v>0</v>
      </c>
      <c r="BF249" s="73">
        <f t="shared" si="114"/>
        <v>165.71</v>
      </c>
      <c r="BG249" s="56">
        <v>0</v>
      </c>
      <c r="BH249" s="74">
        <v>0</v>
      </c>
      <c r="BI249" s="75">
        <f t="shared" si="121"/>
        <v>165.71</v>
      </c>
      <c r="BJ249" s="76"/>
      <c r="BK249" s="77"/>
      <c r="BL249" s="130"/>
      <c r="BM249" s="139" t="s">
        <v>882</v>
      </c>
      <c r="BN249" s="130" t="s">
        <v>883</v>
      </c>
      <c r="BO249" s="140">
        <v>219.89</v>
      </c>
    </row>
    <row r="250" spans="1:67" s="81" customFormat="1" ht="24" customHeight="1" x14ac:dyDescent="0.2">
      <c r="A250" s="41">
        <v>388</v>
      </c>
      <c r="B250" s="42" t="s">
        <v>907</v>
      </c>
      <c r="C250" s="43" t="s">
        <v>908</v>
      </c>
      <c r="D250" s="44" t="s">
        <v>909</v>
      </c>
      <c r="E250" s="45" t="s">
        <v>143</v>
      </c>
      <c r="F250" s="46" t="s">
        <v>910</v>
      </c>
      <c r="G250" s="47">
        <v>34032</v>
      </c>
      <c r="H250" s="48">
        <v>43767</v>
      </c>
      <c r="I250" s="49">
        <f>VLOOKUP(B250,'[5]Salary Rank'!$B$8:$P$24,15,0)</f>
        <v>360</v>
      </c>
      <c r="J250" s="50">
        <f>VLOOKUP(B250,[5]Attendance!$B$16:$BC$100,42,0)</f>
        <v>26</v>
      </c>
      <c r="K250" s="51">
        <f>ROUND(I250/26*J250,2)</f>
        <v>360</v>
      </c>
      <c r="L250" s="52">
        <v>0</v>
      </c>
      <c r="M250" s="52">
        <f>8.15*L250/2</f>
        <v>0</v>
      </c>
      <c r="N250" s="53">
        <f>VLOOKUP(B250,[5]Attendance!$B$16:$BC$100,44,0)</f>
        <v>0</v>
      </c>
      <c r="O250" s="53">
        <f t="shared" si="116"/>
        <v>0</v>
      </c>
      <c r="P250" s="53">
        <f>VLOOKUP(B250,[5]Attendance!$B$16:$BC$100,52,0)</f>
        <v>0</v>
      </c>
      <c r="Q250" s="53">
        <f t="shared" si="95"/>
        <v>0</v>
      </c>
      <c r="R250" s="54">
        <f>VLOOKUP(B250,[5]Attendance!$B$16:$BC$100,53,0)</f>
        <v>26</v>
      </c>
      <c r="S250" s="55">
        <f t="shared" si="96"/>
        <v>67.5</v>
      </c>
      <c r="T250" s="53">
        <f>VLOOKUP(B250,[5]Attendance!$B$16:$BC$100,54,0)</f>
        <v>0</v>
      </c>
      <c r="U250" s="53">
        <f t="shared" si="97"/>
        <v>0</v>
      </c>
      <c r="V250" s="53">
        <f>VLOOKUP(B250,[5]Attendance!$B$16:$BC$100,45,0)</f>
        <v>0</v>
      </c>
      <c r="W250" s="53">
        <f>I250/208*2*V250</f>
        <v>0</v>
      </c>
      <c r="X250" s="56">
        <f>VLOOKUP(B250,[5]Attendance!$B$16:$AP$100,41,0)</f>
        <v>13</v>
      </c>
      <c r="Y250" s="56">
        <f t="shared" si="99"/>
        <v>6.5</v>
      </c>
      <c r="Z250" s="138">
        <f>VLOOKUP(B250,'[5]Salary Rank'!$B$8:$Q$24,16,0)</f>
        <v>252</v>
      </c>
      <c r="AA250" s="58">
        <f>J250</f>
        <v>26</v>
      </c>
      <c r="AB250" s="59">
        <f t="shared" si="101"/>
        <v>251.99999999999997</v>
      </c>
      <c r="AC250" s="58">
        <f>L250</f>
        <v>0</v>
      </c>
      <c r="AD250" s="58">
        <f>(Z250/26*AC250)/2</f>
        <v>0</v>
      </c>
      <c r="AE250" s="60">
        <v>26</v>
      </c>
      <c r="AF250" s="60">
        <f t="shared" si="102"/>
        <v>10</v>
      </c>
      <c r="AG250" s="60">
        <f>VLOOKUP(B250,[5]Attendance!$B$16:$BC$100,51,0)</f>
        <v>26</v>
      </c>
      <c r="AH250" s="53">
        <f t="shared" si="103"/>
        <v>10</v>
      </c>
      <c r="AI250" s="61">
        <f>VLOOKUP(B250,[5]Attendance!$B$16:$BD$100,55,0)</f>
        <v>0</v>
      </c>
      <c r="AJ250" s="61">
        <f>VLOOKUP(B250,'[5]Annual leave'!$B$10:$W$26,22,0)</f>
        <v>0</v>
      </c>
      <c r="AK250" s="214">
        <f t="shared" si="122"/>
        <v>53</v>
      </c>
      <c r="AL250" s="217">
        <f t="shared" ref="AL250:AL266" si="124">IF(AND(AK250&gt;=12,AK250&lt;24),2,IF(AND(AK250&gt;=24,AK250&lt;36),3,IF(AND(AK250&gt;=36,AK250&lt;48),4,IF(AND(AK250&gt;=48,AK250&lt;60),5,IF(AND(AK250&gt;=60,AK250&lt;AK250&lt;72),6,IF(AND(AK250&gt;=72,AK250&lt;84),7,IF(AND(AK250&gt;=84,AK250&lt;96),8,IF(AND(AK250&gt;=96,AK250&lt;107),9,IF(AND(AK250&gt;=107,AK250&lt;119),10,IF(AK250&gt;119,11,0))))))))))</f>
        <v>5</v>
      </c>
      <c r="AM250" s="53">
        <v>0</v>
      </c>
      <c r="AN250" s="53">
        <f>VLOOKUP(B250,[5]Attendance!$B$16:$BC$100,43,0)</f>
        <v>0</v>
      </c>
      <c r="AO250" s="53">
        <f t="shared" si="105"/>
        <v>0</v>
      </c>
      <c r="AP250" s="64">
        <v>0</v>
      </c>
      <c r="AQ250" s="53">
        <v>0</v>
      </c>
      <c r="AR250" s="65">
        <f>VLOOKUP(B250,'[5]13 Month'!$B$9:$X$25,23,0)</f>
        <v>570.33333333333337</v>
      </c>
      <c r="AS250" s="66">
        <f>ROUND((K250+O250+Q250+S250+U250+W250+Y250+AB250+AF250+AH250+AJ250+AL250+AM250+AQ250+AR250+AO250+AD250+M250),2)</f>
        <v>1281.33</v>
      </c>
      <c r="AT250" s="67">
        <f t="shared" si="106"/>
        <v>5186823.84</v>
      </c>
      <c r="AU250" s="68">
        <v>1</v>
      </c>
      <c r="AV250" s="68">
        <v>1</v>
      </c>
      <c r="AW250" s="69">
        <f t="shared" si="107"/>
        <v>300000</v>
      </c>
      <c r="AX250" s="70">
        <f t="shared" si="108"/>
        <v>4820031.84</v>
      </c>
      <c r="AY250" s="71">
        <f t="shared" ref="AY250:AY258" si="125">IF(AND(AX250&gt;=0,AX250&lt;=1500000),0,IF(AND(AX250&gt;=1500001,AX250&lt;=2000000),5,IF(AND(AX250&gt;=2000001,AX250&lt;=8500000),10,IF(AND(AX250&gt;=8500001,AX250&lt;=12500000),15,20))))</f>
        <v>10</v>
      </c>
      <c r="AZ250" s="53">
        <f t="shared" ref="AZ250:AZ258" si="126">(AX250*AY250)/100-(IF(AND(AX250&gt;=0,AX250&lt;=1500000),0,IF(AND(AX250&gt;=1500001,AX250&lt;=2000000),75000,IF(AND(AX250&gt;=2000001,AX250&lt;=8500000),175000,IF(AND(AX250&gt;=8500001,AX250&lt;=12500000),600000,1225000)))))</f>
        <v>307003.18400000001</v>
      </c>
      <c r="BA250" s="65">
        <f>AZ250/$BJ$4</f>
        <v>75.840707509881426</v>
      </c>
      <c r="BB250" s="60">
        <f t="shared" ref="BB250:BB258" si="127">IF(B250&lt;=0,0,IF(YEARFRAC(G250,$AN$4)&gt;=60,0,ROUND((IF(AND((AS250*$BB$4)&gt;0,(AS250*$BB$4)&lt;=400000),(400000*0.02)/$BB$4,IF(AND((AS250*$BB$4)&gt;400000,(AS250*$BB$4)&lt;=1200000),((AS250*$BB$4)*0.02)/$BB$4,IF((AS250*$BB$4)&gt;1200000,(1200000*0.02)/$BB$4)))),2)))</f>
        <v>5.92</v>
      </c>
      <c r="BC250" s="60">
        <f t="shared" ref="BC250:BC258" si="128">IF(B250&lt;=0,0,IF(YEARFRAC(G250,$AN$4)&gt;=60,ROUND((IF(AND((AS250*$BB$4)&gt;0,(AS250*$BB$4)&lt;=400000),(400000*0.04)/$BB$4,IF(AND((AS250*$BB$4)&gt;400000,(AS250*$BB$4)&lt;=1200000),((AS250*$BB$4)*0.04)/$BB$4,IF((AS250*$BB$4)&gt;1200000,(1200000*0.04)/$BB$4)))),2),ROUND((IF(AND((AS250*$BB$4)&gt;0,(AS250*$BB$4)&lt;=400000),(400000*0.02)/$BB$4,IF(AND((AS250*$BB$4)&gt;400000,(AS250*$BB$4)&lt;=1200000),((AS250*$BB$4)*0.02)/$BB$4,IF((AS250*$BB$4)&gt;1200000,(1200000*0.02)/$BB$4)))),2)))</f>
        <v>5.92</v>
      </c>
      <c r="BD250" s="53">
        <f t="shared" ref="BD250:BD258" si="129">ROUND(AS250-BA250-BC250,2)</f>
        <v>1199.57</v>
      </c>
      <c r="BE250" s="72">
        <f>VLOOKUP(B250,'[5]PAYROLL 50%'!$B$9:$L$358,11,0)</f>
        <v>180</v>
      </c>
      <c r="BF250" s="73">
        <f t="shared" si="114"/>
        <v>1019.5699999999999</v>
      </c>
      <c r="BG250" s="56">
        <f>VLOOKUP(B250,[5]Seniority!$B$10:$P$26,15,0)</f>
        <v>0</v>
      </c>
      <c r="BH250" s="74">
        <f>VLOOKUP(B250,[5]Seniority!$B$10:$S$26,18,0)</f>
        <v>0</v>
      </c>
      <c r="BI250" s="75">
        <f>BF250+BH250</f>
        <v>1019.5699999999999</v>
      </c>
      <c r="BJ250" s="76"/>
      <c r="BK250" s="38"/>
      <c r="BL250" s="39"/>
      <c r="BM250" s="40" t="s">
        <v>907</v>
      </c>
      <c r="BN250" s="40" t="s">
        <v>908</v>
      </c>
      <c r="BO250" s="140">
        <v>544.08705128205111</v>
      </c>
    </row>
    <row r="251" spans="1:67" s="81" customFormat="1" ht="24" customHeight="1" x14ac:dyDescent="0.2">
      <c r="A251" s="41">
        <v>389</v>
      </c>
      <c r="B251" s="89" t="s">
        <v>911</v>
      </c>
      <c r="C251" s="43" t="s">
        <v>912</v>
      </c>
      <c r="D251" s="90" t="s">
        <v>913</v>
      </c>
      <c r="E251" s="91" t="s">
        <v>143</v>
      </c>
      <c r="F251" s="46" t="s">
        <v>914</v>
      </c>
      <c r="G251" s="47">
        <v>36583</v>
      </c>
      <c r="H251" s="48">
        <v>44559</v>
      </c>
      <c r="I251" s="49">
        <f>VLOOKUP(B251,'[5]Salary Rank'!$B$8:$P$24,15,0)</f>
        <v>260</v>
      </c>
      <c r="J251" s="50">
        <f>VLOOKUP(B251,[5]Attendance!$B$16:$BC$100,42,0)</f>
        <v>26</v>
      </c>
      <c r="K251" s="51">
        <f t="shared" ref="K251:K266" si="130">ROUND(I251/26*J251,2)</f>
        <v>260</v>
      </c>
      <c r="L251" s="52">
        <v>0</v>
      </c>
      <c r="M251" s="52">
        <f t="shared" ref="M251:M266" si="131">8.15*L251/2</f>
        <v>0</v>
      </c>
      <c r="N251" s="58">
        <f>VLOOKUP(B251,[5]Attendance!$B$16:$BC$100,44,0)</f>
        <v>8</v>
      </c>
      <c r="O251" s="58">
        <f t="shared" si="116"/>
        <v>15</v>
      </c>
      <c r="P251" s="53">
        <f>VLOOKUP(B251,[5]Attendance!$B$16:$BC$100,52,0)</f>
        <v>0</v>
      </c>
      <c r="Q251" s="53">
        <f t="shared" si="95"/>
        <v>0</v>
      </c>
      <c r="R251" s="54">
        <f>VLOOKUP(B251,[5]Attendance!$B$16:$BC$100,53,0)</f>
        <v>22</v>
      </c>
      <c r="S251" s="55">
        <f t="shared" si="96"/>
        <v>41.25</v>
      </c>
      <c r="T251" s="53">
        <f>VLOOKUP(B251,[5]Attendance!$B$16:$BC$100,54,0)</f>
        <v>0</v>
      </c>
      <c r="U251" s="53">
        <f t="shared" si="97"/>
        <v>0</v>
      </c>
      <c r="V251" s="53">
        <f>VLOOKUP(B251,[5]Attendance!$B$16:$BC$100,45,0)</f>
        <v>0</v>
      </c>
      <c r="W251" s="53">
        <f t="shared" ref="W251:W266" si="132">I251/208*2*V251</f>
        <v>0</v>
      </c>
      <c r="X251" s="56">
        <f>VLOOKUP(B251,[5]Attendance!$B$16:$AP$100,41,0)</f>
        <v>11</v>
      </c>
      <c r="Y251" s="56">
        <f t="shared" si="99"/>
        <v>5.5</v>
      </c>
      <c r="Z251" s="138">
        <f>VLOOKUP(B251,'[5]Salary Rank'!$B$8:$Q$24,16,0)</f>
        <v>76</v>
      </c>
      <c r="AA251" s="58">
        <f t="shared" ref="AA251:AA266" si="133">J251</f>
        <v>26</v>
      </c>
      <c r="AB251" s="59">
        <f t="shared" si="101"/>
        <v>76</v>
      </c>
      <c r="AC251" s="58">
        <f t="shared" ref="AC251:AC266" si="134">L251</f>
        <v>0</v>
      </c>
      <c r="AD251" s="58">
        <f t="shared" ref="AD251:AD266" si="135">(Z251/26*AC251)/2</f>
        <v>0</v>
      </c>
      <c r="AE251" s="60">
        <v>26</v>
      </c>
      <c r="AF251" s="60">
        <f t="shared" si="102"/>
        <v>10</v>
      </c>
      <c r="AG251" s="60">
        <f>VLOOKUP(B251,[5]Attendance!$B$16:$BC$100,51,0)</f>
        <v>26</v>
      </c>
      <c r="AH251" s="53">
        <f t="shared" si="103"/>
        <v>10</v>
      </c>
      <c r="AI251" s="61">
        <f>VLOOKUP(B251,[5]Attendance!$B$16:$BD$100,55,0)</f>
        <v>0</v>
      </c>
      <c r="AJ251" s="61">
        <f>VLOOKUP(B251,'[5]Annual leave'!$B$10:$W$26,22,0)</f>
        <v>0</v>
      </c>
      <c r="AK251" s="214">
        <f t="shared" si="122"/>
        <v>27</v>
      </c>
      <c r="AL251" s="217">
        <f t="shared" si="124"/>
        <v>3</v>
      </c>
      <c r="AM251" s="53">
        <v>0</v>
      </c>
      <c r="AN251" s="53">
        <f>VLOOKUP(B251,[5]Attendance!$B$16:$BC$100,43,0)</f>
        <v>0</v>
      </c>
      <c r="AO251" s="53">
        <f t="shared" si="105"/>
        <v>0</v>
      </c>
      <c r="AP251" s="64">
        <v>0</v>
      </c>
      <c r="AQ251" s="53">
        <v>0</v>
      </c>
      <c r="AR251" s="65">
        <f>VLOOKUP(B251,'[5]13 Month'!$B$9:$X$25,23,0)</f>
        <v>310.50961538461542</v>
      </c>
      <c r="AS251" s="66">
        <f t="shared" ref="AS251:AS266" si="136">ROUND((K251+O251+Q251+S251+U251+W251+Y251+AB251+AF251+AH251+AJ251+AL251+AM251+AQ251+AR251+AO251+AD251+M251),2)</f>
        <v>731.26</v>
      </c>
      <c r="AT251" s="67">
        <f t="shared" si="106"/>
        <v>2960140.48</v>
      </c>
      <c r="AU251" s="68">
        <v>1</v>
      </c>
      <c r="AV251" s="68">
        <v>0</v>
      </c>
      <c r="AW251" s="69">
        <f t="shared" si="107"/>
        <v>150000</v>
      </c>
      <c r="AX251" s="70">
        <f t="shared" si="108"/>
        <v>2747396.48</v>
      </c>
      <c r="AY251" s="71">
        <f t="shared" si="125"/>
        <v>10</v>
      </c>
      <c r="AZ251" s="53">
        <f t="shared" si="126"/>
        <v>99739.647999999986</v>
      </c>
      <c r="BA251" s="65">
        <f t="shared" ref="BA251:BA258" si="137">AZ251/$BJ$4</f>
        <v>24.639241106719364</v>
      </c>
      <c r="BB251" s="60">
        <f t="shared" si="127"/>
        <v>5.92</v>
      </c>
      <c r="BC251" s="60">
        <f t="shared" si="128"/>
        <v>5.92</v>
      </c>
      <c r="BD251" s="53">
        <f t="shared" si="129"/>
        <v>700.7</v>
      </c>
      <c r="BE251" s="72">
        <f>VLOOKUP(B251,'[5]PAYROLL 50%'!$B$9:$L$358,11,0)</f>
        <v>130</v>
      </c>
      <c r="BF251" s="73">
        <f t="shared" si="114"/>
        <v>570.70000000000005</v>
      </c>
      <c r="BG251" s="56">
        <f>VLOOKUP(B251,[5]Seniority!$B$10:$P$26,15,0)</f>
        <v>0</v>
      </c>
      <c r="BH251" s="74">
        <f>VLOOKUP(B251,[5]Seniority!$B$10:$S$26,18,0)</f>
        <v>0</v>
      </c>
      <c r="BI251" s="75">
        <f t="shared" ref="BI251:BI266" si="138">BF251+BH251</f>
        <v>570.70000000000005</v>
      </c>
      <c r="BJ251" s="76"/>
      <c r="BK251" s="38"/>
      <c r="BL251" s="39"/>
      <c r="BM251" s="218" t="s">
        <v>911</v>
      </c>
      <c r="BN251" s="40" t="s">
        <v>912</v>
      </c>
      <c r="BO251" s="140">
        <v>275.86134615384623</v>
      </c>
    </row>
    <row r="252" spans="1:67" s="81" customFormat="1" ht="24" customHeight="1" x14ac:dyDescent="0.2">
      <c r="A252" s="41">
        <v>390</v>
      </c>
      <c r="B252" s="82" t="s">
        <v>915</v>
      </c>
      <c r="C252" s="83" t="s">
        <v>916</v>
      </c>
      <c r="D252" s="84" t="s">
        <v>917</v>
      </c>
      <c r="E252" s="85" t="s">
        <v>143</v>
      </c>
      <c r="F252" s="86" t="s">
        <v>918</v>
      </c>
      <c r="G252" s="87">
        <v>32278</v>
      </c>
      <c r="H252" s="106">
        <v>44124</v>
      </c>
      <c r="I252" s="49">
        <f>VLOOKUP(B252,'[5]Salary Rank'!$B$8:$P$24,15,0)</f>
        <v>212</v>
      </c>
      <c r="J252" s="50">
        <f>VLOOKUP(B252,[5]Attendance!$B$16:$BC$100,42,0)</f>
        <v>26</v>
      </c>
      <c r="K252" s="51">
        <f t="shared" si="130"/>
        <v>212</v>
      </c>
      <c r="L252" s="52">
        <v>0</v>
      </c>
      <c r="M252" s="52">
        <f t="shared" si="131"/>
        <v>0</v>
      </c>
      <c r="N252" s="58">
        <f>VLOOKUP(B252,[5]Attendance!$B$16:$BC$100,44,0)</f>
        <v>8</v>
      </c>
      <c r="O252" s="58">
        <f t="shared" si="116"/>
        <v>12.23076923076923</v>
      </c>
      <c r="P252" s="53">
        <f>VLOOKUP(B252,[5]Attendance!$B$16:$BC$100,52,0)</f>
        <v>0</v>
      </c>
      <c r="Q252" s="53">
        <f t="shared" si="95"/>
        <v>0</v>
      </c>
      <c r="R252" s="54">
        <f>VLOOKUP(B252,[5]Attendance!$B$16:$BC$100,53,0)</f>
        <v>38</v>
      </c>
      <c r="S252" s="55">
        <f t="shared" si="96"/>
        <v>58.09615384615384</v>
      </c>
      <c r="T252" s="53">
        <f>VLOOKUP(B252,[5]Attendance!$B$16:$BC$100,54,0)</f>
        <v>0</v>
      </c>
      <c r="U252" s="53">
        <f t="shared" si="97"/>
        <v>0</v>
      </c>
      <c r="V252" s="58">
        <f>VLOOKUP(B252,[5]Attendance!$B$16:$BC$100,45,0)</f>
        <v>8</v>
      </c>
      <c r="W252" s="58">
        <f t="shared" si="132"/>
        <v>16.307692307692307</v>
      </c>
      <c r="X252" s="56">
        <f>VLOOKUP(B252,[5]Attendance!$B$16:$AP$100,41,0)</f>
        <v>19</v>
      </c>
      <c r="Y252" s="56">
        <f t="shared" si="99"/>
        <v>9.5</v>
      </c>
      <c r="Z252" s="138">
        <f>VLOOKUP(B252,'[5]Salary Rank'!$B$8:$Q$24,16,0)</f>
        <v>55</v>
      </c>
      <c r="AA252" s="58">
        <f t="shared" si="133"/>
        <v>26</v>
      </c>
      <c r="AB252" s="59">
        <f t="shared" si="101"/>
        <v>55</v>
      </c>
      <c r="AC252" s="58">
        <f t="shared" si="134"/>
        <v>0</v>
      </c>
      <c r="AD252" s="58">
        <f t="shared" si="135"/>
        <v>0</v>
      </c>
      <c r="AE252" s="60">
        <v>26</v>
      </c>
      <c r="AF252" s="60">
        <f t="shared" si="102"/>
        <v>10</v>
      </c>
      <c r="AG252" s="60">
        <f>VLOOKUP(B252,[5]Attendance!$B$16:$BC$100,51,0)</f>
        <v>26</v>
      </c>
      <c r="AH252" s="53">
        <f t="shared" si="103"/>
        <v>10</v>
      </c>
      <c r="AI252" s="61">
        <f>VLOOKUP(B252,[5]Attendance!$B$16:$BD$100,55,0)</f>
        <v>0</v>
      </c>
      <c r="AJ252" s="61">
        <f>VLOOKUP(B252,'[5]Annual leave'!$B$10:$W$26,22,0)</f>
        <v>0</v>
      </c>
      <c r="AK252" s="214">
        <f t="shared" si="122"/>
        <v>41</v>
      </c>
      <c r="AL252" s="217">
        <f t="shared" si="124"/>
        <v>4</v>
      </c>
      <c r="AM252" s="53">
        <v>0</v>
      </c>
      <c r="AN252" s="53">
        <f>VLOOKUP(B252,[5]Attendance!$B$16:$BC$100,43,0)</f>
        <v>0</v>
      </c>
      <c r="AO252" s="53">
        <f t="shared" si="105"/>
        <v>0</v>
      </c>
      <c r="AP252" s="64">
        <v>0</v>
      </c>
      <c r="AQ252" s="53">
        <v>0</v>
      </c>
      <c r="AR252" s="65">
        <f>VLOOKUP(B252,'[5]13 Month'!$B$9:$X$25,23,0)</f>
        <v>254.11698717948718</v>
      </c>
      <c r="AS252" s="66">
        <f t="shared" si="136"/>
        <v>641.25</v>
      </c>
      <c r="AT252" s="67">
        <f t="shared" si="106"/>
        <v>2595780</v>
      </c>
      <c r="AU252" s="68">
        <v>1</v>
      </c>
      <c r="AV252" s="68">
        <v>1</v>
      </c>
      <c r="AW252" s="69">
        <f t="shared" si="107"/>
        <v>300000</v>
      </c>
      <c r="AX252" s="70">
        <f t="shared" si="108"/>
        <v>2216844</v>
      </c>
      <c r="AY252" s="71">
        <f t="shared" si="125"/>
        <v>10</v>
      </c>
      <c r="AZ252" s="53">
        <f t="shared" si="126"/>
        <v>46684.399999999994</v>
      </c>
      <c r="BA252" s="65">
        <f t="shared" si="137"/>
        <v>11.532707509881421</v>
      </c>
      <c r="BB252" s="60">
        <f t="shared" si="127"/>
        <v>5.92</v>
      </c>
      <c r="BC252" s="60">
        <f t="shared" si="128"/>
        <v>5.92</v>
      </c>
      <c r="BD252" s="53">
        <f t="shared" si="129"/>
        <v>623.79999999999995</v>
      </c>
      <c r="BE252" s="72">
        <f>VLOOKUP(B252,'[5]PAYROLL 50%'!$B$9:$L$358,11,0)</f>
        <v>106</v>
      </c>
      <c r="BF252" s="73">
        <f t="shared" si="114"/>
        <v>517.79999999999995</v>
      </c>
      <c r="BG252" s="56">
        <f>VLOOKUP(B252,[5]Seniority!$B$10:$P$26,15,0)</f>
        <v>0</v>
      </c>
      <c r="BH252" s="56">
        <f>VLOOKUP(B252,[5]Seniority!$B$10:$S$26,18,0)</f>
        <v>0</v>
      </c>
      <c r="BI252" s="75">
        <f t="shared" si="138"/>
        <v>517.79999999999995</v>
      </c>
      <c r="BJ252" s="76"/>
      <c r="BK252" s="38"/>
      <c r="BL252" s="39"/>
      <c r="BM252" s="40" t="s">
        <v>915</v>
      </c>
      <c r="BN252" s="40" t="s">
        <v>916</v>
      </c>
      <c r="BO252" s="140">
        <v>280.58810897435899</v>
      </c>
    </row>
    <row r="253" spans="1:67" s="81" customFormat="1" ht="24" customHeight="1" x14ac:dyDescent="0.2">
      <c r="A253" s="41">
        <v>391</v>
      </c>
      <c r="B253" s="82" t="s">
        <v>919</v>
      </c>
      <c r="C253" s="83" t="s">
        <v>920</v>
      </c>
      <c r="D253" s="97" t="s">
        <v>921</v>
      </c>
      <c r="E253" s="98" t="s">
        <v>143</v>
      </c>
      <c r="F253" s="86" t="s">
        <v>922</v>
      </c>
      <c r="G253" s="99">
        <v>35278</v>
      </c>
      <c r="H253" s="100">
        <v>44643</v>
      </c>
      <c r="I253" s="49">
        <f>VLOOKUP(B253,'[5]Salary Rank'!$B$8:$P$24,15,0)</f>
        <v>212</v>
      </c>
      <c r="J253" s="50">
        <f>VLOOKUP(B253,[5]Attendance!$B$16:$BC$100,42,0)</f>
        <v>26</v>
      </c>
      <c r="K253" s="51">
        <f t="shared" si="130"/>
        <v>212</v>
      </c>
      <c r="L253" s="52">
        <v>0</v>
      </c>
      <c r="M253" s="52">
        <f t="shared" si="131"/>
        <v>0</v>
      </c>
      <c r="N253" s="53">
        <f>VLOOKUP(B253,[5]Attendance!$B$16:$BC$100,44,0)</f>
        <v>0</v>
      </c>
      <c r="O253" s="53">
        <f t="shared" si="116"/>
        <v>0</v>
      </c>
      <c r="P253" s="53">
        <f>VLOOKUP(B253,[5]Attendance!$B$16:$BC$100,52,0)</f>
        <v>0</v>
      </c>
      <c r="Q253" s="53">
        <f t="shared" si="95"/>
        <v>0</v>
      </c>
      <c r="R253" s="54">
        <f>VLOOKUP(B253,[5]Attendance!$B$16:$BC$100,53,0)</f>
        <v>20</v>
      </c>
      <c r="S253" s="55">
        <f t="shared" si="96"/>
        <v>30.576923076923073</v>
      </c>
      <c r="T253" s="53">
        <f>VLOOKUP(B253,[5]Attendance!$B$16:$BC$100,54,0)</f>
        <v>0</v>
      </c>
      <c r="U253" s="53">
        <f t="shared" si="97"/>
        <v>0</v>
      </c>
      <c r="V253" s="53">
        <f>VLOOKUP(B253,[5]Attendance!$B$16:$BC$100,45,0)</f>
        <v>0</v>
      </c>
      <c r="W253" s="53">
        <f t="shared" si="132"/>
        <v>0</v>
      </c>
      <c r="X253" s="56">
        <f>VLOOKUP(B253,[5]Attendance!$B$16:$AP$100,41,0)</f>
        <v>10</v>
      </c>
      <c r="Y253" s="56">
        <f t="shared" si="99"/>
        <v>5</v>
      </c>
      <c r="Z253" s="138">
        <v>43</v>
      </c>
      <c r="AA253" s="58">
        <f t="shared" si="133"/>
        <v>26</v>
      </c>
      <c r="AB253" s="59">
        <f t="shared" si="101"/>
        <v>43</v>
      </c>
      <c r="AC253" s="58">
        <f t="shared" si="134"/>
        <v>0</v>
      </c>
      <c r="AD253" s="58">
        <f t="shared" si="135"/>
        <v>0</v>
      </c>
      <c r="AE253" s="60">
        <v>26</v>
      </c>
      <c r="AF253" s="60">
        <f t="shared" si="102"/>
        <v>10</v>
      </c>
      <c r="AG253" s="60">
        <f>VLOOKUP(B253,[5]Attendance!$B$16:$BC$100,51,0)</f>
        <v>26</v>
      </c>
      <c r="AH253" s="53">
        <f t="shared" si="103"/>
        <v>10</v>
      </c>
      <c r="AI253" s="61">
        <f>VLOOKUP(B253,[5]Attendance!$B$16:$BD$100,55,0)</f>
        <v>0</v>
      </c>
      <c r="AJ253" s="61">
        <f>VLOOKUP(B253,'[5]Annual leave'!$B$10:$W$26,22,0)</f>
        <v>0</v>
      </c>
      <c r="AK253" s="214">
        <f t="shared" si="122"/>
        <v>24</v>
      </c>
      <c r="AL253" s="217">
        <f t="shared" si="124"/>
        <v>3</v>
      </c>
      <c r="AM253" s="53">
        <v>0</v>
      </c>
      <c r="AN253" s="60">
        <f>VLOOKUP(B253,[5]Attendance!$B$16:$BC$100,43,0)</f>
        <v>0</v>
      </c>
      <c r="AO253" s="60">
        <f t="shared" si="105"/>
        <v>0</v>
      </c>
      <c r="AP253" s="64">
        <v>0</v>
      </c>
      <c r="AQ253" s="53">
        <v>0</v>
      </c>
      <c r="AR253" s="65">
        <f>VLOOKUP(B253,'[5]13 Month'!$B$9:$X$25,23,0)</f>
        <v>227.23076923076923</v>
      </c>
      <c r="AS253" s="66">
        <f t="shared" si="136"/>
        <v>540.80999999999995</v>
      </c>
      <c r="AT253" s="67">
        <f t="shared" si="106"/>
        <v>2189198.88</v>
      </c>
      <c r="AU253" s="68">
        <v>1</v>
      </c>
      <c r="AV253" s="68">
        <v>0</v>
      </c>
      <c r="AW253" s="69">
        <f t="shared" si="107"/>
        <v>150000</v>
      </c>
      <c r="AX253" s="70">
        <f t="shared" si="108"/>
        <v>1978478.88</v>
      </c>
      <c r="AY253" s="71">
        <f t="shared" si="125"/>
        <v>5</v>
      </c>
      <c r="AZ253" s="53">
        <f t="shared" si="126"/>
        <v>23923.943999999989</v>
      </c>
      <c r="BA253" s="65">
        <f t="shared" si="137"/>
        <v>5.9100652173913018</v>
      </c>
      <c r="BB253" s="60">
        <f t="shared" si="127"/>
        <v>5.92</v>
      </c>
      <c r="BC253" s="60">
        <f t="shared" si="128"/>
        <v>5.92</v>
      </c>
      <c r="BD253" s="53">
        <f t="shared" si="129"/>
        <v>528.98</v>
      </c>
      <c r="BE253" s="72">
        <f>VLOOKUP(B253,'[5]PAYROLL 50%'!$B$9:$L$358,11,0)</f>
        <v>106</v>
      </c>
      <c r="BF253" s="73">
        <f t="shared" si="114"/>
        <v>422.98</v>
      </c>
      <c r="BG253" s="56">
        <f>VLOOKUP(B253,[5]Seniority!$B$10:$P$26,15,0)</f>
        <v>0</v>
      </c>
      <c r="BH253" s="74">
        <f>VLOOKUP(B253,[5]Seniority!$B$10:$S$26,18,0)</f>
        <v>0</v>
      </c>
      <c r="BI253" s="75">
        <f t="shared" si="138"/>
        <v>422.98</v>
      </c>
      <c r="BJ253" s="76"/>
      <c r="BK253" s="38"/>
      <c r="BL253" s="39"/>
      <c r="BM253" s="40" t="s">
        <v>919</v>
      </c>
      <c r="BN253" s="40" t="s">
        <v>920</v>
      </c>
      <c r="BO253" s="140">
        <v>227.19442307692304</v>
      </c>
    </row>
    <row r="254" spans="1:67" s="81" customFormat="1" ht="24" customHeight="1" x14ac:dyDescent="0.2">
      <c r="A254" s="41">
        <v>392</v>
      </c>
      <c r="B254" s="82" t="s">
        <v>923</v>
      </c>
      <c r="C254" s="83" t="s">
        <v>924</v>
      </c>
      <c r="D254" s="97" t="s">
        <v>925</v>
      </c>
      <c r="E254" s="98" t="s">
        <v>143</v>
      </c>
      <c r="F254" s="86" t="s">
        <v>922</v>
      </c>
      <c r="G254" s="99">
        <v>33670</v>
      </c>
      <c r="H254" s="100">
        <v>44783</v>
      </c>
      <c r="I254" s="49">
        <f>VLOOKUP(B254,'[5]Salary Rank'!$B$8:$P$24,15,0)</f>
        <v>212</v>
      </c>
      <c r="J254" s="50">
        <f>VLOOKUP(B254,[5]Attendance!$B$16:$BC$100,42,0)</f>
        <v>26</v>
      </c>
      <c r="K254" s="51">
        <f t="shared" si="130"/>
        <v>212</v>
      </c>
      <c r="L254" s="52">
        <v>0</v>
      </c>
      <c r="M254" s="52">
        <f t="shared" si="131"/>
        <v>0</v>
      </c>
      <c r="N254" s="53">
        <f>VLOOKUP(B254,[5]Attendance!$B$16:$BC$100,44,0)</f>
        <v>0</v>
      </c>
      <c r="O254" s="60">
        <f t="shared" si="116"/>
        <v>0</v>
      </c>
      <c r="P254" s="58">
        <f>VLOOKUP(B254,[5]Attendance!$B$16:$BC$100,52,0)</f>
        <v>80</v>
      </c>
      <c r="Q254" s="58">
        <f t="shared" si="95"/>
        <v>24.46153846153846</v>
      </c>
      <c r="R254" s="54">
        <f>VLOOKUP(B254,[5]Attendance!$B$16:$BC$100,53,0)</f>
        <v>0</v>
      </c>
      <c r="S254" s="55">
        <f t="shared" si="96"/>
        <v>0</v>
      </c>
      <c r="T254" s="58">
        <f>VLOOKUP(B254,[5]Attendance!$B$16:$BC$100,54,0)</f>
        <v>38</v>
      </c>
      <c r="U254" s="58">
        <f t="shared" si="97"/>
        <v>77.461538461538453</v>
      </c>
      <c r="V254" s="53">
        <f>VLOOKUP(B254,[5]Attendance!$B$16:$BC$100,45,0)</f>
        <v>0</v>
      </c>
      <c r="W254" s="53">
        <f t="shared" si="132"/>
        <v>0</v>
      </c>
      <c r="X254" s="56">
        <f>VLOOKUP(B254,[5]Attendance!$B$16:$AP$100,41,0)</f>
        <v>19</v>
      </c>
      <c r="Y254" s="56">
        <f t="shared" si="99"/>
        <v>9.5</v>
      </c>
      <c r="Z254" s="138">
        <f>VLOOKUP(B254,'[5]Salary Rank'!$B$8:$Q$24,16,0)</f>
        <v>13</v>
      </c>
      <c r="AA254" s="58">
        <f t="shared" si="133"/>
        <v>26</v>
      </c>
      <c r="AB254" s="59">
        <f t="shared" si="101"/>
        <v>13</v>
      </c>
      <c r="AC254" s="58">
        <f t="shared" si="134"/>
        <v>0</v>
      </c>
      <c r="AD254" s="58">
        <f t="shared" si="135"/>
        <v>0</v>
      </c>
      <c r="AE254" s="60">
        <v>26</v>
      </c>
      <c r="AF254" s="60">
        <f t="shared" si="102"/>
        <v>10</v>
      </c>
      <c r="AG254" s="60">
        <f>VLOOKUP(B254,[5]Attendance!$B$16:$BC$100,51,0)</f>
        <v>26</v>
      </c>
      <c r="AH254" s="53">
        <f t="shared" si="103"/>
        <v>10</v>
      </c>
      <c r="AI254" s="61">
        <f>VLOOKUP(B254,[5]Attendance!$B$16:$BD$100,55,0)</f>
        <v>0</v>
      </c>
      <c r="AJ254" s="61">
        <f>VLOOKUP(B254,'[5]Annual leave'!$B$10:$W$26,22,0)</f>
        <v>0</v>
      </c>
      <c r="AK254" s="214">
        <f t="shared" si="122"/>
        <v>19</v>
      </c>
      <c r="AL254" s="217">
        <f t="shared" si="124"/>
        <v>2</v>
      </c>
      <c r="AM254" s="53">
        <v>0</v>
      </c>
      <c r="AN254" s="58">
        <f>VLOOKUP(B254,[5]Attendance!$B$16:$BC$100,43,0)</f>
        <v>25</v>
      </c>
      <c r="AO254" s="58">
        <f t="shared" si="105"/>
        <v>28.846153846153847</v>
      </c>
      <c r="AP254" s="64">
        <f>IF(BH254*$BJ$4&gt;2000000,((BH254*#REF!)-2000000)/$BJ$4,0)</f>
        <v>0</v>
      </c>
      <c r="AQ254" s="53">
        <v>0</v>
      </c>
      <c r="AR254" s="65">
        <f>VLOOKUP(B254,'[5]13 Month'!$B$9:$X$25,23,0)</f>
        <v>220.23717948717947</v>
      </c>
      <c r="AS254" s="66">
        <f t="shared" si="136"/>
        <v>607.51</v>
      </c>
      <c r="AT254" s="67">
        <f t="shared" si="106"/>
        <v>2459200.48</v>
      </c>
      <c r="AU254" s="68">
        <v>0</v>
      </c>
      <c r="AV254" s="68">
        <v>0</v>
      </c>
      <c r="AW254" s="69">
        <f t="shared" si="107"/>
        <v>0</v>
      </c>
      <c r="AX254" s="70">
        <f t="shared" si="108"/>
        <v>2380264.48</v>
      </c>
      <c r="AY254" s="71">
        <f t="shared" si="125"/>
        <v>10</v>
      </c>
      <c r="AZ254" s="53">
        <f t="shared" si="126"/>
        <v>63026.448000000004</v>
      </c>
      <c r="BA254" s="65">
        <f t="shared" si="137"/>
        <v>15.569774703557313</v>
      </c>
      <c r="BB254" s="60">
        <f t="shared" si="127"/>
        <v>5.92</v>
      </c>
      <c r="BC254" s="60">
        <f t="shared" si="128"/>
        <v>5.92</v>
      </c>
      <c r="BD254" s="53">
        <f t="shared" si="129"/>
        <v>586.02</v>
      </c>
      <c r="BE254" s="72">
        <f>VLOOKUP(B254,'[5]PAYROLL 50%'!$B$9:$L$358,11,0)</f>
        <v>106</v>
      </c>
      <c r="BF254" s="73">
        <f t="shared" si="114"/>
        <v>480.02</v>
      </c>
      <c r="BG254" s="56">
        <f>VLOOKUP(B254,[5]Seniority!$B$10:$P$26,15,0)</f>
        <v>0</v>
      </c>
      <c r="BH254" s="74">
        <f>VLOOKUP(B254,[5]Seniority!$B$10:$S$26,18,0)</f>
        <v>0</v>
      </c>
      <c r="BI254" s="75">
        <f t="shared" si="138"/>
        <v>480.02</v>
      </c>
      <c r="BJ254" s="76"/>
      <c r="BK254" s="38"/>
      <c r="BL254" s="39"/>
      <c r="BM254" s="40" t="s">
        <v>923</v>
      </c>
      <c r="BN254" s="40" t="s">
        <v>924</v>
      </c>
      <c r="BO254" s="140">
        <v>310.73653846153849</v>
      </c>
    </row>
    <row r="255" spans="1:67" s="81" customFormat="1" ht="24" customHeight="1" x14ac:dyDescent="0.2">
      <c r="A255" s="41">
        <v>393</v>
      </c>
      <c r="B255" s="82" t="s">
        <v>926</v>
      </c>
      <c r="C255" s="83" t="s">
        <v>927</v>
      </c>
      <c r="D255" s="97" t="s">
        <v>928</v>
      </c>
      <c r="E255" s="98" t="s">
        <v>464</v>
      </c>
      <c r="F255" s="86" t="s">
        <v>929</v>
      </c>
      <c r="G255" s="99">
        <v>36856</v>
      </c>
      <c r="H255" s="100">
        <v>44805</v>
      </c>
      <c r="I255" s="49">
        <f>VLOOKUP(B255,'[5]Salary Rank'!$B$8:$P$24,15,0)</f>
        <v>212</v>
      </c>
      <c r="J255" s="50">
        <f>VLOOKUP(B255,[5]Attendance!$B$16:$BC$100,42,0)</f>
        <v>26</v>
      </c>
      <c r="K255" s="51">
        <f t="shared" si="130"/>
        <v>212</v>
      </c>
      <c r="L255" s="52">
        <v>0</v>
      </c>
      <c r="M255" s="52">
        <f t="shared" si="131"/>
        <v>0</v>
      </c>
      <c r="N255" s="53">
        <f>VLOOKUP(B255,[5]Attendance!$B$16:$BC$100,44,0)</f>
        <v>0</v>
      </c>
      <c r="O255" s="60">
        <f t="shared" si="116"/>
        <v>0</v>
      </c>
      <c r="P255" s="60">
        <f>VLOOKUP(B255,[5]Attendance!$B$16:$BC$100,52,0)</f>
        <v>0</v>
      </c>
      <c r="Q255" s="60">
        <f t="shared" si="95"/>
        <v>0</v>
      </c>
      <c r="R255" s="54">
        <f>VLOOKUP(B255,[5]Attendance!$B$16:$BC$100,53,0)</f>
        <v>24</v>
      </c>
      <c r="S255" s="55">
        <f t="shared" si="96"/>
        <v>36.692307692307693</v>
      </c>
      <c r="T255" s="60">
        <f>VLOOKUP(B255,[5]Attendance!$B$16:$BC$100,54,0)</f>
        <v>0</v>
      </c>
      <c r="U255" s="60">
        <f t="shared" si="97"/>
        <v>0</v>
      </c>
      <c r="V255" s="53">
        <f>VLOOKUP(B255,[5]Attendance!$B$16:$BC$100,45,0)</f>
        <v>0</v>
      </c>
      <c r="W255" s="53">
        <f t="shared" si="132"/>
        <v>0</v>
      </c>
      <c r="X255" s="56">
        <f>VLOOKUP(B255,[5]Attendance!$B$16:$AP$100,41,0)</f>
        <v>12</v>
      </c>
      <c r="Y255" s="56">
        <f t="shared" si="99"/>
        <v>6</v>
      </c>
      <c r="Z255" s="138">
        <f>VLOOKUP(B255,'[5]Salary Rank'!$B$8:$Q$24,16,0)</f>
        <v>55</v>
      </c>
      <c r="AA255" s="58">
        <f t="shared" si="133"/>
        <v>26</v>
      </c>
      <c r="AB255" s="59">
        <f t="shared" si="101"/>
        <v>55</v>
      </c>
      <c r="AC255" s="58">
        <f t="shared" si="134"/>
        <v>0</v>
      </c>
      <c r="AD255" s="58">
        <f t="shared" si="135"/>
        <v>0</v>
      </c>
      <c r="AE255" s="60">
        <v>26</v>
      </c>
      <c r="AF255" s="60">
        <f t="shared" si="102"/>
        <v>10</v>
      </c>
      <c r="AG255" s="60">
        <f>VLOOKUP(B255,[5]Attendance!$B$16:$BC$100,51,0)</f>
        <v>26</v>
      </c>
      <c r="AH255" s="53">
        <f t="shared" si="103"/>
        <v>10</v>
      </c>
      <c r="AI255" s="61">
        <f>VLOOKUP(B255,[5]Attendance!$B$16:$BD$100,55,0)</f>
        <v>0</v>
      </c>
      <c r="AJ255" s="61">
        <f>VLOOKUP(B255,'[5]Annual leave'!$B$10:$W$26,22,0)</f>
        <v>0</v>
      </c>
      <c r="AK255" s="214">
        <f t="shared" si="122"/>
        <v>18</v>
      </c>
      <c r="AL255" s="217">
        <f t="shared" si="124"/>
        <v>2</v>
      </c>
      <c r="AM255" s="53">
        <v>0</v>
      </c>
      <c r="AN255" s="60">
        <f>VLOOKUP(B255,[5]Attendance!$B$16:$BC$100,43,0)</f>
        <v>0</v>
      </c>
      <c r="AO255" s="60">
        <f t="shared" si="105"/>
        <v>0</v>
      </c>
      <c r="AP255" s="64">
        <f>IF(BH255*$BJ$4&gt;2000000,((BH255*#REF!)-2000000)/$BJ$4,0)</f>
        <v>0</v>
      </c>
      <c r="AQ255" s="53">
        <v>0</v>
      </c>
      <c r="AR255" s="65">
        <f>VLOOKUP(B255,'[5]13 Month'!$B$9:$X$25,23,0)</f>
        <v>255.33333333333334</v>
      </c>
      <c r="AS255" s="66">
        <f t="shared" si="136"/>
        <v>587.03</v>
      </c>
      <c r="AT255" s="67">
        <f t="shared" si="106"/>
        <v>2376297.44</v>
      </c>
      <c r="AU255" s="68">
        <v>0</v>
      </c>
      <c r="AV255" s="68">
        <v>0</v>
      </c>
      <c r="AW255" s="69">
        <f t="shared" si="107"/>
        <v>0</v>
      </c>
      <c r="AX255" s="70">
        <f t="shared" si="108"/>
        <v>2311529.44</v>
      </c>
      <c r="AY255" s="71">
        <f t="shared" si="125"/>
        <v>10</v>
      </c>
      <c r="AZ255" s="53">
        <f t="shared" si="126"/>
        <v>56152.943999999989</v>
      </c>
      <c r="BA255" s="65">
        <f t="shared" si="137"/>
        <v>13.871774703557309</v>
      </c>
      <c r="BB255" s="60">
        <f t="shared" si="127"/>
        <v>5.92</v>
      </c>
      <c r="BC255" s="60">
        <f t="shared" si="128"/>
        <v>5.92</v>
      </c>
      <c r="BD255" s="53">
        <f t="shared" si="129"/>
        <v>567.24</v>
      </c>
      <c r="BE255" s="72">
        <f>VLOOKUP(B255,'[5]PAYROLL 50%'!$B$9:$L$358,11,0)</f>
        <v>106</v>
      </c>
      <c r="BF255" s="73">
        <f t="shared" si="114"/>
        <v>461.24</v>
      </c>
      <c r="BG255" s="56">
        <f>VLOOKUP(B255,[5]Seniority!$B$10:$P$26,15,0)</f>
        <v>0</v>
      </c>
      <c r="BH255" s="74">
        <f>VLOOKUP(B255,[5]Seniority!$B$10:$S$26,18,0)</f>
        <v>0</v>
      </c>
      <c r="BI255" s="75">
        <f t="shared" si="138"/>
        <v>461.24</v>
      </c>
      <c r="BJ255" s="76"/>
      <c r="BK255" s="38"/>
      <c r="BL255" s="39"/>
      <c r="BM255" s="40" t="s">
        <v>926</v>
      </c>
      <c r="BN255" s="40" t="s">
        <v>927</v>
      </c>
      <c r="BO255" s="140">
        <v>209.14384615384617</v>
      </c>
    </row>
    <row r="256" spans="1:67" s="81" customFormat="1" ht="24" customHeight="1" x14ac:dyDescent="0.2">
      <c r="A256" s="41">
        <v>394</v>
      </c>
      <c r="B256" s="82" t="s">
        <v>930</v>
      </c>
      <c r="C256" s="83" t="s">
        <v>931</v>
      </c>
      <c r="D256" s="97" t="s">
        <v>932</v>
      </c>
      <c r="E256" s="98" t="s">
        <v>143</v>
      </c>
      <c r="F256" s="86" t="s">
        <v>922</v>
      </c>
      <c r="G256" s="99">
        <v>33214</v>
      </c>
      <c r="H256" s="100">
        <v>44880</v>
      </c>
      <c r="I256" s="49">
        <f>VLOOKUP(B256,'[5]Salary Rank'!$B$8:$P$24,15,0)</f>
        <v>212</v>
      </c>
      <c r="J256" s="50">
        <f>VLOOKUP(B256,[5]Attendance!$B$16:$BC$100,42,0)</f>
        <v>26</v>
      </c>
      <c r="K256" s="51">
        <f t="shared" si="130"/>
        <v>212</v>
      </c>
      <c r="L256" s="52">
        <v>0</v>
      </c>
      <c r="M256" s="52">
        <f t="shared" si="131"/>
        <v>0</v>
      </c>
      <c r="N256" s="53">
        <f>VLOOKUP(B256,[5]Attendance!$B$16:$BC$100,44,0)</f>
        <v>0</v>
      </c>
      <c r="O256" s="53">
        <f t="shared" si="116"/>
        <v>0</v>
      </c>
      <c r="P256" s="60">
        <f>VLOOKUP(B256,[5]Attendance!$B$16:$BC$100,52,0)</f>
        <v>0</v>
      </c>
      <c r="Q256" s="60">
        <f t="shared" si="95"/>
        <v>0</v>
      </c>
      <c r="R256" s="54">
        <f>VLOOKUP(B256,[5]Attendance!$B$16:$BC$100,53,0)</f>
        <v>26</v>
      </c>
      <c r="S256" s="55">
        <f t="shared" si="96"/>
        <v>39.75</v>
      </c>
      <c r="T256" s="60">
        <f>VLOOKUP(B256,[5]Attendance!$B$16:$BC$100,54,0)</f>
        <v>0</v>
      </c>
      <c r="U256" s="60">
        <f t="shared" si="97"/>
        <v>0</v>
      </c>
      <c r="V256" s="53">
        <f>VLOOKUP(B256,[5]Attendance!$B$16:$BC$100,45,0)</f>
        <v>0</v>
      </c>
      <c r="W256" s="53">
        <f t="shared" si="132"/>
        <v>0</v>
      </c>
      <c r="X256" s="56">
        <f>VLOOKUP(B256,[5]Attendance!$B$16:$AP$100,41,0)</f>
        <v>13</v>
      </c>
      <c r="Y256" s="56">
        <f t="shared" si="99"/>
        <v>6.5</v>
      </c>
      <c r="Z256" s="138">
        <f>VLOOKUP(B256,'[5]Salary Rank'!$B$8:$Q$24,16,0)</f>
        <v>13</v>
      </c>
      <c r="AA256" s="58">
        <f t="shared" si="133"/>
        <v>26</v>
      </c>
      <c r="AB256" s="59">
        <f t="shared" si="101"/>
        <v>13</v>
      </c>
      <c r="AC256" s="58">
        <f t="shared" si="134"/>
        <v>0</v>
      </c>
      <c r="AD256" s="58">
        <f t="shared" si="135"/>
        <v>0</v>
      </c>
      <c r="AE256" s="60">
        <v>26</v>
      </c>
      <c r="AF256" s="60">
        <f t="shared" si="102"/>
        <v>10</v>
      </c>
      <c r="AG256" s="60">
        <f>VLOOKUP(B256,[5]Attendance!$B$16:$BC$100,51,0)</f>
        <v>26</v>
      </c>
      <c r="AH256" s="53">
        <f t="shared" si="103"/>
        <v>10</v>
      </c>
      <c r="AI256" s="61">
        <f>VLOOKUP(B256,[5]Attendance!$B$16:$BD$100,55,0)</f>
        <v>0</v>
      </c>
      <c r="AJ256" s="61">
        <f>VLOOKUP(B256,'[5]Annual leave'!$B$10:$W$26,22,0)</f>
        <v>0</v>
      </c>
      <c r="AK256" s="214">
        <f t="shared" si="122"/>
        <v>16</v>
      </c>
      <c r="AL256" s="217">
        <f t="shared" si="124"/>
        <v>2</v>
      </c>
      <c r="AM256" s="53">
        <v>0</v>
      </c>
      <c r="AN256" s="60">
        <f>VLOOKUP(B256,[5]Attendance!$B$16:$BC$100,43,0)</f>
        <v>0</v>
      </c>
      <c r="AO256" s="60">
        <f t="shared" si="105"/>
        <v>0</v>
      </c>
      <c r="AP256" s="64">
        <f>IF(BH256*$BJ$4&gt;2000000,((BH256*#REF!)-2000000)/$BJ$4,0)</f>
        <v>0</v>
      </c>
      <c r="AQ256" s="53">
        <v>0</v>
      </c>
      <c r="AR256" s="65">
        <f>VLOOKUP(B256,'[5]13 Month'!$B$9:$X$25,23,0)</f>
        <v>220.46794871794873</v>
      </c>
      <c r="AS256" s="66">
        <f t="shared" si="136"/>
        <v>513.72</v>
      </c>
      <c r="AT256" s="67">
        <f t="shared" si="106"/>
        <v>2079538.56</v>
      </c>
      <c r="AU256" s="68">
        <v>0</v>
      </c>
      <c r="AV256" s="68">
        <v>0</v>
      </c>
      <c r="AW256" s="69">
        <f t="shared" si="107"/>
        <v>0</v>
      </c>
      <c r="AX256" s="70">
        <f t="shared" si="108"/>
        <v>2012746.56</v>
      </c>
      <c r="AY256" s="71">
        <f t="shared" si="125"/>
        <v>10</v>
      </c>
      <c r="AZ256" s="53">
        <f t="shared" si="126"/>
        <v>26274.656000000017</v>
      </c>
      <c r="BA256" s="65">
        <f t="shared" si="137"/>
        <v>6.4907747035573164</v>
      </c>
      <c r="BB256" s="60">
        <f t="shared" si="127"/>
        <v>5.92</v>
      </c>
      <c r="BC256" s="60">
        <f t="shared" si="128"/>
        <v>5.92</v>
      </c>
      <c r="BD256" s="53">
        <f t="shared" si="129"/>
        <v>501.31</v>
      </c>
      <c r="BE256" s="72">
        <f>VLOOKUP(B256,'[5]PAYROLL 50%'!$B$9:$L$358,11,0)</f>
        <v>106</v>
      </c>
      <c r="BF256" s="73">
        <f t="shared" si="114"/>
        <v>395.31</v>
      </c>
      <c r="BG256" s="56">
        <f>VLOOKUP(B256,[5]Seniority!$B$10:$P$26,15,0)</f>
        <v>0</v>
      </c>
      <c r="BH256" s="74">
        <f>VLOOKUP(B256,[5]Seniority!$B$10:$S$26,18,0)</f>
        <v>0</v>
      </c>
      <c r="BI256" s="75">
        <f t="shared" si="138"/>
        <v>395.31</v>
      </c>
      <c r="BJ256" s="76"/>
      <c r="BK256" s="38"/>
      <c r="BL256" s="39"/>
      <c r="BM256" s="40" t="s">
        <v>930</v>
      </c>
      <c r="BN256" s="40" t="s">
        <v>931</v>
      </c>
      <c r="BO256" s="140">
        <v>224.73326923076925</v>
      </c>
    </row>
    <row r="257" spans="1:67" s="81" customFormat="1" ht="24" customHeight="1" x14ac:dyDescent="0.2">
      <c r="A257" s="41">
        <v>395</v>
      </c>
      <c r="B257" s="82" t="s">
        <v>933</v>
      </c>
      <c r="C257" s="83" t="s">
        <v>934</v>
      </c>
      <c r="D257" s="97" t="s">
        <v>935</v>
      </c>
      <c r="E257" s="98" t="s">
        <v>143</v>
      </c>
      <c r="F257" s="86" t="s">
        <v>922</v>
      </c>
      <c r="G257" s="99">
        <v>32697</v>
      </c>
      <c r="H257" s="100">
        <v>44880</v>
      </c>
      <c r="I257" s="49">
        <f>VLOOKUP(B257,'[5]Salary Rank'!$B$8:$P$24,15,0)</f>
        <v>212</v>
      </c>
      <c r="J257" s="50">
        <f>VLOOKUP(B257,[5]Attendance!$B$16:$BC$100,42,0)</f>
        <v>26</v>
      </c>
      <c r="K257" s="51">
        <f t="shared" si="130"/>
        <v>212</v>
      </c>
      <c r="L257" s="52">
        <v>0</v>
      </c>
      <c r="M257" s="52">
        <f t="shared" si="131"/>
        <v>0</v>
      </c>
      <c r="N257" s="58">
        <f>VLOOKUP(B257,[5]Attendance!$B$16:$BC$100,44,0)</f>
        <v>8</v>
      </c>
      <c r="O257" s="58">
        <f t="shared" si="116"/>
        <v>12.23076923076923</v>
      </c>
      <c r="P257" s="60">
        <f>VLOOKUP(B257,[5]Attendance!$B$16:$BC$100,52,0)</f>
        <v>0</v>
      </c>
      <c r="Q257" s="60">
        <f t="shared" ref="Q257:Q266" si="139">I257/208*0.3*P257</f>
        <v>0</v>
      </c>
      <c r="R257" s="54">
        <f>VLOOKUP(B257,[5]Attendance!$B$16:$BC$100,53,0)</f>
        <v>40</v>
      </c>
      <c r="S257" s="55">
        <f t="shared" ref="S257:S266" si="140">I257/208*1.5*R257</f>
        <v>61.153846153846146</v>
      </c>
      <c r="T257" s="60">
        <f>VLOOKUP(B257,[5]Attendance!$B$16:$BC$100,54,0)</f>
        <v>0</v>
      </c>
      <c r="U257" s="60">
        <f t="shared" ref="U257:U266" si="141">I257/208*2*T257</f>
        <v>0</v>
      </c>
      <c r="V257" s="58">
        <f>VLOOKUP(B257,[5]Attendance!$B$16:$BC$100,45,0)</f>
        <v>8</v>
      </c>
      <c r="W257" s="58">
        <f t="shared" si="132"/>
        <v>16.307692307692307</v>
      </c>
      <c r="X257" s="56">
        <f>VLOOKUP(B257,[5]Attendance!$B$16:$AP$100,41,0)</f>
        <v>20</v>
      </c>
      <c r="Y257" s="56">
        <f t="shared" ref="Y257:Y266" si="142">X257*0.5</f>
        <v>10</v>
      </c>
      <c r="Z257" s="138">
        <f>VLOOKUP(B257,'[5]Salary Rank'!$B$8:$Q$24,16,0)</f>
        <v>13</v>
      </c>
      <c r="AA257" s="58">
        <f t="shared" si="133"/>
        <v>26</v>
      </c>
      <c r="AB257" s="59">
        <f t="shared" ref="AB257:AB266" si="143">Z257/26*AA257</f>
        <v>13</v>
      </c>
      <c r="AC257" s="58">
        <f t="shared" si="134"/>
        <v>0</v>
      </c>
      <c r="AD257" s="58">
        <f t="shared" si="135"/>
        <v>0</v>
      </c>
      <c r="AE257" s="60">
        <v>26</v>
      </c>
      <c r="AF257" s="60">
        <f t="shared" ref="AF257:AF266" si="144">10/26*AE257</f>
        <v>10</v>
      </c>
      <c r="AG257" s="60">
        <f>VLOOKUP(B257,[5]Attendance!$B$16:$BC$100,51,0)</f>
        <v>26</v>
      </c>
      <c r="AH257" s="53">
        <f t="shared" ref="AH257:AH266" si="145">10/26*AG257</f>
        <v>10</v>
      </c>
      <c r="AI257" s="61">
        <f>VLOOKUP(B257,[5]Attendance!$B$16:$BD$100,55,0)</f>
        <v>0</v>
      </c>
      <c r="AJ257" s="61">
        <f>VLOOKUP(B257,'[5]Annual leave'!$B$10:$W$26,22,0)</f>
        <v>0</v>
      </c>
      <c r="AK257" s="214">
        <f t="shared" si="122"/>
        <v>16</v>
      </c>
      <c r="AL257" s="217">
        <f t="shared" si="124"/>
        <v>2</v>
      </c>
      <c r="AM257" s="53">
        <v>0</v>
      </c>
      <c r="AN257" s="60">
        <f>VLOOKUP(B257,[5]Attendance!$B$16:$BC$100,43,0)</f>
        <v>0</v>
      </c>
      <c r="AO257" s="60">
        <f t="shared" ref="AO257:AO266" si="146">AN257*30/26</f>
        <v>0</v>
      </c>
      <c r="AP257" s="64">
        <v>0</v>
      </c>
      <c r="AQ257" s="53">
        <v>0</v>
      </c>
      <c r="AR257" s="65">
        <f>VLOOKUP(B257,'[5]13 Month'!$B$9:$X$25,23,0)</f>
        <v>221.16666666666663</v>
      </c>
      <c r="AS257" s="66">
        <f t="shared" si="136"/>
        <v>567.86</v>
      </c>
      <c r="AT257" s="67">
        <f t="shared" ref="AT257:AT266" si="147">$BJ$4*AS257</f>
        <v>2298697.2800000003</v>
      </c>
      <c r="AU257" s="68">
        <v>1</v>
      </c>
      <c r="AV257" s="68">
        <v>0</v>
      </c>
      <c r="AW257" s="69">
        <f t="shared" ref="AW257:AW266" si="148">(AU257+AV257)*150000</f>
        <v>150000</v>
      </c>
      <c r="AX257" s="70">
        <f t="shared" ref="AX257:AX266" si="149">AT257-AW257-(Y257+AF257-AP257)*$BJ$4</f>
        <v>2067737.2800000003</v>
      </c>
      <c r="AY257" s="71">
        <f t="shared" si="125"/>
        <v>10</v>
      </c>
      <c r="AZ257" s="53">
        <f t="shared" si="126"/>
        <v>31773.728000000032</v>
      </c>
      <c r="BA257" s="65">
        <f t="shared" si="137"/>
        <v>7.8492411067193757</v>
      </c>
      <c r="BB257" s="60">
        <f t="shared" si="127"/>
        <v>5.92</v>
      </c>
      <c r="BC257" s="60">
        <f t="shared" si="128"/>
        <v>5.92</v>
      </c>
      <c r="BD257" s="53">
        <f t="shared" si="129"/>
        <v>554.09</v>
      </c>
      <c r="BE257" s="72">
        <f>VLOOKUP(B257,'[5]PAYROLL 50%'!$B$9:$L$358,11,0)</f>
        <v>106</v>
      </c>
      <c r="BF257" s="73">
        <f t="shared" ref="BF257:BF266" si="150">BD257-BE257</f>
        <v>448.09000000000003</v>
      </c>
      <c r="BG257" s="56">
        <f>VLOOKUP(B257,[5]Seniority!$B$10:$P$26,15,0)</f>
        <v>0</v>
      </c>
      <c r="BH257" s="74">
        <f>VLOOKUP(B257,[5]Seniority!$B$10:$S$26,18,0)</f>
        <v>0</v>
      </c>
      <c r="BI257" s="75">
        <f t="shared" si="138"/>
        <v>448.09000000000003</v>
      </c>
      <c r="BJ257" s="76"/>
      <c r="BK257" s="38"/>
      <c r="BL257" s="39"/>
      <c r="BM257" s="40" t="s">
        <v>933</v>
      </c>
      <c r="BN257" s="40" t="s">
        <v>934</v>
      </c>
      <c r="BO257" s="140">
        <v>240.08096153846154</v>
      </c>
    </row>
    <row r="258" spans="1:67" s="81" customFormat="1" ht="24" customHeight="1" x14ac:dyDescent="0.2">
      <c r="A258" s="41">
        <v>396</v>
      </c>
      <c r="B258" s="82" t="s">
        <v>936</v>
      </c>
      <c r="C258" s="83" t="s">
        <v>937</v>
      </c>
      <c r="D258" s="97" t="s">
        <v>938</v>
      </c>
      <c r="E258" s="98" t="s">
        <v>143</v>
      </c>
      <c r="F258" s="86" t="s">
        <v>922</v>
      </c>
      <c r="G258" s="99">
        <v>34755</v>
      </c>
      <c r="H258" s="100">
        <v>44939</v>
      </c>
      <c r="I258" s="49">
        <f>VLOOKUP(B258,'[5]Salary Rank'!$B$8:$P$24,15,0)</f>
        <v>212</v>
      </c>
      <c r="J258" s="50">
        <f>VLOOKUP(B258,[5]Attendance!$B$16:$BC$100,42,0)</f>
        <v>24</v>
      </c>
      <c r="K258" s="51">
        <f t="shared" si="130"/>
        <v>195.69</v>
      </c>
      <c r="L258" s="52">
        <v>0</v>
      </c>
      <c r="M258" s="52">
        <f t="shared" si="131"/>
        <v>0</v>
      </c>
      <c r="N258" s="53">
        <f>VLOOKUP(B258,[5]Attendance!$B$16:$BC$100,44,0)</f>
        <v>0</v>
      </c>
      <c r="O258" s="60">
        <f t="shared" ref="O258:O266" si="151">I258/26/8*1.5*N258</f>
        <v>0</v>
      </c>
      <c r="P258" s="60">
        <f>VLOOKUP(B258,[5]Attendance!$B$16:$BC$100,52,0)</f>
        <v>0</v>
      </c>
      <c r="Q258" s="60">
        <f t="shared" si="139"/>
        <v>0</v>
      </c>
      <c r="R258" s="54">
        <f>VLOOKUP(B258,[5]Attendance!$B$16:$BC$100,53,0)</f>
        <v>18</v>
      </c>
      <c r="S258" s="55">
        <f t="shared" si="140"/>
        <v>27.519230769230766</v>
      </c>
      <c r="T258" s="60">
        <f>VLOOKUP(B258,[5]Attendance!$B$16:$BC$100,54,0)</f>
        <v>0</v>
      </c>
      <c r="U258" s="60">
        <f t="shared" si="141"/>
        <v>0</v>
      </c>
      <c r="V258" s="53">
        <f>VLOOKUP(B258,[5]Attendance!$B$16:$BC$100,45,0)</f>
        <v>0</v>
      </c>
      <c r="W258" s="53">
        <f t="shared" si="132"/>
        <v>0</v>
      </c>
      <c r="X258" s="56">
        <f>VLOOKUP(B258,[5]Attendance!$B$16:$AP$100,41,0)</f>
        <v>9</v>
      </c>
      <c r="Y258" s="56">
        <f t="shared" si="142"/>
        <v>4.5</v>
      </c>
      <c r="Z258" s="138">
        <v>43</v>
      </c>
      <c r="AA258" s="58">
        <f t="shared" si="133"/>
        <v>24</v>
      </c>
      <c r="AB258" s="59">
        <f t="shared" si="143"/>
        <v>39.692307692307693</v>
      </c>
      <c r="AC258" s="58">
        <f t="shared" si="134"/>
        <v>0</v>
      </c>
      <c r="AD258" s="58">
        <f t="shared" si="135"/>
        <v>0</v>
      </c>
      <c r="AE258" s="60">
        <v>26</v>
      </c>
      <c r="AF258" s="60">
        <f t="shared" si="144"/>
        <v>10</v>
      </c>
      <c r="AG258" s="60">
        <f>VLOOKUP(B258,[5]Attendance!$B$16:$BC$100,51,0)</f>
        <v>26</v>
      </c>
      <c r="AH258" s="53">
        <f t="shared" si="145"/>
        <v>10</v>
      </c>
      <c r="AI258" s="61">
        <f>VLOOKUP(B258,[5]Attendance!$B$16:$BD$100,55,0)</f>
        <v>2</v>
      </c>
      <c r="AJ258" s="61">
        <f>VLOOKUP(B258,'[5]Annual leave'!$B$10:$W$26,22,0)</f>
        <v>24.046666666666667</v>
      </c>
      <c r="AK258" s="214">
        <f t="shared" si="122"/>
        <v>14</v>
      </c>
      <c r="AL258" s="217">
        <f t="shared" si="124"/>
        <v>2</v>
      </c>
      <c r="AM258" s="53">
        <v>0</v>
      </c>
      <c r="AN258" s="60">
        <f>VLOOKUP(B258,[5]Attendance!$B$16:$BC$100,43,0)</f>
        <v>0</v>
      </c>
      <c r="AO258" s="60">
        <f t="shared" si="146"/>
        <v>0</v>
      </c>
      <c r="AP258" s="64">
        <f>IF(BH258*$BJ$4&gt;2000000,((BH258*BJ250)-2000000)/$BJ$4,0)</f>
        <v>0</v>
      </c>
      <c r="AQ258" s="53">
        <v>0</v>
      </c>
      <c r="AR258" s="65">
        <f>VLOOKUP(B258,'[5]13 Month'!$B$9:$X$25,23,0)</f>
        <v>229.51602564102564</v>
      </c>
      <c r="AS258" s="66">
        <f t="shared" si="136"/>
        <v>542.96</v>
      </c>
      <c r="AT258" s="67">
        <f t="shared" si="147"/>
        <v>2197902.08</v>
      </c>
      <c r="AU258" s="68">
        <v>1</v>
      </c>
      <c r="AV258" s="68">
        <v>1</v>
      </c>
      <c r="AW258" s="69">
        <f t="shared" si="148"/>
        <v>300000</v>
      </c>
      <c r="AX258" s="70">
        <f t="shared" si="149"/>
        <v>1839206.08</v>
      </c>
      <c r="AY258" s="71">
        <f t="shared" si="125"/>
        <v>5</v>
      </c>
      <c r="AZ258" s="53">
        <f t="shared" si="126"/>
        <v>16960.304000000004</v>
      </c>
      <c r="BA258" s="65">
        <f t="shared" si="137"/>
        <v>4.189798418972333</v>
      </c>
      <c r="BB258" s="60">
        <f t="shared" si="127"/>
        <v>5.92</v>
      </c>
      <c r="BC258" s="60">
        <f t="shared" si="128"/>
        <v>5.92</v>
      </c>
      <c r="BD258" s="53">
        <f t="shared" si="129"/>
        <v>532.85</v>
      </c>
      <c r="BE258" s="72">
        <f>VLOOKUP(B258,'[5]PAYROLL 50%'!$B$9:$L$358,11,0)</f>
        <v>106</v>
      </c>
      <c r="BF258" s="73">
        <f t="shared" si="150"/>
        <v>426.85</v>
      </c>
      <c r="BG258" s="56">
        <f>VLOOKUP(B258,[5]Seniority!$B$10:$P$26,15,0)</f>
        <v>0</v>
      </c>
      <c r="BH258" s="74">
        <f>VLOOKUP(B258,[5]Seniority!$B$10:$S$26,18,0)</f>
        <v>0</v>
      </c>
      <c r="BI258" s="75">
        <f t="shared" si="138"/>
        <v>426.85</v>
      </c>
      <c r="BJ258" s="76"/>
      <c r="BK258" s="38"/>
      <c r="BL258" s="39"/>
      <c r="BM258" s="40" t="s">
        <v>936</v>
      </c>
      <c r="BN258" s="40" t="s">
        <v>937</v>
      </c>
      <c r="BO258" s="81">
        <v>262.20999999999998</v>
      </c>
    </row>
    <row r="259" spans="1:67" s="81" customFormat="1" ht="24" customHeight="1" x14ac:dyDescent="0.2">
      <c r="A259" s="41">
        <v>397</v>
      </c>
      <c r="B259" s="82" t="s">
        <v>939</v>
      </c>
      <c r="C259" s="83" t="s">
        <v>940</v>
      </c>
      <c r="D259" s="97" t="s">
        <v>941</v>
      </c>
      <c r="E259" s="98" t="s">
        <v>143</v>
      </c>
      <c r="F259" s="86" t="s">
        <v>922</v>
      </c>
      <c r="G259" s="99">
        <v>34396</v>
      </c>
      <c r="H259" s="100">
        <v>44939</v>
      </c>
      <c r="I259" s="49">
        <f>VLOOKUP(B259,'[5]Salary Rank'!$B$8:$P$24,15,0)</f>
        <v>212</v>
      </c>
      <c r="J259" s="50">
        <f>VLOOKUP(B259,[5]Attendance!$B$16:$BC$100,42,0)</f>
        <v>26</v>
      </c>
      <c r="K259" s="51">
        <f t="shared" si="130"/>
        <v>212</v>
      </c>
      <c r="L259" s="52">
        <v>0</v>
      </c>
      <c r="M259" s="52">
        <f t="shared" si="131"/>
        <v>0</v>
      </c>
      <c r="N259" s="53">
        <f>VLOOKUP(B259,[5]Attendance!$B$16:$BC$100,44,0)</f>
        <v>0</v>
      </c>
      <c r="O259" s="60">
        <f t="shared" si="151"/>
        <v>0</v>
      </c>
      <c r="P259" s="58">
        <f>VLOOKUP(B259,[5]Attendance!$B$16:$BC$100,52,0)</f>
        <v>44</v>
      </c>
      <c r="Q259" s="58">
        <f t="shared" si="139"/>
        <v>13.453846153846152</v>
      </c>
      <c r="R259" s="54">
        <f>VLOOKUP(B259,[5]Attendance!$B$16:$BC$100,53,0)</f>
        <v>20</v>
      </c>
      <c r="S259" s="55">
        <f t="shared" si="140"/>
        <v>30.576923076923073</v>
      </c>
      <c r="T259" s="58">
        <f>VLOOKUP(B259,[5]Attendance!$B$16:$BC$100,54,0)</f>
        <v>18</v>
      </c>
      <c r="U259" s="58">
        <f t="shared" si="141"/>
        <v>36.692307692307693</v>
      </c>
      <c r="V259" s="58">
        <f>VLOOKUP(B259,[5]Attendance!$B$16:$BC$100,45,0)</f>
        <v>8</v>
      </c>
      <c r="W259" s="58">
        <f t="shared" si="132"/>
        <v>16.307692307692307</v>
      </c>
      <c r="X259" s="56">
        <f>VLOOKUP(B259,[5]Attendance!$B$16:$AP$100,41,0)</f>
        <v>19</v>
      </c>
      <c r="Y259" s="56">
        <f t="shared" si="142"/>
        <v>9.5</v>
      </c>
      <c r="Z259" s="138">
        <v>43</v>
      </c>
      <c r="AA259" s="58">
        <f t="shared" si="133"/>
        <v>26</v>
      </c>
      <c r="AB259" s="59">
        <f t="shared" si="143"/>
        <v>43</v>
      </c>
      <c r="AC259" s="58">
        <f t="shared" si="134"/>
        <v>0</v>
      </c>
      <c r="AD259" s="58">
        <f t="shared" si="135"/>
        <v>0</v>
      </c>
      <c r="AE259" s="60">
        <v>26</v>
      </c>
      <c r="AF259" s="60">
        <f t="shared" si="144"/>
        <v>10</v>
      </c>
      <c r="AG259" s="60">
        <f>VLOOKUP(B259,[5]Attendance!$B$16:$BC$100,51,0)</f>
        <v>26</v>
      </c>
      <c r="AH259" s="53">
        <f t="shared" si="145"/>
        <v>10</v>
      </c>
      <c r="AI259" s="61">
        <f>VLOOKUP(B259,[5]Attendance!$B$16:$BD$100,55,0)</f>
        <v>0</v>
      </c>
      <c r="AJ259" s="61">
        <f>VLOOKUP(B259,'[5]Annual leave'!$B$10:$W$26,22,0)</f>
        <v>0</v>
      </c>
      <c r="AK259" s="214">
        <f t="shared" si="122"/>
        <v>14</v>
      </c>
      <c r="AL259" s="217">
        <f t="shared" si="124"/>
        <v>2</v>
      </c>
      <c r="AM259" s="53">
        <v>0</v>
      </c>
      <c r="AN259" s="58">
        <f>VLOOKUP(B259,[5]Attendance!$B$16:$BC$100,43,0)</f>
        <v>13</v>
      </c>
      <c r="AO259" s="58">
        <f t="shared" si="146"/>
        <v>15</v>
      </c>
      <c r="AP259" s="64">
        <v>0</v>
      </c>
      <c r="AQ259" s="53">
        <v>0</v>
      </c>
      <c r="AR259" s="65">
        <f>VLOOKUP(B259,'[5]13 Month'!$B$9:$X$25,23,0)</f>
        <v>229.79326923076925</v>
      </c>
      <c r="AS259" s="66">
        <f t="shared" si="136"/>
        <v>628.32000000000005</v>
      </c>
      <c r="AT259" s="67">
        <f t="shared" si="147"/>
        <v>2543439.3600000003</v>
      </c>
      <c r="AU259" s="68">
        <v>0</v>
      </c>
      <c r="AV259" s="68">
        <v>0</v>
      </c>
      <c r="AW259" s="69">
        <f t="shared" si="148"/>
        <v>0</v>
      </c>
      <c r="AX259" s="70">
        <f t="shared" si="149"/>
        <v>2464503.3600000003</v>
      </c>
      <c r="AY259" s="71">
        <f>IF(AND(AX259&gt;=0,AX259&lt;=1500000),0,IF(AND(AX259&gt;=1500001,AX259&lt;=2000000),5,IF(AND(AX259&gt;=2000001,AX259&lt;=8500000),10,IF(AND(AX259&gt;=8500001,AX259&lt;=12500000),15,20))))</f>
        <v>10</v>
      </c>
      <c r="AZ259" s="53">
        <f>(AX259*AY259)/100-(IF(AND(AX259&gt;=0,AX259&lt;=1500000),0,IF(AND(AX259&gt;=1500001,AX259&lt;=2000000),75000,IF(AND(AX259&gt;=2000001,AX259&lt;=8500000),175000,IF(AND(AX259&gt;=8500001,AX259&lt;=12500000),600000,1225000)))))</f>
        <v>71450.33600000001</v>
      </c>
      <c r="BA259" s="65">
        <f>AZ259/$BJ$4</f>
        <v>17.650774703557314</v>
      </c>
      <c r="BB259" s="60">
        <f>IF(B259&lt;=0,0,IF(YEARFRAC(G259,$AN$4)&gt;=60,0,ROUND((IF(AND((AS259*$BB$4)&gt;0,(AS259*$BB$4)&lt;=400000),(400000*0.02)/$BB$4,IF(AND((AS259*$BB$4)&gt;400000,(AS259*$BB$4)&lt;=1200000),((AS259*$BB$4)*0.02)/$BB$4,IF((AS259*$BB$4)&gt;1200000,(1200000*0.02)/$BB$4)))),2)))</f>
        <v>5.92</v>
      </c>
      <c r="BC259" s="60">
        <f>IF(B259&lt;=0,0,IF(YEARFRAC(G259,$AN$4)&gt;=60,ROUND((IF(AND((AS259*$BB$4)&gt;0,(AS259*$BB$4)&lt;=400000),(400000*0.04)/$BB$4,IF(AND((AS259*$BB$4)&gt;400000,(AS259*$BB$4)&lt;=1200000),((AS259*$BB$4)*0.04)/$BB$4,IF((AS259*$BB$4)&gt;1200000,(1200000*0.04)/$BB$4)))),2),ROUND((IF(AND((AS259*$BB$4)&gt;0,(AS259*$BB$4)&lt;=400000),(400000*0.02)/$BB$4,IF(AND((AS259*$BB$4)&gt;400000,(AS259*$BB$4)&lt;=1200000),((AS259*$BB$4)*0.02)/$BB$4,IF((AS259*$BB$4)&gt;1200000,(1200000*0.02)/$BB$4)))),2)))</f>
        <v>5.92</v>
      </c>
      <c r="BD259" s="53">
        <f>ROUND(AS259-BA259-BC259,2)</f>
        <v>604.75</v>
      </c>
      <c r="BE259" s="72">
        <f>VLOOKUP(B259,'[5]PAYROLL 50%'!$B$9:$L$358,11,0)</f>
        <v>106</v>
      </c>
      <c r="BF259" s="73">
        <f t="shared" si="150"/>
        <v>498.75</v>
      </c>
      <c r="BG259" s="56">
        <f>VLOOKUP(B259,[5]Seniority!$B$10:$P$26,15,0)</f>
        <v>0</v>
      </c>
      <c r="BH259" s="74">
        <f>VLOOKUP(B259,[5]Seniority!$B$10:$S$26,18,0)</f>
        <v>0</v>
      </c>
      <c r="BI259" s="75">
        <f t="shared" si="138"/>
        <v>498.75</v>
      </c>
      <c r="BJ259" s="76"/>
      <c r="BK259" s="38"/>
      <c r="BL259" s="39"/>
      <c r="BM259" s="40" t="s">
        <v>939</v>
      </c>
      <c r="BN259" s="40" t="s">
        <v>940</v>
      </c>
      <c r="BO259" s="81">
        <v>337</v>
      </c>
    </row>
    <row r="260" spans="1:67" s="81" customFormat="1" ht="24" customHeight="1" x14ac:dyDescent="0.2">
      <c r="A260" s="41">
        <v>398</v>
      </c>
      <c r="B260" s="82" t="s">
        <v>942</v>
      </c>
      <c r="C260" s="83" t="s">
        <v>943</v>
      </c>
      <c r="D260" s="97" t="s">
        <v>944</v>
      </c>
      <c r="E260" s="98" t="s">
        <v>143</v>
      </c>
      <c r="F260" s="86" t="s">
        <v>922</v>
      </c>
      <c r="G260" s="99">
        <v>34079</v>
      </c>
      <c r="H260" s="100">
        <v>44939</v>
      </c>
      <c r="I260" s="49">
        <f>VLOOKUP(B260,'[5]Salary Rank'!$B$8:$P$24,15,0)</f>
        <v>212</v>
      </c>
      <c r="J260" s="50">
        <f>VLOOKUP(B260,[5]Attendance!$B$16:$BC$100,42,0)</f>
        <v>25</v>
      </c>
      <c r="K260" s="51">
        <f t="shared" si="130"/>
        <v>203.85</v>
      </c>
      <c r="L260" s="52">
        <v>0</v>
      </c>
      <c r="M260" s="52">
        <f t="shared" si="131"/>
        <v>0</v>
      </c>
      <c r="N260" s="53">
        <f>VLOOKUP(B260,[5]Attendance!$B$16:$BC$100,44,0)</f>
        <v>0</v>
      </c>
      <c r="O260" s="53">
        <f t="shared" si="151"/>
        <v>0</v>
      </c>
      <c r="P260" s="53">
        <f>VLOOKUP(B260,[5]Attendance!$B$16:$BC$100,52,0)</f>
        <v>0</v>
      </c>
      <c r="Q260" s="53">
        <f t="shared" si="139"/>
        <v>0</v>
      </c>
      <c r="R260" s="54">
        <f>VLOOKUP(B260,[5]Attendance!$B$16:$BC$100,53,0)</f>
        <v>14</v>
      </c>
      <c r="S260" s="55">
        <f t="shared" si="140"/>
        <v>21.403846153846153</v>
      </c>
      <c r="T260" s="53">
        <f>VLOOKUP(B260,[5]Attendance!$B$16:$BC$100,54,0)</f>
        <v>0</v>
      </c>
      <c r="U260" s="53">
        <f t="shared" si="141"/>
        <v>0</v>
      </c>
      <c r="V260" s="53">
        <f>VLOOKUP(B260,[5]Attendance!$B$16:$BC$100,45,0)</f>
        <v>0</v>
      </c>
      <c r="W260" s="53">
        <f t="shared" si="132"/>
        <v>0</v>
      </c>
      <c r="X260" s="56">
        <f>VLOOKUP(B260,[5]Attendance!$B$16:$AP$100,41,0)</f>
        <v>7</v>
      </c>
      <c r="Y260" s="56">
        <f t="shared" si="142"/>
        <v>3.5</v>
      </c>
      <c r="Z260" s="138">
        <v>43</v>
      </c>
      <c r="AA260" s="58">
        <f t="shared" si="133"/>
        <v>25</v>
      </c>
      <c r="AB260" s="59">
        <f t="shared" si="143"/>
        <v>41.346153846153847</v>
      </c>
      <c r="AC260" s="58">
        <f t="shared" si="134"/>
        <v>0</v>
      </c>
      <c r="AD260" s="58">
        <f t="shared" si="135"/>
        <v>0</v>
      </c>
      <c r="AE260" s="60">
        <v>26</v>
      </c>
      <c r="AF260" s="60">
        <f t="shared" si="144"/>
        <v>10</v>
      </c>
      <c r="AG260" s="60">
        <f>VLOOKUP(B260,[5]Attendance!$B$16:$BC$100,51,0)</f>
        <v>25</v>
      </c>
      <c r="AH260" s="53">
        <f t="shared" si="145"/>
        <v>9.6153846153846168</v>
      </c>
      <c r="AI260" s="61">
        <f>VLOOKUP(B260,[5]Attendance!$B$16:$BD$100,55,0)</f>
        <v>0</v>
      </c>
      <c r="AJ260" s="61">
        <f>VLOOKUP(B260,'[5]Annual leave'!$B$10:$W$26,22,0)</f>
        <v>0</v>
      </c>
      <c r="AK260" s="214">
        <f t="shared" si="122"/>
        <v>14</v>
      </c>
      <c r="AL260" s="217">
        <f t="shared" si="124"/>
        <v>2</v>
      </c>
      <c r="AM260" s="53">
        <v>0</v>
      </c>
      <c r="AN260" s="53">
        <f>VLOOKUP(B260,[5]Attendance!$B$16:$BC$100,43,0)</f>
        <v>0</v>
      </c>
      <c r="AO260" s="53">
        <f t="shared" si="146"/>
        <v>0</v>
      </c>
      <c r="AP260" s="64">
        <v>0</v>
      </c>
      <c r="AQ260" s="53">
        <v>0</v>
      </c>
      <c r="AR260" s="65">
        <f>VLOOKUP(B260,'[5]13 Month'!$B$9:$X$25,23,0)</f>
        <v>230.20192307692307</v>
      </c>
      <c r="AS260" s="66">
        <f t="shared" si="136"/>
        <v>521.91999999999996</v>
      </c>
      <c r="AT260" s="67">
        <f t="shared" si="147"/>
        <v>2112732.1599999997</v>
      </c>
      <c r="AU260" s="68">
        <v>1</v>
      </c>
      <c r="AV260" s="68">
        <v>1</v>
      </c>
      <c r="AW260" s="69">
        <f t="shared" si="148"/>
        <v>300000</v>
      </c>
      <c r="AX260" s="70">
        <f t="shared" si="149"/>
        <v>1758084.1599999997</v>
      </c>
      <c r="AY260" s="71">
        <f t="shared" ref="AY260:AY266" si="152">IF(AND(AX260&gt;=0,AX260&lt;=1500000),0,IF(AND(AX260&gt;=1500001,AX260&lt;=2000000),5,IF(AND(AX260&gt;=2000001,AX260&lt;=8500000),10,IF(AND(AX260&gt;=8500001,AX260&lt;=12500000),15,20))))</f>
        <v>5</v>
      </c>
      <c r="AZ260" s="53">
        <f t="shared" ref="AZ260:AZ266" si="153">(AX260*AY260)/100-(IF(AND(AX260&gt;=0,AX260&lt;=1500000),0,IF(AND(AX260&gt;=1500001,AX260&lt;=2000000),75000,IF(AND(AX260&gt;=2000001,AX260&lt;=8500000),175000,IF(AND(AX260&gt;=8500001,AX260&lt;=12500000),600000,1225000)))))</f>
        <v>12904.207999999984</v>
      </c>
      <c r="BA260" s="65">
        <f t="shared" ref="BA260:BA266" si="154">AZ260/$BJ$4</f>
        <v>3.1877984189723283</v>
      </c>
      <c r="BB260" s="60">
        <f t="shared" ref="BB260:BB266" si="155">IF(B260&lt;=0,0,IF(YEARFRAC(G260,$AN$4)&gt;=60,0,ROUND((IF(AND((AS260*$BB$4)&gt;0,(AS260*$BB$4)&lt;=400000),(400000*0.02)/$BB$4,IF(AND((AS260*$BB$4)&gt;400000,(AS260*$BB$4)&lt;=1200000),((AS260*$BB$4)*0.02)/$BB$4,IF((AS260*$BB$4)&gt;1200000,(1200000*0.02)/$BB$4)))),2)))</f>
        <v>5.92</v>
      </c>
      <c r="BC260" s="60">
        <f t="shared" ref="BC260:BC266" si="156">IF(B260&lt;=0,0,IF(YEARFRAC(G260,$AN$4)&gt;=60,ROUND((IF(AND((AS260*$BB$4)&gt;0,(AS260*$BB$4)&lt;=400000),(400000*0.04)/$BB$4,IF(AND((AS260*$BB$4)&gt;400000,(AS260*$BB$4)&lt;=1200000),((AS260*$BB$4)*0.04)/$BB$4,IF((AS260*$BB$4)&gt;1200000,(1200000*0.04)/$BB$4)))),2),ROUND((IF(AND((AS260*$BB$4)&gt;0,(AS260*$BB$4)&lt;=400000),(400000*0.02)/$BB$4,IF(AND((AS260*$BB$4)&gt;400000,(AS260*$BB$4)&lt;=1200000),((AS260*$BB$4)*0.02)/$BB$4,IF((AS260*$BB$4)&gt;1200000,(1200000*0.02)/$BB$4)))),2)))</f>
        <v>5.92</v>
      </c>
      <c r="BD260" s="53">
        <f t="shared" ref="BD260:BD266" si="157">ROUND(AS260-BA260-BC260,2)</f>
        <v>512.80999999999995</v>
      </c>
      <c r="BE260" s="72">
        <f>VLOOKUP(B260,'[5]PAYROLL 50%'!$B$9:$L$358,11,0)</f>
        <v>106</v>
      </c>
      <c r="BF260" s="73">
        <f t="shared" si="150"/>
        <v>406.80999999999995</v>
      </c>
      <c r="BG260" s="56">
        <f>VLOOKUP(B260,[5]Seniority!$B$10:$P$26,15,0)</f>
        <v>0</v>
      </c>
      <c r="BH260" s="74">
        <f>VLOOKUP(B260,[5]Seniority!$B$10:$S$26,18,0)</f>
        <v>0</v>
      </c>
      <c r="BI260" s="75">
        <f t="shared" si="138"/>
        <v>406.80999999999995</v>
      </c>
      <c r="BJ260" s="76"/>
      <c r="BK260" s="38"/>
      <c r="BL260" s="39"/>
      <c r="BM260" s="40" t="s">
        <v>942</v>
      </c>
      <c r="BN260" s="40" t="s">
        <v>943</v>
      </c>
      <c r="BO260" s="81">
        <v>246.21000000000004</v>
      </c>
    </row>
    <row r="261" spans="1:67" s="81" customFormat="1" ht="24" customHeight="1" x14ac:dyDescent="0.2">
      <c r="A261" s="41">
        <v>399</v>
      </c>
      <c r="B261" s="82" t="s">
        <v>945</v>
      </c>
      <c r="C261" s="83" t="s">
        <v>946</v>
      </c>
      <c r="D261" s="97" t="s">
        <v>947</v>
      </c>
      <c r="E261" s="98" t="s">
        <v>143</v>
      </c>
      <c r="F261" s="86" t="s">
        <v>922</v>
      </c>
      <c r="G261" s="99">
        <v>37461</v>
      </c>
      <c r="H261" s="100">
        <v>44944</v>
      </c>
      <c r="I261" s="49">
        <f>VLOOKUP(B261,'[5]Salary Rank'!$B$8:$P$24,15,0)</f>
        <v>212</v>
      </c>
      <c r="J261" s="50">
        <f>VLOOKUP(B261,[5]Attendance!$B$16:$BC$100,42,0)</f>
        <v>26</v>
      </c>
      <c r="K261" s="51">
        <f t="shared" si="130"/>
        <v>212</v>
      </c>
      <c r="L261" s="52">
        <v>0</v>
      </c>
      <c r="M261" s="52">
        <f t="shared" si="131"/>
        <v>0</v>
      </c>
      <c r="N261" s="58">
        <f>VLOOKUP(B261,[5]Attendance!$B$16:$BC$100,44,0)</f>
        <v>8</v>
      </c>
      <c r="O261" s="58">
        <f t="shared" si="151"/>
        <v>12.23076923076923</v>
      </c>
      <c r="P261" s="58">
        <f>VLOOKUP(B261,[5]Attendance!$B$16:$BC$100,52,0)</f>
        <v>44</v>
      </c>
      <c r="Q261" s="58">
        <f t="shared" si="139"/>
        <v>13.453846153846152</v>
      </c>
      <c r="R261" s="54">
        <f>VLOOKUP(B261,[5]Attendance!$B$16:$BC$100,53,0)</f>
        <v>18</v>
      </c>
      <c r="S261" s="55">
        <f t="shared" si="140"/>
        <v>27.519230769230766</v>
      </c>
      <c r="T261" s="58">
        <f>VLOOKUP(B261,[5]Attendance!$B$16:$BC$100,54,0)</f>
        <v>24</v>
      </c>
      <c r="U261" s="58">
        <f t="shared" si="141"/>
        <v>48.92307692307692</v>
      </c>
      <c r="V261" s="53">
        <f>VLOOKUP(B261,[5]Attendance!$B$16:$BC$100,45,0)</f>
        <v>0</v>
      </c>
      <c r="W261" s="53">
        <f t="shared" si="132"/>
        <v>0</v>
      </c>
      <c r="X261" s="56">
        <f>VLOOKUP(B261,[5]Attendance!$B$16:$AP$100,41,0)</f>
        <v>21</v>
      </c>
      <c r="Y261" s="56">
        <f t="shared" si="142"/>
        <v>10.5</v>
      </c>
      <c r="Z261" s="138">
        <f>VLOOKUP(B261,'[5]Salary Rank'!$B$8:$Q$24,16,0)</f>
        <v>18</v>
      </c>
      <c r="AA261" s="58">
        <f t="shared" si="133"/>
        <v>26</v>
      </c>
      <c r="AB261" s="59">
        <f t="shared" si="143"/>
        <v>18</v>
      </c>
      <c r="AC261" s="58">
        <f t="shared" si="134"/>
        <v>0</v>
      </c>
      <c r="AD261" s="58">
        <f t="shared" si="135"/>
        <v>0</v>
      </c>
      <c r="AE261" s="60">
        <v>26</v>
      </c>
      <c r="AF261" s="60">
        <f t="shared" si="144"/>
        <v>10</v>
      </c>
      <c r="AG261" s="60">
        <f>VLOOKUP(B261,[5]Attendance!$B$16:$BC$100,51,0)</f>
        <v>26</v>
      </c>
      <c r="AH261" s="53">
        <f t="shared" si="145"/>
        <v>10</v>
      </c>
      <c r="AI261" s="61">
        <f>VLOOKUP(B261,[5]Attendance!$B$16:$BD$100,55,0)</f>
        <v>0</v>
      </c>
      <c r="AJ261" s="61">
        <f>VLOOKUP(B261,'[5]Annual leave'!$B$10:$W$26,22,0)</f>
        <v>0</v>
      </c>
      <c r="AK261" s="214">
        <f t="shared" si="122"/>
        <v>14</v>
      </c>
      <c r="AL261" s="217">
        <f t="shared" si="124"/>
        <v>2</v>
      </c>
      <c r="AM261" s="53">
        <v>0</v>
      </c>
      <c r="AN261" s="58">
        <f>VLOOKUP(B261,[5]Attendance!$B$16:$BC$100,43,0)</f>
        <v>12</v>
      </c>
      <c r="AO261" s="58">
        <f t="shared" si="146"/>
        <v>13.846153846153847</v>
      </c>
      <c r="AP261" s="64">
        <v>0</v>
      </c>
      <c r="AQ261" s="53">
        <v>0</v>
      </c>
      <c r="AR261" s="65">
        <f>VLOOKUP(B261,'[5]13 Month'!$B$9:$X$25,23,0)</f>
        <v>225.92948717948715</v>
      </c>
      <c r="AS261" s="66">
        <f t="shared" si="136"/>
        <v>604.4</v>
      </c>
      <c r="AT261" s="67">
        <f t="shared" si="147"/>
        <v>2446611.1999999997</v>
      </c>
      <c r="AU261" s="68">
        <v>0</v>
      </c>
      <c r="AV261" s="68">
        <v>0</v>
      </c>
      <c r="AW261" s="69">
        <f t="shared" si="148"/>
        <v>0</v>
      </c>
      <c r="AX261" s="70">
        <f t="shared" si="149"/>
        <v>2363627.1999999997</v>
      </c>
      <c r="AY261" s="71">
        <f t="shared" si="152"/>
        <v>10</v>
      </c>
      <c r="AZ261" s="53">
        <f t="shared" si="153"/>
        <v>61362.719999999972</v>
      </c>
      <c r="BA261" s="65">
        <f t="shared" si="154"/>
        <v>15.158774703557306</v>
      </c>
      <c r="BB261" s="60">
        <f t="shared" si="155"/>
        <v>5.92</v>
      </c>
      <c r="BC261" s="60">
        <f t="shared" si="156"/>
        <v>5.92</v>
      </c>
      <c r="BD261" s="53">
        <f t="shared" si="157"/>
        <v>583.32000000000005</v>
      </c>
      <c r="BE261" s="72">
        <f>VLOOKUP(B261,'[5]PAYROLL 50%'!$B$9:$L$358,11,0)</f>
        <v>106</v>
      </c>
      <c r="BF261" s="73">
        <f t="shared" si="150"/>
        <v>477.32000000000005</v>
      </c>
      <c r="BG261" s="56">
        <f>VLOOKUP(B261,[5]Seniority!$B$10:$P$26,15,0)</f>
        <v>0</v>
      </c>
      <c r="BH261" s="74">
        <f>VLOOKUP(B261,[5]Seniority!$B$10:$S$26,18,0)</f>
        <v>0</v>
      </c>
      <c r="BI261" s="75">
        <f t="shared" si="138"/>
        <v>477.32000000000005</v>
      </c>
      <c r="BJ261" s="76"/>
      <c r="BK261" s="38"/>
      <c r="BL261" s="39"/>
      <c r="BM261" s="40" t="s">
        <v>945</v>
      </c>
      <c r="BN261" s="40" t="s">
        <v>946</v>
      </c>
      <c r="BO261" s="81">
        <v>235.81</v>
      </c>
    </row>
    <row r="262" spans="1:67" s="81" customFormat="1" ht="24" customHeight="1" x14ac:dyDescent="0.2">
      <c r="A262" s="41">
        <v>400</v>
      </c>
      <c r="B262" s="89" t="s">
        <v>948</v>
      </c>
      <c r="C262" s="43" t="s">
        <v>949</v>
      </c>
      <c r="D262" s="93" t="s">
        <v>950</v>
      </c>
      <c r="E262" s="94" t="s">
        <v>143</v>
      </c>
      <c r="F262" s="46" t="s">
        <v>951</v>
      </c>
      <c r="G262" s="95">
        <v>31575</v>
      </c>
      <c r="H262" s="96">
        <v>45048</v>
      </c>
      <c r="I262" s="49">
        <f>VLOOKUP(B262,'[5]Salary Rank'!$B$8:$P$24,15,0)</f>
        <v>274</v>
      </c>
      <c r="J262" s="50">
        <f>VLOOKUP(B262,[5]Attendance!$B$16:$BC$100,42,0)</f>
        <v>25</v>
      </c>
      <c r="K262" s="51">
        <f t="shared" si="130"/>
        <v>263.45999999999998</v>
      </c>
      <c r="L262" s="52">
        <v>0</v>
      </c>
      <c r="M262" s="52">
        <f t="shared" si="131"/>
        <v>0</v>
      </c>
      <c r="N262" s="53">
        <f>VLOOKUP(B262,[5]Attendance!$B$16:$BC$100,44,0)</f>
        <v>0</v>
      </c>
      <c r="O262" s="60">
        <f t="shared" si="151"/>
        <v>0</v>
      </c>
      <c r="P262" s="53">
        <f>VLOOKUP(B262,[5]Attendance!$B$16:$BC$100,52,0)</f>
        <v>0</v>
      </c>
      <c r="Q262" s="53">
        <f t="shared" si="139"/>
        <v>0</v>
      </c>
      <c r="R262" s="54">
        <f>VLOOKUP(B262,[5]Attendance!$B$16:$BC$100,53,0)</f>
        <v>16</v>
      </c>
      <c r="S262" s="55">
        <f t="shared" si="140"/>
        <v>31.615384615384613</v>
      </c>
      <c r="T262" s="53">
        <f>VLOOKUP(B262,[5]Attendance!$B$16:$BC$100,54,0)</f>
        <v>0</v>
      </c>
      <c r="U262" s="53">
        <f t="shared" si="141"/>
        <v>0</v>
      </c>
      <c r="V262" s="53">
        <f>VLOOKUP(B262,[5]Attendance!$B$16:$BC$100,45,0)</f>
        <v>0</v>
      </c>
      <c r="W262" s="53">
        <f t="shared" si="132"/>
        <v>0</v>
      </c>
      <c r="X262" s="56">
        <f>VLOOKUP(B262,[5]Attendance!$B$16:$AP$100,41,0)</f>
        <v>8</v>
      </c>
      <c r="Y262" s="56">
        <f t="shared" si="142"/>
        <v>4</v>
      </c>
      <c r="Z262" s="138">
        <f>VLOOKUP(B262,'[5]Salary Rank'!$B$8:$Q$24,16,0)</f>
        <v>180</v>
      </c>
      <c r="AA262" s="58">
        <f t="shared" si="133"/>
        <v>25</v>
      </c>
      <c r="AB262" s="59">
        <f t="shared" si="143"/>
        <v>173.07692307692309</v>
      </c>
      <c r="AC262" s="58">
        <f t="shared" si="134"/>
        <v>0</v>
      </c>
      <c r="AD262" s="58">
        <f t="shared" si="135"/>
        <v>0</v>
      </c>
      <c r="AE262" s="60">
        <v>26</v>
      </c>
      <c r="AF262" s="60">
        <f t="shared" si="144"/>
        <v>10</v>
      </c>
      <c r="AG262" s="60">
        <f>VLOOKUP(B262,[5]Attendance!$B$16:$BC$100,51,0)</f>
        <v>26</v>
      </c>
      <c r="AH262" s="53">
        <f t="shared" si="145"/>
        <v>10</v>
      </c>
      <c r="AI262" s="61">
        <f>VLOOKUP(B262,[5]Attendance!$B$16:$BD$100,55,0)</f>
        <v>1</v>
      </c>
      <c r="AJ262" s="61">
        <f>VLOOKUP(B262,'[5]Annual leave'!$B$10:$W$26,22,0)</f>
        <v>19.489692307692305</v>
      </c>
      <c r="AK262" s="214">
        <f t="shared" si="122"/>
        <v>10</v>
      </c>
      <c r="AL262" s="217">
        <f t="shared" si="124"/>
        <v>0</v>
      </c>
      <c r="AM262" s="53">
        <v>0</v>
      </c>
      <c r="AN262" s="53">
        <f>VLOOKUP(B262,[5]Attendance!$B$16:$BC$100,43,0)</f>
        <v>0</v>
      </c>
      <c r="AO262" s="53">
        <f t="shared" si="146"/>
        <v>0</v>
      </c>
      <c r="AP262" s="64">
        <v>0</v>
      </c>
      <c r="AQ262" s="53">
        <v>0</v>
      </c>
      <c r="AR262" s="65">
        <f>VLOOKUP(B262,'[5]13 Month'!$B$9:$X$25,23,0)</f>
        <v>375.66666666666669</v>
      </c>
      <c r="AS262" s="66">
        <f t="shared" si="136"/>
        <v>887.31</v>
      </c>
      <c r="AT262" s="67">
        <f t="shared" si="147"/>
        <v>3591830.88</v>
      </c>
      <c r="AU262" s="68">
        <v>1</v>
      </c>
      <c r="AV262" s="68">
        <v>0</v>
      </c>
      <c r="AW262" s="69">
        <f t="shared" si="148"/>
        <v>150000</v>
      </c>
      <c r="AX262" s="70">
        <f t="shared" si="149"/>
        <v>3385158.88</v>
      </c>
      <c r="AY262" s="71">
        <f t="shared" si="152"/>
        <v>10</v>
      </c>
      <c r="AZ262" s="53">
        <f t="shared" si="153"/>
        <v>163515.88799999998</v>
      </c>
      <c r="BA262" s="65">
        <f t="shared" si="154"/>
        <v>40.394241106719363</v>
      </c>
      <c r="BB262" s="60">
        <f t="shared" si="155"/>
        <v>5.92</v>
      </c>
      <c r="BC262" s="60">
        <f t="shared" si="156"/>
        <v>5.92</v>
      </c>
      <c r="BD262" s="53">
        <f t="shared" si="157"/>
        <v>841</v>
      </c>
      <c r="BE262" s="72">
        <f>VLOOKUP(B262,'[5]PAYROLL 50%'!$B$9:$L$358,11,0)</f>
        <v>137</v>
      </c>
      <c r="BF262" s="73">
        <f t="shared" si="150"/>
        <v>704</v>
      </c>
      <c r="BG262" s="56">
        <f>VLOOKUP(B262,[5]Seniority!$B$10:$P$26,15,0)</f>
        <v>0</v>
      </c>
      <c r="BH262" s="74">
        <f>VLOOKUP(B262,[5]Seniority!$B$10:$S$26,18,0)</f>
        <v>0</v>
      </c>
      <c r="BI262" s="75">
        <f t="shared" si="138"/>
        <v>704</v>
      </c>
      <c r="BJ262" s="76"/>
      <c r="BK262" s="38"/>
      <c r="BL262" s="39"/>
      <c r="BM262" s="40" t="s">
        <v>948</v>
      </c>
      <c r="BN262" s="40" t="s">
        <v>949</v>
      </c>
      <c r="BO262" s="81">
        <v>469.20999999999992</v>
      </c>
    </row>
    <row r="263" spans="1:67" s="81" customFormat="1" ht="24" customHeight="1" x14ac:dyDescent="0.2">
      <c r="A263" s="41">
        <v>401</v>
      </c>
      <c r="B263" s="82" t="s">
        <v>952</v>
      </c>
      <c r="C263" s="83" t="s">
        <v>953</v>
      </c>
      <c r="D263" s="97" t="s">
        <v>954</v>
      </c>
      <c r="E263" s="98" t="s">
        <v>143</v>
      </c>
      <c r="F263" s="86" t="s">
        <v>955</v>
      </c>
      <c r="G263" s="99">
        <v>34366</v>
      </c>
      <c r="H263" s="100">
        <v>45187</v>
      </c>
      <c r="I263" s="49">
        <f>VLOOKUP(B263,'[5]Salary Rank'!$B$8:$P$24,15,0)</f>
        <v>212</v>
      </c>
      <c r="J263" s="50">
        <f>VLOOKUP(B263,[5]Attendance!$B$16:$BC$100,42,0)</f>
        <v>26</v>
      </c>
      <c r="K263" s="51">
        <f t="shared" si="130"/>
        <v>212</v>
      </c>
      <c r="L263" s="52">
        <v>0</v>
      </c>
      <c r="M263" s="52">
        <f t="shared" si="131"/>
        <v>0</v>
      </c>
      <c r="N263" s="53">
        <f>VLOOKUP(B263,[5]Attendance!$B$16:$BC$100,44,0)</f>
        <v>0</v>
      </c>
      <c r="O263" s="60">
        <f t="shared" si="151"/>
        <v>0</v>
      </c>
      <c r="P263" s="53">
        <f>VLOOKUP(B263,[5]Attendance!$B$16:$BC$100,52,0)</f>
        <v>0</v>
      </c>
      <c r="Q263" s="53">
        <f t="shared" si="139"/>
        <v>0</v>
      </c>
      <c r="R263" s="54">
        <f>VLOOKUP(B263,[5]Attendance!$B$16:$BC$100,53,0)</f>
        <v>18</v>
      </c>
      <c r="S263" s="55">
        <f t="shared" si="140"/>
        <v>27.519230769230766</v>
      </c>
      <c r="T263" s="53">
        <f>VLOOKUP(B263,[5]Attendance!$B$16:$BC$100,54,0)</f>
        <v>0</v>
      </c>
      <c r="U263" s="53">
        <f t="shared" si="141"/>
        <v>0</v>
      </c>
      <c r="V263" s="53">
        <f>VLOOKUP(B263,[5]Attendance!$B$16:$BC$100,45,0)</f>
        <v>0</v>
      </c>
      <c r="W263" s="53">
        <f t="shared" si="132"/>
        <v>0</v>
      </c>
      <c r="X263" s="56">
        <f>VLOOKUP(B263,[5]Attendance!$B$16:$AP$100,41,0)</f>
        <v>9</v>
      </c>
      <c r="Y263" s="56">
        <f t="shared" si="142"/>
        <v>4.5</v>
      </c>
      <c r="Z263" s="138">
        <f>VLOOKUP(B263,'[5]Salary Rank'!$B$8:$Q$24,16,0)</f>
        <v>30</v>
      </c>
      <c r="AA263" s="58">
        <f t="shared" si="133"/>
        <v>26</v>
      </c>
      <c r="AB263" s="59">
        <f t="shared" si="143"/>
        <v>29.999999999999996</v>
      </c>
      <c r="AC263" s="58">
        <f t="shared" si="134"/>
        <v>0</v>
      </c>
      <c r="AD263" s="58">
        <f t="shared" si="135"/>
        <v>0</v>
      </c>
      <c r="AE263" s="60">
        <v>26</v>
      </c>
      <c r="AF263" s="60">
        <f t="shared" si="144"/>
        <v>10</v>
      </c>
      <c r="AG263" s="60">
        <f>VLOOKUP(B263,[5]Attendance!$B$16:$BC$100,51,0)</f>
        <v>26</v>
      </c>
      <c r="AH263" s="53">
        <f t="shared" si="145"/>
        <v>10</v>
      </c>
      <c r="AI263" s="61">
        <f>VLOOKUP(B263,[5]Attendance!$B$16:$BD$100,55,0)</f>
        <v>0</v>
      </c>
      <c r="AJ263" s="61">
        <f>VLOOKUP(B263,'[5]Annual leave'!$B$10:$W$26,22,0)</f>
        <v>0</v>
      </c>
      <c r="AK263" s="214">
        <f t="shared" si="122"/>
        <v>6</v>
      </c>
      <c r="AL263" s="217">
        <f t="shared" si="124"/>
        <v>0</v>
      </c>
      <c r="AM263" s="53">
        <v>0</v>
      </c>
      <c r="AN263" s="53">
        <f>VLOOKUP(B263,[5]Attendance!$B$16:$BC$100,43,0)</f>
        <v>0</v>
      </c>
      <c r="AO263" s="53">
        <f t="shared" si="146"/>
        <v>0</v>
      </c>
      <c r="AP263" s="64">
        <f>IF(BH263*$BJ$4&gt;2000000,((BH263*BJ255)-2000000)/$BJ$4,0)</f>
        <v>0</v>
      </c>
      <c r="AQ263" s="53">
        <v>0</v>
      </c>
      <c r="AR263" s="65">
        <f>VLOOKUP(B263,'[5]13 Month'!$B$9:$X$25,23,0)</f>
        <v>99.833333333333329</v>
      </c>
      <c r="AS263" s="66">
        <f t="shared" si="136"/>
        <v>393.85</v>
      </c>
      <c r="AT263" s="67">
        <f t="shared" si="147"/>
        <v>1594304.8</v>
      </c>
      <c r="AU263" s="68">
        <v>1</v>
      </c>
      <c r="AV263" s="68">
        <v>1</v>
      </c>
      <c r="AW263" s="69">
        <f t="shared" si="148"/>
        <v>300000</v>
      </c>
      <c r="AX263" s="70">
        <f t="shared" si="149"/>
        <v>1235608.8</v>
      </c>
      <c r="AY263" s="71">
        <f t="shared" si="152"/>
        <v>0</v>
      </c>
      <c r="AZ263" s="53">
        <f t="shared" si="153"/>
        <v>0</v>
      </c>
      <c r="BA263" s="65">
        <f t="shared" si="154"/>
        <v>0</v>
      </c>
      <c r="BB263" s="60">
        <f t="shared" si="155"/>
        <v>5.92</v>
      </c>
      <c r="BC263" s="60">
        <f t="shared" si="156"/>
        <v>5.92</v>
      </c>
      <c r="BD263" s="53">
        <f t="shared" si="157"/>
        <v>387.93</v>
      </c>
      <c r="BE263" s="72">
        <f>VLOOKUP(B263,'[5]PAYROLL 50%'!$B$9:$L$358,11,0)</f>
        <v>106</v>
      </c>
      <c r="BF263" s="73">
        <f t="shared" si="150"/>
        <v>281.93</v>
      </c>
      <c r="BG263" s="56">
        <f>VLOOKUP(B263,[5]Seniority!$B$10:$P$26,15,0)</f>
        <v>0</v>
      </c>
      <c r="BH263" s="74">
        <f>VLOOKUP(B263,[5]Seniority!$B$10:$S$26,18,0)</f>
        <v>0</v>
      </c>
      <c r="BI263" s="75">
        <f t="shared" si="138"/>
        <v>281.93</v>
      </c>
      <c r="BJ263" s="76"/>
      <c r="BK263" s="38"/>
      <c r="BL263" s="39"/>
      <c r="BM263" s="40" t="s">
        <v>952</v>
      </c>
      <c r="BN263" s="40" t="s">
        <v>953</v>
      </c>
      <c r="BO263" s="81">
        <v>265.94</v>
      </c>
    </row>
    <row r="264" spans="1:67" s="81" customFormat="1" ht="24" customHeight="1" x14ac:dyDescent="0.2">
      <c r="A264" s="41">
        <v>402</v>
      </c>
      <c r="B264" s="82" t="s">
        <v>956</v>
      </c>
      <c r="C264" s="83" t="s">
        <v>957</v>
      </c>
      <c r="D264" s="97" t="s">
        <v>958</v>
      </c>
      <c r="E264" s="98" t="s">
        <v>143</v>
      </c>
      <c r="F264" s="86" t="s">
        <v>465</v>
      </c>
      <c r="G264" s="99">
        <v>34012</v>
      </c>
      <c r="H264" s="100">
        <v>45201</v>
      </c>
      <c r="I264" s="49">
        <f>VLOOKUP(B264,'[5]Salary Rank'!$B$8:$P$24,15,0)</f>
        <v>212</v>
      </c>
      <c r="J264" s="50">
        <f>VLOOKUP(B264,[5]Attendance!$B$16:$BC$100,42,0)</f>
        <v>26</v>
      </c>
      <c r="K264" s="51">
        <f t="shared" si="130"/>
        <v>212</v>
      </c>
      <c r="L264" s="52">
        <v>0</v>
      </c>
      <c r="M264" s="52">
        <f t="shared" si="131"/>
        <v>0</v>
      </c>
      <c r="N264" s="53">
        <f>VLOOKUP(B264,[5]Attendance!$B$16:$BC$100,44,0)</f>
        <v>0</v>
      </c>
      <c r="O264" s="53">
        <f t="shared" si="151"/>
        <v>0</v>
      </c>
      <c r="P264" s="53">
        <f>VLOOKUP(B264,[5]Attendance!$B$16:$BC$100,52,0)</f>
        <v>0</v>
      </c>
      <c r="Q264" s="53">
        <f t="shared" si="139"/>
        <v>0</v>
      </c>
      <c r="R264" s="54">
        <f>VLOOKUP(B264,[5]Attendance!$B$16:$BC$100,53,0)</f>
        <v>24</v>
      </c>
      <c r="S264" s="55">
        <f t="shared" si="140"/>
        <v>36.692307692307693</v>
      </c>
      <c r="T264" s="53">
        <f>VLOOKUP(B264,[5]Attendance!$B$16:$BC$100,54,0)</f>
        <v>0</v>
      </c>
      <c r="U264" s="53">
        <f t="shared" si="141"/>
        <v>0</v>
      </c>
      <c r="V264" s="53">
        <f>VLOOKUP(B264,[5]Attendance!$B$16:$BC$100,45,0)</f>
        <v>0</v>
      </c>
      <c r="W264" s="53">
        <f t="shared" si="132"/>
        <v>0</v>
      </c>
      <c r="X264" s="56">
        <f>VLOOKUP(B264,[5]Attendance!$B$16:$AP$100,41,0)</f>
        <v>12</v>
      </c>
      <c r="Y264" s="56">
        <f t="shared" si="142"/>
        <v>6</v>
      </c>
      <c r="Z264" s="138">
        <v>10</v>
      </c>
      <c r="AA264" s="58">
        <f t="shared" si="133"/>
        <v>26</v>
      </c>
      <c r="AB264" s="59">
        <f t="shared" si="143"/>
        <v>10</v>
      </c>
      <c r="AC264" s="58">
        <f t="shared" si="134"/>
        <v>0</v>
      </c>
      <c r="AD264" s="58">
        <f t="shared" si="135"/>
        <v>0</v>
      </c>
      <c r="AE264" s="60">
        <v>26</v>
      </c>
      <c r="AF264" s="60">
        <f t="shared" si="144"/>
        <v>10</v>
      </c>
      <c r="AG264" s="60">
        <f>VLOOKUP(B264,[5]Attendance!$B$16:$BC$100,51,0)</f>
        <v>26</v>
      </c>
      <c r="AH264" s="53">
        <f t="shared" si="145"/>
        <v>10</v>
      </c>
      <c r="AI264" s="61">
        <f>VLOOKUP(B264,[5]Attendance!$B$16:$BD$100,55,0)</f>
        <v>0</v>
      </c>
      <c r="AJ264" s="61">
        <f>VLOOKUP(B264,'[5]Annual leave'!$B$10:$W$26,22,0)</f>
        <v>0</v>
      </c>
      <c r="AK264" s="214">
        <f t="shared" si="122"/>
        <v>5</v>
      </c>
      <c r="AL264" s="217">
        <f t="shared" si="124"/>
        <v>0</v>
      </c>
      <c r="AM264" s="53">
        <v>0</v>
      </c>
      <c r="AN264" s="53">
        <f>VLOOKUP(B264,[5]Attendance!$B$16:$BC$100,43,0)</f>
        <v>0</v>
      </c>
      <c r="AO264" s="53">
        <f t="shared" si="146"/>
        <v>0</v>
      </c>
      <c r="AP264" s="64">
        <f>IF(BH264*$BJ$4&gt;2000000,((BH264*BJ255)-2000000)/$BJ$4,0)</f>
        <v>0</v>
      </c>
      <c r="AQ264" s="53">
        <v>0</v>
      </c>
      <c r="AR264" s="65">
        <f>VLOOKUP(B264,'[5]13 Month'!$B$9:$X$25,23,0)</f>
        <v>86.666666666666671</v>
      </c>
      <c r="AS264" s="66">
        <f t="shared" si="136"/>
        <v>371.36</v>
      </c>
      <c r="AT264" s="67">
        <f t="shared" si="147"/>
        <v>1503265.28</v>
      </c>
      <c r="AU264" s="68">
        <v>1</v>
      </c>
      <c r="AV264" s="68">
        <v>0</v>
      </c>
      <c r="AW264" s="69">
        <f t="shared" si="148"/>
        <v>150000</v>
      </c>
      <c r="AX264" s="70">
        <f t="shared" si="149"/>
        <v>1288497.28</v>
      </c>
      <c r="AY264" s="71">
        <f t="shared" si="152"/>
        <v>0</v>
      </c>
      <c r="AZ264" s="53">
        <f t="shared" si="153"/>
        <v>0</v>
      </c>
      <c r="BA264" s="65">
        <f t="shared" si="154"/>
        <v>0</v>
      </c>
      <c r="BB264" s="60">
        <f t="shared" si="155"/>
        <v>5.92</v>
      </c>
      <c r="BC264" s="60">
        <f t="shared" si="156"/>
        <v>5.92</v>
      </c>
      <c r="BD264" s="53">
        <f t="shared" si="157"/>
        <v>365.44</v>
      </c>
      <c r="BE264" s="72">
        <f>VLOOKUP(B264,'[5]PAYROLL 50%'!$B$9:$L$358,11,0)</f>
        <v>106</v>
      </c>
      <c r="BF264" s="73">
        <f t="shared" si="150"/>
        <v>259.44</v>
      </c>
      <c r="BG264" s="56">
        <f>VLOOKUP(B264,[5]Seniority!$B$10:$P$26,15,0)</f>
        <v>0</v>
      </c>
      <c r="BH264" s="74">
        <f>VLOOKUP(B264,[5]Seniority!$B$10:$S$26,18,0)</f>
        <v>0</v>
      </c>
      <c r="BI264" s="75">
        <f t="shared" si="138"/>
        <v>259.44</v>
      </c>
      <c r="BJ264" s="76"/>
      <c r="BK264" s="38"/>
      <c r="BL264" s="39"/>
      <c r="BM264" s="40" t="s">
        <v>956</v>
      </c>
      <c r="BN264" s="40" t="s">
        <v>957</v>
      </c>
      <c r="BO264" s="81">
        <v>268.31</v>
      </c>
    </row>
    <row r="265" spans="1:67" s="81" customFormat="1" ht="24" customHeight="1" x14ac:dyDescent="0.2">
      <c r="A265" s="41">
        <v>403</v>
      </c>
      <c r="B265" s="82" t="s">
        <v>959</v>
      </c>
      <c r="C265" s="83" t="s">
        <v>960</v>
      </c>
      <c r="D265" s="84" t="s">
        <v>961</v>
      </c>
      <c r="E265" s="85" t="s">
        <v>143</v>
      </c>
      <c r="F265" s="86" t="s">
        <v>962</v>
      </c>
      <c r="G265" s="87">
        <v>31569</v>
      </c>
      <c r="H265" s="106">
        <v>45222</v>
      </c>
      <c r="I265" s="49">
        <f>VLOOKUP(B265,'[5]Salary Rank'!$B$8:$P$24,15,0)</f>
        <v>212</v>
      </c>
      <c r="J265" s="50">
        <f>VLOOKUP(B265,[5]Attendance!$B$16:$BC$100,42,0)</f>
        <v>25.5</v>
      </c>
      <c r="K265" s="51">
        <f t="shared" si="130"/>
        <v>207.92</v>
      </c>
      <c r="L265" s="52">
        <v>0</v>
      </c>
      <c r="M265" s="52">
        <f t="shared" si="131"/>
        <v>0</v>
      </c>
      <c r="N265" s="53">
        <f>VLOOKUP(B265,[5]Attendance!$B$16:$BC$100,44,0)</f>
        <v>0</v>
      </c>
      <c r="O265" s="60">
        <f t="shared" si="151"/>
        <v>0</v>
      </c>
      <c r="P265" s="53">
        <f>VLOOKUP(B265,[5]Attendance!$B$16:$BC$100,52,0)</f>
        <v>0</v>
      </c>
      <c r="Q265" s="53">
        <f t="shared" si="139"/>
        <v>0</v>
      </c>
      <c r="R265" s="54">
        <f>VLOOKUP(B265,[5]Attendance!$B$16:$BC$100,53,0)</f>
        <v>24</v>
      </c>
      <c r="S265" s="55">
        <f t="shared" si="140"/>
        <v>36.692307692307693</v>
      </c>
      <c r="T265" s="53">
        <f>VLOOKUP(B265,[5]Attendance!$B$16:$BC$100,54,0)</f>
        <v>0</v>
      </c>
      <c r="U265" s="53">
        <f t="shared" si="141"/>
        <v>0</v>
      </c>
      <c r="V265" s="53">
        <f>VLOOKUP(B265,[5]Attendance!$B$16:$BC$100,45,0)</f>
        <v>0</v>
      </c>
      <c r="W265" s="53">
        <f t="shared" si="132"/>
        <v>0</v>
      </c>
      <c r="X265" s="56">
        <f>VLOOKUP(B265,[5]Attendance!$B$16:$AP$100,41,0)</f>
        <v>12</v>
      </c>
      <c r="Y265" s="56">
        <f t="shared" si="142"/>
        <v>6</v>
      </c>
      <c r="Z265" s="138">
        <v>10</v>
      </c>
      <c r="AA265" s="58">
        <f t="shared" si="133"/>
        <v>25.5</v>
      </c>
      <c r="AB265" s="59">
        <f t="shared" si="143"/>
        <v>9.8076923076923084</v>
      </c>
      <c r="AC265" s="58">
        <f t="shared" si="134"/>
        <v>0</v>
      </c>
      <c r="AD265" s="58">
        <f t="shared" si="135"/>
        <v>0</v>
      </c>
      <c r="AE265" s="60">
        <v>26</v>
      </c>
      <c r="AF265" s="60">
        <f t="shared" si="144"/>
        <v>10</v>
      </c>
      <c r="AG265" s="60">
        <f>VLOOKUP(B265,[5]Attendance!$B$16:$BC$100,51,0)</f>
        <v>26</v>
      </c>
      <c r="AH265" s="53">
        <f t="shared" si="145"/>
        <v>10</v>
      </c>
      <c r="AI265" s="61">
        <f>VLOOKUP(B265,[5]Attendance!$B$16:$BD$100,55,0)</f>
        <v>0.5</v>
      </c>
      <c r="AJ265" s="61">
        <f>VLOOKUP(B265,'[5]Annual leave'!$B$10:$W$26,22,0)</f>
        <v>5.8582692307692303</v>
      </c>
      <c r="AK265" s="214">
        <f t="shared" si="122"/>
        <v>5</v>
      </c>
      <c r="AL265" s="217">
        <f t="shared" si="124"/>
        <v>0</v>
      </c>
      <c r="AM265" s="53">
        <v>0</v>
      </c>
      <c r="AN265" s="53">
        <f>VLOOKUP(B265,[5]Attendance!$B$16:$BC$100,43,0)</f>
        <v>0</v>
      </c>
      <c r="AO265" s="53">
        <f t="shared" si="146"/>
        <v>0</v>
      </c>
      <c r="AP265" s="64">
        <v>0</v>
      </c>
      <c r="AQ265" s="53">
        <v>0</v>
      </c>
      <c r="AR265" s="65">
        <f>VLOOKUP(B265,'[5]13 Month'!$B$9:$X$25,23,0)</f>
        <v>68.243589743589737</v>
      </c>
      <c r="AS265" s="66">
        <f t="shared" si="136"/>
        <v>354.52</v>
      </c>
      <c r="AT265" s="67">
        <f t="shared" si="147"/>
        <v>1435096.96</v>
      </c>
      <c r="AU265" s="68">
        <v>1</v>
      </c>
      <c r="AV265" s="68">
        <v>0</v>
      </c>
      <c r="AW265" s="69">
        <f t="shared" si="148"/>
        <v>150000</v>
      </c>
      <c r="AX265" s="70">
        <f t="shared" si="149"/>
        <v>1220328.96</v>
      </c>
      <c r="AY265" s="71">
        <f t="shared" si="152"/>
        <v>0</v>
      </c>
      <c r="AZ265" s="53">
        <f t="shared" si="153"/>
        <v>0</v>
      </c>
      <c r="BA265" s="65">
        <f t="shared" si="154"/>
        <v>0</v>
      </c>
      <c r="BB265" s="60">
        <f t="shared" si="155"/>
        <v>5.92</v>
      </c>
      <c r="BC265" s="60">
        <f t="shared" si="156"/>
        <v>5.92</v>
      </c>
      <c r="BD265" s="53">
        <f t="shared" si="157"/>
        <v>348.6</v>
      </c>
      <c r="BE265" s="72">
        <f>VLOOKUP(B265,'[5]PAYROLL 50%'!$B$9:$L$358,11,0)</f>
        <v>106</v>
      </c>
      <c r="BF265" s="73">
        <f t="shared" si="150"/>
        <v>242.60000000000002</v>
      </c>
      <c r="BG265" s="56">
        <f>VLOOKUP(B265,[5]Seniority!$B$10:$P$26,15,0)</f>
        <v>0</v>
      </c>
      <c r="BH265" s="74">
        <f>VLOOKUP(B265,[5]Seniority!$B$10:$S$26,18,0)</f>
        <v>0</v>
      </c>
      <c r="BI265" s="75">
        <f t="shared" si="138"/>
        <v>242.60000000000002</v>
      </c>
      <c r="BJ265" s="76"/>
      <c r="BK265" s="38"/>
      <c r="BL265" s="39"/>
      <c r="BM265" s="40" t="s">
        <v>959</v>
      </c>
      <c r="BN265" s="40" t="s">
        <v>960</v>
      </c>
      <c r="BO265" s="81">
        <v>253.66000000000003</v>
      </c>
    </row>
    <row r="266" spans="1:67" s="81" customFormat="1" ht="24" customHeight="1" x14ac:dyDescent="0.2">
      <c r="A266" s="41">
        <v>404</v>
      </c>
      <c r="B266" s="82" t="s">
        <v>963</v>
      </c>
      <c r="C266" s="83" t="s">
        <v>964</v>
      </c>
      <c r="D266" s="84" t="s">
        <v>965</v>
      </c>
      <c r="E266" s="85" t="s">
        <v>143</v>
      </c>
      <c r="F266" s="86" t="s">
        <v>918</v>
      </c>
      <c r="G266" s="87">
        <v>30340</v>
      </c>
      <c r="H266" s="106">
        <v>45224</v>
      </c>
      <c r="I266" s="49">
        <f>VLOOKUP(B266,'[5]Salary Rank'!$B$8:$P$24,15,0)</f>
        <v>212</v>
      </c>
      <c r="J266" s="50">
        <f>VLOOKUP(B266,[5]Attendance!$B$16:$BC$100,42,0)</f>
        <v>25</v>
      </c>
      <c r="K266" s="51">
        <f t="shared" si="130"/>
        <v>203.85</v>
      </c>
      <c r="L266" s="52">
        <v>0</v>
      </c>
      <c r="M266" s="52">
        <f t="shared" si="131"/>
        <v>0</v>
      </c>
      <c r="N266" s="53">
        <f>VLOOKUP(B266,[5]Attendance!$B$16:$BC$100,44,0)</f>
        <v>0</v>
      </c>
      <c r="O266" s="60">
        <f t="shared" si="151"/>
        <v>0</v>
      </c>
      <c r="P266" s="53">
        <f>VLOOKUP(B266,[5]Attendance!$B$16:$BC$100,52,0)</f>
        <v>0</v>
      </c>
      <c r="Q266" s="53">
        <f t="shared" si="139"/>
        <v>0</v>
      </c>
      <c r="R266" s="54">
        <f>VLOOKUP(B266,[5]Attendance!$B$16:$BC$100,53,0)</f>
        <v>14</v>
      </c>
      <c r="S266" s="55">
        <f t="shared" si="140"/>
        <v>21.403846153846153</v>
      </c>
      <c r="T266" s="53">
        <f>VLOOKUP(B266,[5]Attendance!$B$16:$BC$100,54,0)</f>
        <v>0</v>
      </c>
      <c r="U266" s="53">
        <f t="shared" si="141"/>
        <v>0</v>
      </c>
      <c r="V266" s="53">
        <f>VLOOKUP(B266,[5]Attendance!$B$16:$BC$100,45,0)</f>
        <v>0</v>
      </c>
      <c r="W266" s="53">
        <f t="shared" si="132"/>
        <v>0</v>
      </c>
      <c r="X266" s="56">
        <f>VLOOKUP(B266,[5]Attendance!$B$16:$AP$100,41,0)</f>
        <v>7</v>
      </c>
      <c r="Y266" s="56">
        <f t="shared" si="142"/>
        <v>3.5</v>
      </c>
      <c r="Z266" s="138">
        <f>VLOOKUP(B266,'[5]Salary Rank'!$B$8:$Q$24,16,0)</f>
        <v>25</v>
      </c>
      <c r="AA266" s="58">
        <f t="shared" si="133"/>
        <v>25</v>
      </c>
      <c r="AB266" s="59">
        <f t="shared" si="143"/>
        <v>24.03846153846154</v>
      </c>
      <c r="AC266" s="58">
        <f t="shared" si="134"/>
        <v>0</v>
      </c>
      <c r="AD266" s="58">
        <f t="shared" si="135"/>
        <v>0</v>
      </c>
      <c r="AE266" s="60">
        <v>26</v>
      </c>
      <c r="AF266" s="60">
        <f t="shared" si="144"/>
        <v>10</v>
      </c>
      <c r="AG266" s="60">
        <f>VLOOKUP(B266,[5]Attendance!$B$16:$BC$100,51,0)</f>
        <v>26</v>
      </c>
      <c r="AH266" s="53">
        <f t="shared" si="145"/>
        <v>10</v>
      </c>
      <c r="AI266" s="61">
        <f>VLOOKUP(B266,[5]Attendance!$B$16:$BD$100,55,0)</f>
        <v>1</v>
      </c>
      <c r="AJ266" s="61">
        <f>VLOOKUP(B266,'[5]Annual leave'!$B$10:$W$26,22,0)</f>
        <v>12.886538461538462</v>
      </c>
      <c r="AK266" s="214">
        <f t="shared" si="122"/>
        <v>5</v>
      </c>
      <c r="AL266" s="217">
        <f t="shared" si="124"/>
        <v>0</v>
      </c>
      <c r="AM266" s="53">
        <v>0</v>
      </c>
      <c r="AN266" s="53">
        <f>VLOOKUP(B266,[5]Attendance!$B$16:$BC$100,43,0)</f>
        <v>0</v>
      </c>
      <c r="AO266" s="53">
        <f t="shared" si="146"/>
        <v>0</v>
      </c>
      <c r="AP266" s="64">
        <v>0</v>
      </c>
      <c r="AQ266" s="53">
        <v>0</v>
      </c>
      <c r="AR266" s="65">
        <f>VLOOKUP(B266,'[5]13 Month'!$B$9:$X$25,23,0)</f>
        <v>78.333333333333329</v>
      </c>
      <c r="AS266" s="66">
        <f t="shared" si="136"/>
        <v>364.01</v>
      </c>
      <c r="AT266" s="67">
        <f t="shared" si="147"/>
        <v>1473512.48</v>
      </c>
      <c r="AU266" s="68">
        <v>1</v>
      </c>
      <c r="AV266" s="68">
        <v>1</v>
      </c>
      <c r="AW266" s="69">
        <f t="shared" si="148"/>
        <v>300000</v>
      </c>
      <c r="AX266" s="70">
        <f t="shared" si="149"/>
        <v>1118864.48</v>
      </c>
      <c r="AY266" s="71">
        <f t="shared" si="152"/>
        <v>0</v>
      </c>
      <c r="AZ266" s="53">
        <f t="shared" si="153"/>
        <v>0</v>
      </c>
      <c r="BA266" s="65">
        <f t="shared" si="154"/>
        <v>0</v>
      </c>
      <c r="BB266" s="60">
        <f t="shared" si="155"/>
        <v>5.92</v>
      </c>
      <c r="BC266" s="60">
        <f t="shared" si="156"/>
        <v>5.92</v>
      </c>
      <c r="BD266" s="53">
        <f t="shared" si="157"/>
        <v>358.09</v>
      </c>
      <c r="BE266" s="72">
        <f>VLOOKUP(B266,'[5]PAYROLL 50%'!$B$9:$L$358,11,0)</f>
        <v>106</v>
      </c>
      <c r="BF266" s="73">
        <f t="shared" si="150"/>
        <v>252.08999999999997</v>
      </c>
      <c r="BG266" s="56">
        <f>VLOOKUP(B266,[5]Seniority!$B$10:$P$26,15,0)</f>
        <v>0</v>
      </c>
      <c r="BH266" s="74">
        <f>VLOOKUP(B266,[5]Seniority!$B$10:$S$26,18,0)</f>
        <v>0</v>
      </c>
      <c r="BI266" s="75">
        <f t="shared" si="138"/>
        <v>252.08999999999997</v>
      </c>
      <c r="BJ266" s="76"/>
      <c r="BK266" s="38"/>
      <c r="BL266" s="39"/>
      <c r="BM266" s="40" t="s">
        <v>963</v>
      </c>
      <c r="BN266" s="40" t="s">
        <v>964</v>
      </c>
      <c r="BO266" s="81">
        <v>277.48</v>
      </c>
    </row>
    <row r="267" spans="1:67" s="81" customFormat="1" ht="24" customHeight="1" x14ac:dyDescent="0.2">
      <c r="A267" s="41">
        <v>405</v>
      </c>
      <c r="B267" s="219" t="s">
        <v>966</v>
      </c>
      <c r="C267" s="220" t="s">
        <v>967</v>
      </c>
      <c r="D267" s="221" t="s">
        <v>968</v>
      </c>
      <c r="E267" s="222" t="s">
        <v>143</v>
      </c>
      <c r="F267" s="223" t="s">
        <v>969</v>
      </c>
      <c r="G267" s="224">
        <v>33635</v>
      </c>
      <c r="H267" s="225">
        <v>43803</v>
      </c>
      <c r="I267" s="49">
        <v>224</v>
      </c>
      <c r="J267" s="50">
        <v>26</v>
      </c>
      <c r="K267" s="51">
        <v>224</v>
      </c>
      <c r="L267" s="52">
        <v>0</v>
      </c>
      <c r="M267" s="52">
        <v>0</v>
      </c>
      <c r="N267" s="58">
        <v>8</v>
      </c>
      <c r="O267" s="58">
        <v>12.923076923076923</v>
      </c>
      <c r="P267" s="53">
        <v>0</v>
      </c>
      <c r="Q267" s="53">
        <v>0</v>
      </c>
      <c r="R267" s="54">
        <v>32</v>
      </c>
      <c r="S267" s="55">
        <v>51.692307692307693</v>
      </c>
      <c r="T267" s="53">
        <v>0</v>
      </c>
      <c r="U267" s="53">
        <v>0</v>
      </c>
      <c r="V267" s="53">
        <v>0</v>
      </c>
      <c r="W267" s="53">
        <v>0</v>
      </c>
      <c r="X267" s="56">
        <v>16</v>
      </c>
      <c r="Y267" s="56">
        <v>8</v>
      </c>
      <c r="Z267" s="138">
        <v>100</v>
      </c>
      <c r="AA267" s="58">
        <v>26</v>
      </c>
      <c r="AB267" s="59">
        <v>100</v>
      </c>
      <c r="AC267" s="58">
        <v>0</v>
      </c>
      <c r="AD267" s="58">
        <v>0</v>
      </c>
      <c r="AE267" s="60">
        <v>26</v>
      </c>
      <c r="AF267" s="60">
        <v>10</v>
      </c>
      <c r="AG267" s="60">
        <v>26</v>
      </c>
      <c r="AH267" s="53">
        <v>10</v>
      </c>
      <c r="AI267" s="61">
        <v>0</v>
      </c>
      <c r="AJ267" s="61">
        <v>0</v>
      </c>
      <c r="AK267" s="62">
        <v>51</v>
      </c>
      <c r="AL267" s="63">
        <v>5</v>
      </c>
      <c r="AM267" s="53">
        <v>0</v>
      </c>
      <c r="AN267" s="53">
        <v>0</v>
      </c>
      <c r="AO267" s="53">
        <v>0</v>
      </c>
      <c r="AP267" s="64">
        <v>0</v>
      </c>
      <c r="AQ267" s="53">
        <v>0</v>
      </c>
      <c r="AR267" s="65">
        <v>264.52884615384613</v>
      </c>
      <c r="AS267" s="66">
        <v>686.14</v>
      </c>
      <c r="AT267" s="67">
        <v>2777494.7199999997</v>
      </c>
      <c r="AU267" s="68">
        <v>1</v>
      </c>
      <c r="AV267" s="68">
        <v>2</v>
      </c>
      <c r="AW267" s="69">
        <v>450000</v>
      </c>
      <c r="AX267" s="70">
        <v>2254630.7199999997</v>
      </c>
      <c r="AY267" s="71">
        <v>10</v>
      </c>
      <c r="AZ267" s="53">
        <v>50463.071999999956</v>
      </c>
      <c r="BA267" s="65">
        <v>12.466173913043468</v>
      </c>
      <c r="BB267" s="60">
        <v>5.92</v>
      </c>
      <c r="BC267" s="60">
        <v>5.92</v>
      </c>
      <c r="BD267" s="53">
        <v>667.75</v>
      </c>
      <c r="BE267" s="72">
        <v>112</v>
      </c>
      <c r="BF267" s="73">
        <v>555.75</v>
      </c>
      <c r="BG267" s="56">
        <v>0</v>
      </c>
      <c r="BH267" s="74">
        <v>0</v>
      </c>
      <c r="BI267" s="75">
        <v>555.75</v>
      </c>
      <c r="BJ267" s="76"/>
      <c r="BK267" s="80"/>
      <c r="BL267" s="130"/>
      <c r="BM267" s="226" t="s">
        <v>966</v>
      </c>
      <c r="BN267" s="130" t="s">
        <v>967</v>
      </c>
      <c r="BO267" s="81">
        <v>251.86512820512826</v>
      </c>
    </row>
    <row r="268" spans="1:67" s="81" customFormat="1" ht="24" customHeight="1" x14ac:dyDescent="0.2">
      <c r="A268" s="41">
        <v>406</v>
      </c>
      <c r="B268" s="101" t="s">
        <v>970</v>
      </c>
      <c r="C268" s="202" t="s">
        <v>971</v>
      </c>
      <c r="D268" s="102" t="s">
        <v>972</v>
      </c>
      <c r="E268" s="103" t="s">
        <v>143</v>
      </c>
      <c r="F268" s="181" t="s">
        <v>973</v>
      </c>
      <c r="G268" s="87">
        <v>32939</v>
      </c>
      <c r="H268" s="104">
        <v>43803</v>
      </c>
      <c r="I268" s="49">
        <v>212</v>
      </c>
      <c r="J268" s="50">
        <v>26</v>
      </c>
      <c r="K268" s="51">
        <v>212</v>
      </c>
      <c r="L268" s="52">
        <v>0</v>
      </c>
      <c r="M268" s="52">
        <v>0</v>
      </c>
      <c r="N268" s="53">
        <v>0</v>
      </c>
      <c r="O268" s="53">
        <v>0</v>
      </c>
      <c r="P268" s="53">
        <v>0</v>
      </c>
      <c r="Q268" s="53">
        <v>0</v>
      </c>
      <c r="R268" s="54">
        <v>29</v>
      </c>
      <c r="S268" s="55">
        <v>44.33653846153846</v>
      </c>
      <c r="T268" s="53">
        <v>0</v>
      </c>
      <c r="U268" s="53">
        <v>0</v>
      </c>
      <c r="V268" s="53">
        <v>0</v>
      </c>
      <c r="W268" s="53">
        <v>0</v>
      </c>
      <c r="X268" s="56">
        <v>15</v>
      </c>
      <c r="Y268" s="56">
        <v>7.5</v>
      </c>
      <c r="Z268" s="138">
        <v>53</v>
      </c>
      <c r="AA268" s="58">
        <v>26</v>
      </c>
      <c r="AB268" s="59">
        <v>53</v>
      </c>
      <c r="AC268" s="58">
        <v>0</v>
      </c>
      <c r="AD268" s="58">
        <v>0</v>
      </c>
      <c r="AE268" s="60">
        <v>26</v>
      </c>
      <c r="AF268" s="60">
        <v>10</v>
      </c>
      <c r="AG268" s="60">
        <v>26</v>
      </c>
      <c r="AH268" s="53">
        <v>10</v>
      </c>
      <c r="AI268" s="61">
        <v>0</v>
      </c>
      <c r="AJ268" s="61">
        <v>0</v>
      </c>
      <c r="AK268" s="62">
        <v>51</v>
      </c>
      <c r="AL268" s="63">
        <v>5</v>
      </c>
      <c r="AM268" s="53">
        <v>0</v>
      </c>
      <c r="AN268" s="53">
        <v>0</v>
      </c>
      <c r="AO268" s="53">
        <v>0</v>
      </c>
      <c r="AP268" s="64">
        <v>0</v>
      </c>
      <c r="AQ268" s="53">
        <v>0</v>
      </c>
      <c r="AR268" s="65">
        <v>253.33333333333337</v>
      </c>
      <c r="AS268" s="66">
        <v>595.16999999999996</v>
      </c>
      <c r="AT268" s="67">
        <v>2409248.1599999997</v>
      </c>
      <c r="AU268" s="68">
        <v>1</v>
      </c>
      <c r="AV268" s="68">
        <v>1</v>
      </c>
      <c r="AW268" s="69">
        <v>300000</v>
      </c>
      <c r="AX268" s="70">
        <v>2038408.1599999997</v>
      </c>
      <c r="AY268" s="71">
        <v>10</v>
      </c>
      <c r="AZ268" s="53">
        <v>28840.815999999992</v>
      </c>
      <c r="BA268" s="65">
        <v>7.1247075098814205</v>
      </c>
      <c r="BB268" s="60">
        <v>5.92</v>
      </c>
      <c r="BC268" s="60">
        <v>5.92</v>
      </c>
      <c r="BD268" s="53">
        <v>582.13</v>
      </c>
      <c r="BE268" s="72">
        <v>106</v>
      </c>
      <c r="BF268" s="73">
        <v>476.13</v>
      </c>
      <c r="BG268" s="56">
        <v>0</v>
      </c>
      <c r="BH268" s="74">
        <v>0</v>
      </c>
      <c r="BI268" s="75">
        <v>476.13</v>
      </c>
      <c r="BJ268" s="76"/>
      <c r="BK268" s="80"/>
      <c r="BL268" s="130"/>
      <c r="BM268" s="226" t="s">
        <v>970</v>
      </c>
      <c r="BN268" s="130" t="s">
        <v>971</v>
      </c>
      <c r="BO268" s="81">
        <v>227.90214743589752</v>
      </c>
    </row>
    <row r="269" spans="1:67" s="81" customFormat="1" ht="24" customHeight="1" x14ac:dyDescent="0.2">
      <c r="A269" s="41">
        <v>407</v>
      </c>
      <c r="B269" s="101" t="s">
        <v>974</v>
      </c>
      <c r="C269" s="202" t="s">
        <v>975</v>
      </c>
      <c r="D269" s="102" t="s">
        <v>976</v>
      </c>
      <c r="E269" s="103" t="s">
        <v>143</v>
      </c>
      <c r="F269" s="181" t="s">
        <v>973</v>
      </c>
      <c r="G269" s="87">
        <v>37203</v>
      </c>
      <c r="H269" s="104">
        <v>44100</v>
      </c>
      <c r="I269" s="49">
        <v>212</v>
      </c>
      <c r="J269" s="50">
        <v>25</v>
      </c>
      <c r="K269" s="51">
        <v>203.85</v>
      </c>
      <c r="L269" s="52">
        <v>0</v>
      </c>
      <c r="M269" s="52">
        <v>0</v>
      </c>
      <c r="N269" s="53">
        <v>0</v>
      </c>
      <c r="O269" s="53">
        <v>0</v>
      </c>
      <c r="P269" s="53">
        <v>0</v>
      </c>
      <c r="Q269" s="53">
        <v>0</v>
      </c>
      <c r="R269" s="54">
        <v>16</v>
      </c>
      <c r="S269" s="55">
        <v>24.46153846153846</v>
      </c>
      <c r="T269" s="53">
        <v>0</v>
      </c>
      <c r="U269" s="53">
        <v>0</v>
      </c>
      <c r="V269" s="53">
        <v>0</v>
      </c>
      <c r="W269" s="53">
        <v>0</v>
      </c>
      <c r="X269" s="56">
        <v>8</v>
      </c>
      <c r="Y269" s="56">
        <v>4</v>
      </c>
      <c r="Z269" s="138">
        <v>47</v>
      </c>
      <c r="AA269" s="58">
        <v>25</v>
      </c>
      <c r="AB269" s="59">
        <v>45.192307692307693</v>
      </c>
      <c r="AC269" s="58">
        <v>0</v>
      </c>
      <c r="AD269" s="58">
        <v>0</v>
      </c>
      <c r="AE269" s="60">
        <v>26</v>
      </c>
      <c r="AF269" s="60">
        <v>10</v>
      </c>
      <c r="AG269" s="60">
        <v>26</v>
      </c>
      <c r="AH269" s="53">
        <v>10</v>
      </c>
      <c r="AI269" s="61">
        <v>1</v>
      </c>
      <c r="AJ269" s="61">
        <v>12.704230769230772</v>
      </c>
      <c r="AK269" s="62">
        <v>42</v>
      </c>
      <c r="AL269" s="63">
        <v>4</v>
      </c>
      <c r="AM269" s="53">
        <v>0</v>
      </c>
      <c r="AN269" s="53">
        <v>0</v>
      </c>
      <c r="AO269" s="53">
        <v>0</v>
      </c>
      <c r="AP269" s="64">
        <v>0</v>
      </c>
      <c r="AQ269" s="53">
        <v>0</v>
      </c>
      <c r="AR269" s="65">
        <v>248.64903846153848</v>
      </c>
      <c r="AS269" s="66">
        <v>562.86</v>
      </c>
      <c r="AT269" s="67">
        <v>2278457.2800000003</v>
      </c>
      <c r="AU269" s="68">
        <v>0</v>
      </c>
      <c r="AV269" s="68">
        <v>0</v>
      </c>
      <c r="AW269" s="69">
        <v>0</v>
      </c>
      <c r="AX269" s="70">
        <v>2221785.2800000003</v>
      </c>
      <c r="AY269" s="71">
        <v>10</v>
      </c>
      <c r="AZ269" s="53">
        <v>47178.528000000049</v>
      </c>
      <c r="BA269" s="65">
        <v>11.654774703557324</v>
      </c>
      <c r="BB269" s="60">
        <v>5.92</v>
      </c>
      <c r="BC269" s="60">
        <v>5.92</v>
      </c>
      <c r="BD269" s="53">
        <v>545.29</v>
      </c>
      <c r="BE269" s="72">
        <v>106</v>
      </c>
      <c r="BF269" s="73">
        <v>439.28999999999996</v>
      </c>
      <c r="BG269" s="56">
        <v>0</v>
      </c>
      <c r="BH269" s="74">
        <v>0</v>
      </c>
      <c r="BI269" s="75">
        <v>439.28999999999996</v>
      </c>
      <c r="BJ269" s="76"/>
      <c r="BK269" s="80"/>
      <c r="BL269" s="130"/>
      <c r="BM269" s="226" t="s">
        <v>974</v>
      </c>
      <c r="BN269" s="130" t="s">
        <v>975</v>
      </c>
      <c r="BO269" s="81">
        <v>218.17112179487174</v>
      </c>
    </row>
    <row r="270" spans="1:67" s="81" customFormat="1" ht="24" customHeight="1" x14ac:dyDescent="0.2">
      <c r="A270" s="41">
        <v>408</v>
      </c>
      <c r="B270" s="101" t="s">
        <v>977</v>
      </c>
      <c r="C270" s="202" t="s">
        <v>978</v>
      </c>
      <c r="D270" s="102" t="s">
        <v>979</v>
      </c>
      <c r="E270" s="103" t="s">
        <v>143</v>
      </c>
      <c r="F270" s="181" t="s">
        <v>973</v>
      </c>
      <c r="G270" s="87">
        <v>30937</v>
      </c>
      <c r="H270" s="104">
        <v>44100</v>
      </c>
      <c r="I270" s="49">
        <v>212</v>
      </c>
      <c r="J270" s="50">
        <v>26</v>
      </c>
      <c r="K270" s="51">
        <v>212</v>
      </c>
      <c r="L270" s="52">
        <v>0</v>
      </c>
      <c r="M270" s="52">
        <v>0</v>
      </c>
      <c r="N270" s="58">
        <v>8</v>
      </c>
      <c r="O270" s="58">
        <v>12.23076923076923</v>
      </c>
      <c r="P270" s="53">
        <v>0</v>
      </c>
      <c r="Q270" s="53">
        <v>0</v>
      </c>
      <c r="R270" s="54">
        <v>26</v>
      </c>
      <c r="S270" s="55">
        <v>39.75</v>
      </c>
      <c r="T270" s="53">
        <v>0</v>
      </c>
      <c r="U270" s="53">
        <v>0</v>
      </c>
      <c r="V270" s="58">
        <v>8</v>
      </c>
      <c r="W270" s="58">
        <v>16.307692307692307</v>
      </c>
      <c r="X270" s="56">
        <v>13</v>
      </c>
      <c r="Y270" s="56">
        <v>6.5</v>
      </c>
      <c r="Z270" s="138">
        <v>47</v>
      </c>
      <c r="AA270" s="58">
        <v>26</v>
      </c>
      <c r="AB270" s="59">
        <v>47</v>
      </c>
      <c r="AC270" s="58">
        <v>0</v>
      </c>
      <c r="AD270" s="58">
        <v>0</v>
      </c>
      <c r="AE270" s="60">
        <v>26</v>
      </c>
      <c r="AF270" s="60">
        <v>10</v>
      </c>
      <c r="AG270" s="60">
        <v>26</v>
      </c>
      <c r="AH270" s="53">
        <v>10</v>
      </c>
      <c r="AI270" s="61">
        <v>0</v>
      </c>
      <c r="AJ270" s="61">
        <v>0</v>
      </c>
      <c r="AK270" s="62">
        <v>42</v>
      </c>
      <c r="AL270" s="63">
        <v>4</v>
      </c>
      <c r="AM270" s="53">
        <v>0</v>
      </c>
      <c r="AN270" s="53">
        <v>0</v>
      </c>
      <c r="AO270" s="53">
        <v>0</v>
      </c>
      <c r="AP270" s="64">
        <v>0</v>
      </c>
      <c r="AQ270" s="53">
        <v>0</v>
      </c>
      <c r="AR270" s="65">
        <v>251.11378205128207</v>
      </c>
      <c r="AS270" s="66">
        <v>608.9</v>
      </c>
      <c r="AT270" s="67">
        <v>2464827.1999999997</v>
      </c>
      <c r="AU270" s="68">
        <v>1</v>
      </c>
      <c r="AV270" s="68">
        <v>3</v>
      </c>
      <c r="AW270" s="69">
        <v>600000</v>
      </c>
      <c r="AX270" s="70">
        <v>1798035.1999999997</v>
      </c>
      <c r="AY270" s="71">
        <v>5</v>
      </c>
      <c r="AZ270" s="53">
        <v>14901.75999999998</v>
      </c>
      <c r="BA270" s="65">
        <v>3.6812648221343824</v>
      </c>
      <c r="BB270" s="60">
        <v>5.92</v>
      </c>
      <c r="BC270" s="60">
        <v>5.92</v>
      </c>
      <c r="BD270" s="53">
        <v>599.29999999999995</v>
      </c>
      <c r="BE270" s="72">
        <v>106</v>
      </c>
      <c r="BF270" s="73">
        <v>493.29999999999995</v>
      </c>
      <c r="BG270" s="56">
        <v>0</v>
      </c>
      <c r="BH270" s="74">
        <v>0</v>
      </c>
      <c r="BI270" s="75">
        <v>493.29999999999995</v>
      </c>
      <c r="BJ270" s="76"/>
      <c r="BK270" s="80"/>
      <c r="BL270" s="130"/>
      <c r="BM270" s="226" t="s">
        <v>977</v>
      </c>
      <c r="BN270" s="130" t="s">
        <v>978</v>
      </c>
      <c r="BO270" s="81">
        <v>232.37355769230771</v>
      </c>
    </row>
    <row r="271" spans="1:67" s="81" customFormat="1" ht="24" customHeight="1" x14ac:dyDescent="0.2">
      <c r="A271" s="41">
        <v>409</v>
      </c>
      <c r="B271" s="200" t="s">
        <v>980</v>
      </c>
      <c r="C271" s="202" t="s">
        <v>981</v>
      </c>
      <c r="D271" s="201" t="s">
        <v>982</v>
      </c>
      <c r="E271" s="113" t="s">
        <v>143</v>
      </c>
      <c r="F271" s="181" t="s">
        <v>973</v>
      </c>
      <c r="G271" s="87">
        <v>36220</v>
      </c>
      <c r="H271" s="206">
        <v>44945</v>
      </c>
      <c r="I271" s="49">
        <v>212</v>
      </c>
      <c r="J271" s="50">
        <v>25</v>
      </c>
      <c r="K271" s="51">
        <v>203.85</v>
      </c>
      <c r="L271" s="52">
        <v>0</v>
      </c>
      <c r="M271" s="52">
        <v>0</v>
      </c>
      <c r="N271" s="53">
        <v>0</v>
      </c>
      <c r="O271" s="60">
        <v>0</v>
      </c>
      <c r="P271" s="53">
        <v>0</v>
      </c>
      <c r="Q271" s="53">
        <v>0</v>
      </c>
      <c r="R271" s="54">
        <v>20</v>
      </c>
      <c r="S271" s="55">
        <v>30.576923076923073</v>
      </c>
      <c r="T271" s="53">
        <v>0</v>
      </c>
      <c r="U271" s="53">
        <v>0</v>
      </c>
      <c r="V271" s="53">
        <v>0</v>
      </c>
      <c r="W271" s="53">
        <v>0</v>
      </c>
      <c r="X271" s="56">
        <v>10</v>
      </c>
      <c r="Y271" s="56">
        <v>5</v>
      </c>
      <c r="Z271" s="138">
        <v>13</v>
      </c>
      <c r="AA271" s="58">
        <v>25</v>
      </c>
      <c r="AB271" s="59">
        <v>12.5</v>
      </c>
      <c r="AC271" s="58">
        <v>0</v>
      </c>
      <c r="AD271" s="58">
        <v>0</v>
      </c>
      <c r="AE271" s="60">
        <v>26</v>
      </c>
      <c r="AF271" s="60">
        <v>10</v>
      </c>
      <c r="AG271" s="60">
        <v>26</v>
      </c>
      <c r="AH271" s="53">
        <v>10</v>
      </c>
      <c r="AI271" s="61">
        <v>1</v>
      </c>
      <c r="AJ271" s="61">
        <v>11.25647435897436</v>
      </c>
      <c r="AK271" s="62">
        <v>14</v>
      </c>
      <c r="AL271" s="63">
        <v>2</v>
      </c>
      <c r="AM271" s="53">
        <v>0</v>
      </c>
      <c r="AN271" s="53">
        <v>0</v>
      </c>
      <c r="AO271" s="53">
        <v>0</v>
      </c>
      <c r="AP271" s="64">
        <v>0</v>
      </c>
      <c r="AQ271" s="53">
        <v>0</v>
      </c>
      <c r="AR271" s="65">
        <v>218.82051282051285</v>
      </c>
      <c r="AS271" s="66">
        <v>504</v>
      </c>
      <c r="AT271" s="67">
        <v>2040192</v>
      </c>
      <c r="AU271" s="68">
        <v>1</v>
      </c>
      <c r="AV271" s="68">
        <v>1</v>
      </c>
      <c r="AW271" s="69">
        <v>300000</v>
      </c>
      <c r="AX271" s="70">
        <v>1679472</v>
      </c>
      <c r="AY271" s="71">
        <v>5</v>
      </c>
      <c r="AZ271" s="53">
        <v>8973.6000000000058</v>
      </c>
      <c r="BA271" s="65">
        <v>2.2167984189723335</v>
      </c>
      <c r="BB271" s="60">
        <v>5.92</v>
      </c>
      <c r="BC271" s="60">
        <v>5.92</v>
      </c>
      <c r="BD271" s="53">
        <v>495.86</v>
      </c>
      <c r="BE271" s="72">
        <v>106</v>
      </c>
      <c r="BF271" s="73">
        <v>389.86</v>
      </c>
      <c r="BG271" s="56">
        <v>0</v>
      </c>
      <c r="BH271" s="74">
        <v>0</v>
      </c>
      <c r="BI271" s="75">
        <v>389.86</v>
      </c>
      <c r="BJ271" s="76"/>
      <c r="BK271" s="80"/>
      <c r="BL271" s="130"/>
      <c r="BM271" s="226" t="s">
        <v>980</v>
      </c>
      <c r="BN271" s="130" t="s">
        <v>981</v>
      </c>
      <c r="BO271" s="81">
        <v>185.07999999999998</v>
      </c>
    </row>
    <row r="272" spans="1:67" s="81" customFormat="1" ht="24" customHeight="1" x14ac:dyDescent="0.2">
      <c r="A272" s="41">
        <v>410</v>
      </c>
      <c r="B272" s="101" t="s">
        <v>983</v>
      </c>
      <c r="C272" s="202" t="s">
        <v>984</v>
      </c>
      <c r="D272" s="102" t="s">
        <v>985</v>
      </c>
      <c r="E272" s="103" t="s">
        <v>143</v>
      </c>
      <c r="F272" s="181" t="s">
        <v>973</v>
      </c>
      <c r="G272" s="87">
        <v>35829</v>
      </c>
      <c r="H272" s="104">
        <v>45237</v>
      </c>
      <c r="I272" s="49">
        <v>212</v>
      </c>
      <c r="J272" s="50">
        <v>26</v>
      </c>
      <c r="K272" s="51">
        <v>212</v>
      </c>
      <c r="L272" s="52">
        <v>0</v>
      </c>
      <c r="M272" s="52">
        <v>0</v>
      </c>
      <c r="N272" s="53">
        <v>0</v>
      </c>
      <c r="O272" s="60">
        <v>0</v>
      </c>
      <c r="P272" s="53">
        <v>0</v>
      </c>
      <c r="Q272" s="53">
        <v>0</v>
      </c>
      <c r="R272" s="54">
        <v>20</v>
      </c>
      <c r="S272" s="55">
        <v>30.576923076923073</v>
      </c>
      <c r="T272" s="53">
        <v>0</v>
      </c>
      <c r="U272" s="53">
        <v>0</v>
      </c>
      <c r="V272" s="53">
        <v>0</v>
      </c>
      <c r="W272" s="53">
        <v>0</v>
      </c>
      <c r="X272" s="56">
        <v>10</v>
      </c>
      <c r="Y272" s="56">
        <v>5</v>
      </c>
      <c r="Z272" s="138">
        <v>0</v>
      </c>
      <c r="AA272" s="58">
        <v>26</v>
      </c>
      <c r="AB272" s="59">
        <v>0</v>
      </c>
      <c r="AC272" s="58">
        <v>0</v>
      </c>
      <c r="AD272" s="58">
        <v>0</v>
      </c>
      <c r="AE272" s="60">
        <v>26</v>
      </c>
      <c r="AF272" s="60">
        <v>10</v>
      </c>
      <c r="AG272" s="60">
        <v>26</v>
      </c>
      <c r="AH272" s="53">
        <v>10</v>
      </c>
      <c r="AI272" s="61">
        <v>0</v>
      </c>
      <c r="AJ272" s="61">
        <v>0</v>
      </c>
      <c r="AK272" s="62">
        <v>4</v>
      </c>
      <c r="AL272" s="63">
        <v>0</v>
      </c>
      <c r="AM272" s="53">
        <v>0</v>
      </c>
      <c r="AN272" s="53">
        <v>0</v>
      </c>
      <c r="AO272" s="53">
        <v>0</v>
      </c>
      <c r="AP272" s="64">
        <v>0</v>
      </c>
      <c r="AQ272" s="53">
        <v>0</v>
      </c>
      <c r="AR272" s="65">
        <v>68.333333333333329</v>
      </c>
      <c r="AS272" s="66">
        <v>335.91</v>
      </c>
      <c r="AT272" s="67">
        <v>1359763.6800000002</v>
      </c>
      <c r="AU272" s="68">
        <v>1</v>
      </c>
      <c r="AV272" s="68">
        <v>0</v>
      </c>
      <c r="AW272" s="69">
        <v>150000</v>
      </c>
      <c r="AX272" s="70">
        <v>1149043.6800000002</v>
      </c>
      <c r="AY272" s="71">
        <v>0</v>
      </c>
      <c r="AZ272" s="53">
        <v>0</v>
      </c>
      <c r="BA272" s="65">
        <v>0</v>
      </c>
      <c r="BB272" s="60">
        <v>5.92</v>
      </c>
      <c r="BC272" s="60">
        <v>5.92</v>
      </c>
      <c r="BD272" s="53">
        <v>329.99</v>
      </c>
      <c r="BE272" s="72">
        <v>106</v>
      </c>
      <c r="BF272" s="73">
        <v>223.99</v>
      </c>
      <c r="BG272" s="56">
        <v>0</v>
      </c>
      <c r="BH272" s="74">
        <v>0</v>
      </c>
      <c r="BI272" s="75">
        <v>223.99</v>
      </c>
      <c r="BJ272" s="76"/>
      <c r="BK272" s="80"/>
      <c r="BL272" s="130"/>
      <c r="BM272" s="226" t="s">
        <v>983</v>
      </c>
      <c r="BN272" s="130" t="s">
        <v>984</v>
      </c>
      <c r="BO272" s="81">
        <v>224.45000000000002</v>
      </c>
    </row>
    <row r="273" spans="1:67" s="81" customFormat="1" ht="24" customHeight="1" x14ac:dyDescent="0.2">
      <c r="A273" s="41">
        <v>411</v>
      </c>
      <c r="B273" s="101" t="s">
        <v>986</v>
      </c>
      <c r="C273" s="202" t="s">
        <v>987</v>
      </c>
      <c r="D273" s="102" t="s">
        <v>988</v>
      </c>
      <c r="E273" s="103" t="s">
        <v>143</v>
      </c>
      <c r="F273" s="181" t="s">
        <v>973</v>
      </c>
      <c r="G273" s="87">
        <v>36682</v>
      </c>
      <c r="H273" s="104">
        <v>45264</v>
      </c>
      <c r="I273" s="49">
        <v>208</v>
      </c>
      <c r="J273" s="50">
        <v>26</v>
      </c>
      <c r="K273" s="51">
        <v>208</v>
      </c>
      <c r="L273" s="52">
        <v>0</v>
      </c>
      <c r="M273" s="52">
        <v>0</v>
      </c>
      <c r="N273" s="58">
        <v>8</v>
      </c>
      <c r="O273" s="58">
        <v>12</v>
      </c>
      <c r="P273" s="53">
        <v>0</v>
      </c>
      <c r="Q273" s="53">
        <v>0</v>
      </c>
      <c r="R273" s="54">
        <v>26</v>
      </c>
      <c r="S273" s="55">
        <v>39</v>
      </c>
      <c r="T273" s="53">
        <v>0</v>
      </c>
      <c r="U273" s="53">
        <v>0</v>
      </c>
      <c r="V273" s="53">
        <v>0</v>
      </c>
      <c r="W273" s="53">
        <v>0</v>
      </c>
      <c r="X273" s="56">
        <v>13</v>
      </c>
      <c r="Y273" s="56">
        <v>6.5</v>
      </c>
      <c r="Z273" s="138">
        <v>0</v>
      </c>
      <c r="AA273" s="58">
        <v>26</v>
      </c>
      <c r="AB273" s="59">
        <v>0</v>
      </c>
      <c r="AC273" s="58">
        <v>0</v>
      </c>
      <c r="AD273" s="58">
        <v>0</v>
      </c>
      <c r="AE273" s="60">
        <v>26</v>
      </c>
      <c r="AF273" s="60">
        <v>10</v>
      </c>
      <c r="AG273" s="60">
        <v>26</v>
      </c>
      <c r="AH273" s="53">
        <v>10</v>
      </c>
      <c r="AI273" s="61">
        <v>0</v>
      </c>
      <c r="AJ273" s="61">
        <v>0</v>
      </c>
      <c r="AK273" s="62">
        <v>3</v>
      </c>
      <c r="AL273" s="63">
        <v>0</v>
      </c>
      <c r="AM273" s="53">
        <v>0</v>
      </c>
      <c r="AN273" s="53">
        <v>0</v>
      </c>
      <c r="AO273" s="53">
        <v>0</v>
      </c>
      <c r="AP273" s="64">
        <v>0</v>
      </c>
      <c r="AQ273" s="53">
        <v>0</v>
      </c>
      <c r="AR273" s="65">
        <v>51.166666666666664</v>
      </c>
      <c r="AS273" s="66">
        <v>336.67</v>
      </c>
      <c r="AT273" s="67">
        <v>1362840.1600000001</v>
      </c>
      <c r="AU273" s="68">
        <v>0</v>
      </c>
      <c r="AV273" s="68">
        <v>0</v>
      </c>
      <c r="AW273" s="69">
        <v>0</v>
      </c>
      <c r="AX273" s="70">
        <v>1296048.1600000001</v>
      </c>
      <c r="AY273" s="71">
        <v>0</v>
      </c>
      <c r="AZ273" s="53">
        <v>0</v>
      </c>
      <c r="BA273" s="65">
        <v>0</v>
      </c>
      <c r="BB273" s="60">
        <v>5.92</v>
      </c>
      <c r="BC273" s="60">
        <v>5.92</v>
      </c>
      <c r="BD273" s="53">
        <v>330.75</v>
      </c>
      <c r="BE273" s="72">
        <v>104</v>
      </c>
      <c r="BF273" s="73">
        <v>226.75</v>
      </c>
      <c r="BG273" s="56">
        <v>0</v>
      </c>
      <c r="BH273" s="74">
        <v>0</v>
      </c>
      <c r="BI273" s="75">
        <v>226.75</v>
      </c>
      <c r="BJ273" s="76"/>
      <c r="BK273" s="80"/>
      <c r="BL273" s="130"/>
      <c r="BM273" s="226" t="s">
        <v>986</v>
      </c>
      <c r="BN273" s="130" t="s">
        <v>987</v>
      </c>
      <c r="BO273" s="81">
        <v>215.42</v>
      </c>
    </row>
    <row r="274" spans="1:67" s="81" customFormat="1" ht="24" customHeight="1" x14ac:dyDescent="0.2">
      <c r="A274" s="41">
        <v>412</v>
      </c>
      <c r="B274" s="101" t="s">
        <v>989</v>
      </c>
      <c r="C274" s="202" t="s">
        <v>990</v>
      </c>
      <c r="D274" s="102" t="s">
        <v>991</v>
      </c>
      <c r="E274" s="103" t="s">
        <v>143</v>
      </c>
      <c r="F274" s="181" t="s">
        <v>973</v>
      </c>
      <c r="G274" s="87">
        <v>33239</v>
      </c>
      <c r="H274" s="104">
        <v>45264</v>
      </c>
      <c r="I274" s="49">
        <v>208</v>
      </c>
      <c r="J274" s="50">
        <v>26</v>
      </c>
      <c r="K274" s="51">
        <v>208</v>
      </c>
      <c r="L274" s="52">
        <v>0</v>
      </c>
      <c r="M274" s="52">
        <v>0</v>
      </c>
      <c r="N274" s="53">
        <v>0</v>
      </c>
      <c r="O274" s="60">
        <v>0</v>
      </c>
      <c r="P274" s="53">
        <v>0</v>
      </c>
      <c r="Q274" s="53">
        <v>0</v>
      </c>
      <c r="R274" s="54">
        <v>24</v>
      </c>
      <c r="S274" s="55">
        <v>36</v>
      </c>
      <c r="T274" s="53">
        <v>0</v>
      </c>
      <c r="U274" s="53">
        <v>0</v>
      </c>
      <c r="V274" s="53">
        <v>0</v>
      </c>
      <c r="W274" s="53">
        <v>0</v>
      </c>
      <c r="X274" s="56">
        <v>12</v>
      </c>
      <c r="Y274" s="56">
        <v>6</v>
      </c>
      <c r="Z274" s="138">
        <v>0</v>
      </c>
      <c r="AA274" s="58">
        <v>26</v>
      </c>
      <c r="AB274" s="59">
        <v>0</v>
      </c>
      <c r="AC274" s="58">
        <v>0</v>
      </c>
      <c r="AD274" s="58">
        <v>0</v>
      </c>
      <c r="AE274" s="60">
        <v>26</v>
      </c>
      <c r="AF274" s="60">
        <v>10</v>
      </c>
      <c r="AG274" s="60">
        <v>26</v>
      </c>
      <c r="AH274" s="53">
        <v>10</v>
      </c>
      <c r="AI274" s="61">
        <v>0</v>
      </c>
      <c r="AJ274" s="61">
        <v>0</v>
      </c>
      <c r="AK274" s="62">
        <v>3</v>
      </c>
      <c r="AL274" s="63">
        <v>0</v>
      </c>
      <c r="AM274" s="53">
        <v>0</v>
      </c>
      <c r="AN274" s="53">
        <v>0</v>
      </c>
      <c r="AO274" s="53">
        <v>0</v>
      </c>
      <c r="AP274" s="64">
        <v>0</v>
      </c>
      <c r="AQ274" s="53">
        <v>0</v>
      </c>
      <c r="AR274" s="65">
        <v>51.166666666666664</v>
      </c>
      <c r="AS274" s="66">
        <v>321.17</v>
      </c>
      <c r="AT274" s="67">
        <v>1300096.1600000001</v>
      </c>
      <c r="AU274" s="68">
        <v>0</v>
      </c>
      <c r="AV274" s="68">
        <v>0</v>
      </c>
      <c r="AW274" s="69">
        <v>0</v>
      </c>
      <c r="AX274" s="70">
        <v>1235328.1600000001</v>
      </c>
      <c r="AY274" s="71">
        <v>0</v>
      </c>
      <c r="AZ274" s="53">
        <v>0</v>
      </c>
      <c r="BA274" s="65">
        <v>0</v>
      </c>
      <c r="BB274" s="60">
        <v>5.92</v>
      </c>
      <c r="BC274" s="60">
        <v>5.92</v>
      </c>
      <c r="BD274" s="53">
        <v>315.25</v>
      </c>
      <c r="BE274" s="72">
        <v>104</v>
      </c>
      <c r="BF274" s="73">
        <v>211.25</v>
      </c>
      <c r="BG274" s="56">
        <v>0</v>
      </c>
      <c r="BH274" s="74">
        <v>0</v>
      </c>
      <c r="BI274" s="75">
        <v>211.25</v>
      </c>
      <c r="BJ274" s="76"/>
      <c r="BK274" s="80"/>
      <c r="BL274" s="130"/>
      <c r="BM274" s="226" t="s">
        <v>989</v>
      </c>
      <c r="BN274" s="130" t="s">
        <v>990</v>
      </c>
      <c r="BO274" s="81">
        <v>215.42</v>
      </c>
    </row>
    <row r="275" spans="1:67" s="81" customFormat="1" ht="24" customHeight="1" x14ac:dyDescent="0.2">
      <c r="A275" s="41">
        <v>441</v>
      </c>
      <c r="B275" s="227" t="s">
        <v>992</v>
      </c>
      <c r="C275" s="228" t="s">
        <v>993</v>
      </c>
      <c r="D275" s="229" t="s">
        <v>994</v>
      </c>
      <c r="E275" s="230" t="s">
        <v>464</v>
      </c>
      <c r="F275" s="231" t="s">
        <v>995</v>
      </c>
      <c r="G275" s="87">
        <v>31164</v>
      </c>
      <c r="H275" s="106">
        <v>43676</v>
      </c>
      <c r="I275" s="49">
        <f>VLOOKUP(B275,'[6]Salary Rank'!$B$8:$P$28,15,0)</f>
        <v>212</v>
      </c>
      <c r="J275" s="50">
        <f>VLOOKUP(B275,[6]Attendance!$B$16:$AQ$125,42,0)</f>
        <v>26</v>
      </c>
      <c r="K275" s="51">
        <f t="shared" ref="K275:K311" si="158">ROUND(I275/26*J275,2)</f>
        <v>212</v>
      </c>
      <c r="L275" s="52">
        <v>0</v>
      </c>
      <c r="M275" s="52">
        <f>8.15*L275/2</f>
        <v>0</v>
      </c>
      <c r="N275" s="53">
        <f>VLOOKUP(B275,[6]Attendance!$B$16:$AS$125,44,0)</f>
        <v>0</v>
      </c>
      <c r="O275" s="60">
        <f t="shared" ref="O275:O325" si="159">I275/26/8*1.5*N275</f>
        <v>0</v>
      </c>
      <c r="P275" s="53">
        <f>VLOOKUP(B275,[6]Attendance!$B$16:$BA$125,52,0)</f>
        <v>0</v>
      </c>
      <c r="Q275" s="53">
        <f t="shared" ref="Q275:Q310" si="160">I275/208*0.3*P275</f>
        <v>0</v>
      </c>
      <c r="R275" s="54">
        <f>VLOOKUP(B275,[6]Attendance!$B$16:$BB$125,53,0)</f>
        <v>10</v>
      </c>
      <c r="S275" s="55">
        <f t="shared" ref="S275:S310" si="161">I275/208*1.5*R275</f>
        <v>15.288461538461537</v>
      </c>
      <c r="T275" s="53">
        <f>VLOOKUP(B275,[6]Attendance!$B$16:$BC$125,54,0)</f>
        <v>0</v>
      </c>
      <c r="U275" s="53">
        <f t="shared" ref="U275:U310" si="162">I275/208*2*T275</f>
        <v>0</v>
      </c>
      <c r="V275" s="53">
        <f>VLOOKUP(B275,[6]Attendance!$B$16:$AT$125,45,0)</f>
        <v>0</v>
      </c>
      <c r="W275" s="53">
        <f t="shared" ref="W275:W311" si="163">I275/208*2*V275</f>
        <v>0</v>
      </c>
      <c r="X275" s="56">
        <f>VLOOKUP(B275,[6]Attendance!$B$16:$AP$125,41,0)</f>
        <v>5</v>
      </c>
      <c r="Y275" s="56">
        <f t="shared" ref="Y275:Y310" si="164">X275*0.5</f>
        <v>2.5</v>
      </c>
      <c r="Z275" s="138">
        <f>VLOOKUP(B275,'[6]Salary Rank'!$B$8:$Q$29,16,0)</f>
        <v>76</v>
      </c>
      <c r="AA275" s="58">
        <f t="shared" ref="AA275:AA311" si="165">J275</f>
        <v>26</v>
      </c>
      <c r="AB275" s="59">
        <f t="shared" ref="AB275:AB310" si="166">Z275/26*AA275</f>
        <v>76</v>
      </c>
      <c r="AC275" s="58">
        <f>L275</f>
        <v>0</v>
      </c>
      <c r="AD275" s="58">
        <f>(Z275/26*AC275)/2</f>
        <v>0</v>
      </c>
      <c r="AE275" s="60">
        <v>26</v>
      </c>
      <c r="AF275" s="60">
        <f t="shared" ref="AF275:AF310" si="167">10/26*AE275</f>
        <v>10</v>
      </c>
      <c r="AG275" s="60">
        <f>VLOOKUP(B275,[6]Attendance!$B$16:$AZ$125,51,0)</f>
        <v>26</v>
      </c>
      <c r="AH275" s="53">
        <f t="shared" ref="AH275:AH310" si="168">10/26*AG275</f>
        <v>10</v>
      </c>
      <c r="AI275" s="61">
        <f>VLOOKUP(B275,[6]Attendance!$B$16:$BD$125,55,0)</f>
        <v>0</v>
      </c>
      <c r="AJ275" s="61">
        <f>VLOOKUP(B275,'[6]Annual leave'!$B$10:$W$31,22,0)</f>
        <v>0</v>
      </c>
      <c r="AK275" s="62">
        <f>_xlfn.IFNA(DAY(EOMONTH(H275,)),DATEDIF(H275,$AR$4,"M"))</f>
        <v>56</v>
      </c>
      <c r="AL275" s="63">
        <f t="shared" ref="AL275:AL280" si="169">IF(AND(AK275&gt;=12,AK275&lt;24),2,IF(AND(AK275&gt;=24,AK275&lt;36),3,IF(AND(AK275&gt;=36,AK275&lt;48),4,IF(AND(AK275&gt;=48,AK275&lt;60),5,IF(AND(AK275&gt;=60,AK275&lt;72),6,IF(AND(AK275&gt;=72,AK275&lt;84),7,IF(AND(AK275&gt;=84,AK275&lt;96),8,IF(AND(AK275&gt;=96,AK275&lt;107),9,IF(AND(AK275&gt;=107,AK275&lt;119),10,IF(AK275&gt;119,11,0))))))))))</f>
        <v>5</v>
      </c>
      <c r="AM275" s="53">
        <v>0</v>
      </c>
      <c r="AN275" s="53">
        <f>VLOOKUP(B275,[6]Attendance!$B$16:$AR$125,43,0)</f>
        <v>0</v>
      </c>
      <c r="AO275" s="53">
        <f t="shared" ref="AO275:AO310" si="170">AN275*30/26</f>
        <v>0</v>
      </c>
      <c r="AP275" s="64">
        <v>0</v>
      </c>
      <c r="AQ275" s="53">
        <v>0</v>
      </c>
      <c r="AR275" s="65">
        <f>VLOOKUP(B275,'[6]13 Month'!$B$9:$X$30,23,0)</f>
        <v>271.33333333333331</v>
      </c>
      <c r="AS275" s="66">
        <f>ROUND((K275+O275+Q275+S275+U275+W275+Y275+AB275+AF275+AH275+AJ275+AL275+AM275+AQ275+AR275+AO275+M275+AD275),2)</f>
        <v>602.12</v>
      </c>
      <c r="AT275" s="67">
        <f t="shared" ref="AT275:AT310" si="171">$BJ$4*AS275</f>
        <v>2437381.7600000002</v>
      </c>
      <c r="AU275" s="68">
        <v>1</v>
      </c>
      <c r="AV275" s="68">
        <v>1</v>
      </c>
      <c r="AW275" s="69">
        <f t="shared" ref="AW275:AW310" si="172">(AU275+AV275)*150000</f>
        <v>300000</v>
      </c>
      <c r="AX275" s="70">
        <f t="shared" ref="AX275:AX310" si="173">AT275-AW275-(Y275+AF275-AP275)*$BJ$4</f>
        <v>2086781.7600000002</v>
      </c>
      <c r="AY275" s="71">
        <f t="shared" ref="AY275" si="174">IF(AND(AX275&gt;=0,AX275&lt;=1500000),0,IF(AND(AX275&gt;=1500001,AX275&lt;=2000000),5,IF(AND(AX275&gt;=2000001,AX275&lt;=8500000),10,IF(AND(AX275&gt;=8500001,AX275&lt;=12500000),15,20))))</f>
        <v>10</v>
      </c>
      <c r="AZ275" s="53">
        <f t="shared" ref="AZ275" si="175">(AX275*AY275)/100-(IF(AND(AX275&gt;=0,AX275&lt;=1500000),0,IF(AND(AX275&gt;=1500001,AX275&lt;=2000000),75000,IF(AND(AX275&gt;=2000001,AX275&lt;=8500000),175000,IF(AND(AX275&gt;=8500001,AX275&lt;=12500000),600000,1225000)))))</f>
        <v>33678.176000000007</v>
      </c>
      <c r="BA275" s="65">
        <f t="shared" ref="BA275" si="176">AZ275/$BJ$4</f>
        <v>8.3197075098814253</v>
      </c>
      <c r="BB275" s="60">
        <f t="shared" ref="BB275" si="177">IF(B275&lt;=0,0,IF(YEARFRAC(G275,$AN$4)&gt;=60,0,ROUND((IF(AND((AS275*$BB$4)&gt;0,(AS275*$BB$4)&lt;=400000),(400000*0.02)/$BB$4,IF(AND((AS275*$BB$4)&gt;400000,(AS275*$BB$4)&lt;=1200000),((AS275*$BB$4)*0.02)/$BB$4,IF((AS275*$BB$4)&gt;1200000,(1200000*0.02)/$BB$4)))),2)))</f>
        <v>5.92</v>
      </c>
      <c r="BC275" s="60">
        <f t="shared" ref="BC275" si="178">IF(B275&lt;=0,0,IF(YEARFRAC(G275,$AN$4)&gt;=60,ROUND((IF(AND((AS275*$BB$4)&gt;0,(AS275*$BB$4)&lt;=400000),(400000*0.04)/$BB$4,IF(AND((AS275*$BB$4)&gt;400000,(AS275*$BB$4)&lt;=1200000),((AS275*$BB$4)*0.04)/$BB$4,IF((AS275*$BB$4)&gt;1200000,(1200000*0.04)/$BB$4)))),2),ROUND((IF(AND((AS275*$BB$4)&gt;0,(AS275*$BB$4)&lt;=400000),(400000*0.02)/$BB$4,IF(AND((AS275*$BB$4)&gt;400000,(AS275*$BB$4)&lt;=1200000),((AS275*$BB$4)*0.02)/$BB$4,IF((AS275*$BB$4)&gt;1200000,(1200000*0.02)/$BB$4)))),2)))</f>
        <v>5.92</v>
      </c>
      <c r="BD275" s="53">
        <f t="shared" ref="BD275" si="179">ROUND(AS275-BA275-BC275,2)</f>
        <v>587.88</v>
      </c>
      <c r="BE275" s="72">
        <f>VLOOKUP(B275,'[6]PAYROLL 50%'!$B$9:$L$29,11,0)</f>
        <v>106</v>
      </c>
      <c r="BF275" s="73">
        <f t="shared" ref="BF275:BF310" si="180">BD275-BE275</f>
        <v>481.88</v>
      </c>
      <c r="BG275" s="56">
        <f>VLOOKUP(B275,[6]Seniority!$B$10:$P$31,15,0)</f>
        <v>0</v>
      </c>
      <c r="BH275" s="74">
        <f>VLOOKUP(B275,[6]Seniority!$B$10:$S$31,18,0)</f>
        <v>0</v>
      </c>
      <c r="BI275" s="75">
        <f t="shared" ref="BI275:BI311" si="181">BF275+BH275</f>
        <v>481.88</v>
      </c>
      <c r="BJ275" s="76"/>
      <c r="BK275" s="38"/>
      <c r="BL275" s="39"/>
      <c r="BM275" s="226" t="s">
        <v>992</v>
      </c>
      <c r="BN275" s="130" t="s">
        <v>993</v>
      </c>
      <c r="BO275" s="140">
        <v>236.42448717948713</v>
      </c>
    </row>
    <row r="276" spans="1:67" s="81" customFormat="1" ht="24" customHeight="1" x14ac:dyDescent="0.2">
      <c r="A276" s="41">
        <v>442</v>
      </c>
      <c r="B276" s="107" t="s">
        <v>996</v>
      </c>
      <c r="C276" s="83" t="s">
        <v>997</v>
      </c>
      <c r="D276" s="108" t="s">
        <v>998</v>
      </c>
      <c r="E276" s="109" t="s">
        <v>464</v>
      </c>
      <c r="F276" s="86" t="s">
        <v>999</v>
      </c>
      <c r="G276" s="87">
        <v>35889</v>
      </c>
      <c r="H276" s="110">
        <v>43794</v>
      </c>
      <c r="I276" s="49">
        <f>VLOOKUP(B276,'[6]Salary Rank'!$B$8:$P$28,15,0)</f>
        <v>212</v>
      </c>
      <c r="J276" s="50">
        <f>VLOOKUP(B276,[6]Attendance!$B$16:$AQ$125,42,0)</f>
        <v>26</v>
      </c>
      <c r="K276" s="51">
        <f t="shared" si="158"/>
        <v>212</v>
      </c>
      <c r="L276" s="52">
        <v>0</v>
      </c>
      <c r="M276" s="52">
        <f t="shared" ref="M276:M296" si="182">8.15*L276/2</f>
        <v>0</v>
      </c>
      <c r="N276" s="53">
        <f>VLOOKUP(B276,[6]Attendance!$B$16:$AS$125,44,0)</f>
        <v>0</v>
      </c>
      <c r="O276" s="60">
        <f t="shared" si="159"/>
        <v>0</v>
      </c>
      <c r="P276" s="58">
        <f>VLOOKUP(B276,[6]Attendance!$B$16:$BA$125,52,0)</f>
        <v>80</v>
      </c>
      <c r="Q276" s="58">
        <f t="shared" si="160"/>
        <v>24.46153846153846</v>
      </c>
      <c r="R276" s="54">
        <f>VLOOKUP(B276,[6]Attendance!$B$16:$BB$125,53,0)</f>
        <v>0</v>
      </c>
      <c r="S276" s="55">
        <f t="shared" si="161"/>
        <v>0</v>
      </c>
      <c r="T276" s="58">
        <f>VLOOKUP(B276,[6]Attendance!$B$16:$BC$125,54,0)</f>
        <v>32</v>
      </c>
      <c r="U276" s="58">
        <f t="shared" si="162"/>
        <v>65.230769230769226</v>
      </c>
      <c r="V276" s="53">
        <f>VLOOKUP(B276,[6]Attendance!$B$16:$AT$125,45,0)</f>
        <v>0</v>
      </c>
      <c r="W276" s="53">
        <f t="shared" si="163"/>
        <v>0</v>
      </c>
      <c r="X276" s="56">
        <f>VLOOKUP(B276,[6]Attendance!$B$16:$AP$125,41,0)</f>
        <v>16</v>
      </c>
      <c r="Y276" s="56">
        <f t="shared" si="164"/>
        <v>8</v>
      </c>
      <c r="Z276" s="138">
        <f>VLOOKUP(B276,'[6]Salary Rank'!$B$8:$Q$29,16,0)</f>
        <v>15</v>
      </c>
      <c r="AA276" s="58">
        <f t="shared" si="165"/>
        <v>26</v>
      </c>
      <c r="AB276" s="59">
        <f t="shared" si="166"/>
        <v>14.999999999999998</v>
      </c>
      <c r="AC276" s="58">
        <f t="shared" ref="AC276:AC296" si="183">L276</f>
        <v>0</v>
      </c>
      <c r="AD276" s="58">
        <f t="shared" ref="AD276:AD296" si="184">(Z276/26*AC276)/2</f>
        <v>0</v>
      </c>
      <c r="AE276" s="60">
        <v>26</v>
      </c>
      <c r="AF276" s="60">
        <f t="shared" si="167"/>
        <v>10</v>
      </c>
      <c r="AG276" s="60">
        <f>VLOOKUP(B276,[6]Attendance!$B$16:$AZ$125,51,0)</f>
        <v>26</v>
      </c>
      <c r="AH276" s="53">
        <f t="shared" si="168"/>
        <v>10</v>
      </c>
      <c r="AI276" s="61">
        <f>VLOOKUP(B276,[6]Attendance!$B$16:$BD$125,55,0)</f>
        <v>0</v>
      </c>
      <c r="AJ276" s="61">
        <f>VLOOKUP(B276,'[6]Annual leave'!$B$10:$W$31,22,0)</f>
        <v>0</v>
      </c>
      <c r="AK276" s="62">
        <f t="shared" ref="AK276:AK295" si="185">_xlfn.IFNA(DAY(EOMONTH(H276,))+1,DATEDIF(H276,$AR$4,"M"))</f>
        <v>52</v>
      </c>
      <c r="AL276" s="63">
        <f t="shared" si="169"/>
        <v>5</v>
      </c>
      <c r="AM276" s="53">
        <v>0</v>
      </c>
      <c r="AN276" s="58">
        <f>VLOOKUP(B276,[6]Attendance!$B$16:$AR$125,43,0)</f>
        <v>25</v>
      </c>
      <c r="AO276" s="58">
        <f t="shared" si="170"/>
        <v>28.846153846153847</v>
      </c>
      <c r="AP276" s="64">
        <v>0</v>
      </c>
      <c r="AQ276" s="53">
        <v>0</v>
      </c>
      <c r="AR276" s="65">
        <f>VLOOKUP(B276,'[6]13 Month'!$B$9:$X$30,23,0)</f>
        <v>223.66666666666666</v>
      </c>
      <c r="AS276" s="66">
        <f t="shared" ref="AS276:AS296" si="186">ROUND((K276+O276+Q276+S276+U276+W276+Y276+AB276+AF276+AH276+AJ276+AL276+AM276+AQ276+AR276+AO276+M276+AD276),2)</f>
        <v>602.21</v>
      </c>
      <c r="AT276" s="67">
        <f t="shared" si="171"/>
        <v>2437746.08</v>
      </c>
      <c r="AU276" s="68">
        <v>0</v>
      </c>
      <c r="AV276" s="68">
        <v>0</v>
      </c>
      <c r="AW276" s="69">
        <f t="shared" si="172"/>
        <v>0</v>
      </c>
      <c r="AX276" s="70">
        <f t="shared" si="173"/>
        <v>2364882.08</v>
      </c>
      <c r="AY276" s="71">
        <f>IF(AND(AX276&gt;=0,AX276&lt;=1500000),0,IF(AND(AX276&gt;=1500001,AX276&lt;=2000000),5,IF(AND(AX276&gt;=2000001,AX276&lt;=8500000),10,IF(AND(AX276&gt;=8500001,AX276&lt;=12500000),15,20))))</f>
        <v>10</v>
      </c>
      <c r="AZ276" s="53">
        <f>(AX276*AY276)/100-(IF(AND(AX276&gt;=0,AX276&lt;=1500000),0,IF(AND(AX276&gt;=1500001,AX276&lt;=2000000),75000,IF(AND(AX276&gt;=2000001,AX276&lt;=8500000),175000,IF(AND(AX276&gt;=8500001,AX276&lt;=12500000),600000,1225000)))))</f>
        <v>61488.208000000013</v>
      </c>
      <c r="BA276" s="65">
        <f>AZ276/$BJ$4</f>
        <v>15.189774703557315</v>
      </c>
      <c r="BB276" s="60">
        <f>IF(B276&lt;=0,0,IF(YEARFRAC(G276,$AN$4)&gt;=60,0,ROUND((IF(AND((AS276*$BB$4)&gt;0,(AS276*$BB$4)&lt;=400000),(400000*0.02)/$BB$4,IF(AND((AS276*$BB$4)&gt;400000,(AS276*$BB$4)&lt;=1200000),((AS276*$BB$4)*0.02)/$BB$4,IF((AS276*$BB$4)&gt;1200000,(1200000*0.02)/$BB$4)))),2)))</f>
        <v>5.92</v>
      </c>
      <c r="BC276" s="60">
        <f>IF(B276&lt;=0,0,IF(YEARFRAC(G276,$AN$4)&gt;=60,ROUND((IF(AND((AS276*$BB$4)&gt;0,(AS276*$BB$4)&lt;=400000),(400000*0.04)/$BB$4,IF(AND((AS276*$BB$4)&gt;400000,(AS276*$BB$4)&lt;=1200000),((AS276*$BB$4)*0.04)/$BB$4,IF((AS276*$BB$4)&gt;1200000,(1200000*0.04)/$BB$4)))),2),ROUND((IF(AND((AS276*$BB$4)&gt;0,(AS276*$BB$4)&lt;=400000),(400000*0.02)/$BB$4,IF(AND((AS276*$BB$4)&gt;400000,(AS276*$BB$4)&lt;=1200000),((AS276*$BB$4)*0.02)/$BB$4,IF((AS276*$BB$4)&gt;1200000,(1200000*0.02)/$BB$4)))),2)))</f>
        <v>5.92</v>
      </c>
      <c r="BD276" s="53">
        <f>ROUND(AS276-BA276-BC276,2)</f>
        <v>581.1</v>
      </c>
      <c r="BE276" s="72">
        <f>VLOOKUP(B276,'[6]PAYROLL 50%'!$B$9:$L$29,11,0)</f>
        <v>106</v>
      </c>
      <c r="BF276" s="73">
        <f t="shared" si="180"/>
        <v>475.1</v>
      </c>
      <c r="BG276" s="56">
        <f>VLOOKUP(B276,[6]Seniority!$B$10:$P$31,15,0)</f>
        <v>0</v>
      </c>
      <c r="BH276" s="74">
        <f>VLOOKUP(B276,[6]Seniority!$B$10:$S$31,18,0)</f>
        <v>0</v>
      </c>
      <c r="BI276" s="75">
        <f t="shared" si="181"/>
        <v>475.1</v>
      </c>
      <c r="BJ276" s="76"/>
      <c r="BK276" s="38"/>
      <c r="BL276" s="39"/>
      <c r="BM276" s="226" t="s">
        <v>996</v>
      </c>
      <c r="BN276" s="130" t="s">
        <v>997</v>
      </c>
      <c r="BO276" s="140">
        <v>320.42695512820512</v>
      </c>
    </row>
    <row r="277" spans="1:67" s="81" customFormat="1" ht="24" customHeight="1" x14ac:dyDescent="0.2">
      <c r="A277" s="41">
        <v>443</v>
      </c>
      <c r="B277" s="107" t="s">
        <v>1000</v>
      </c>
      <c r="C277" s="83" t="s">
        <v>1001</v>
      </c>
      <c r="D277" s="108" t="s">
        <v>1002</v>
      </c>
      <c r="E277" s="109" t="s">
        <v>464</v>
      </c>
      <c r="F277" s="86" t="s">
        <v>999</v>
      </c>
      <c r="G277" s="87">
        <v>30682</v>
      </c>
      <c r="H277" s="110">
        <v>44128</v>
      </c>
      <c r="I277" s="49">
        <f>VLOOKUP(B277,'[6]Salary Rank'!$B$8:$P$28,15,0)</f>
        <v>212</v>
      </c>
      <c r="J277" s="50">
        <f>VLOOKUP(B277,[6]Attendance!$B$16:$AQ$125,42,0)</f>
        <v>25</v>
      </c>
      <c r="K277" s="51">
        <f t="shared" si="158"/>
        <v>203.85</v>
      </c>
      <c r="L277" s="52">
        <v>0</v>
      </c>
      <c r="M277" s="52">
        <f t="shared" si="182"/>
        <v>0</v>
      </c>
      <c r="N277" s="53">
        <f>VLOOKUP(B277,[6]Attendance!$B$16:$AS$125,44,0)</f>
        <v>0</v>
      </c>
      <c r="O277" s="53">
        <f t="shared" si="159"/>
        <v>0</v>
      </c>
      <c r="P277" s="53">
        <f>VLOOKUP(B277,[6]Attendance!$B$16:$BA$125,52,0)</f>
        <v>0</v>
      </c>
      <c r="Q277" s="53">
        <f t="shared" si="160"/>
        <v>0</v>
      </c>
      <c r="R277" s="54">
        <f>VLOOKUP(B277,[6]Attendance!$B$16:$BB$125,53,0)</f>
        <v>22</v>
      </c>
      <c r="S277" s="55">
        <f t="shared" si="161"/>
        <v>33.63461538461538</v>
      </c>
      <c r="T277" s="53">
        <f>VLOOKUP(B277,[6]Attendance!$B$16:$BC$125,54,0)</f>
        <v>0</v>
      </c>
      <c r="U277" s="53">
        <f t="shared" si="162"/>
        <v>0</v>
      </c>
      <c r="V277" s="53">
        <f>VLOOKUP(B277,[6]Attendance!$B$16:$AT$125,45,0)</f>
        <v>0</v>
      </c>
      <c r="W277" s="53">
        <f t="shared" si="163"/>
        <v>0</v>
      </c>
      <c r="X277" s="56">
        <f>VLOOKUP(B277,[6]Attendance!$B$16:$AP$125,41,0)</f>
        <v>11</v>
      </c>
      <c r="Y277" s="56">
        <f t="shared" si="164"/>
        <v>5.5</v>
      </c>
      <c r="Z277" s="138">
        <f>VLOOKUP(B277,'[6]Salary Rank'!$B$8:$Q$29,16,0)</f>
        <v>33</v>
      </c>
      <c r="AA277" s="58">
        <f t="shared" si="165"/>
        <v>25</v>
      </c>
      <c r="AB277" s="59">
        <f t="shared" si="166"/>
        <v>31.73076923076923</v>
      </c>
      <c r="AC277" s="58">
        <f t="shared" si="183"/>
        <v>0</v>
      </c>
      <c r="AD277" s="58">
        <f t="shared" si="184"/>
        <v>0</v>
      </c>
      <c r="AE277" s="60">
        <v>26</v>
      </c>
      <c r="AF277" s="60">
        <f t="shared" si="167"/>
        <v>10</v>
      </c>
      <c r="AG277" s="60">
        <f>VLOOKUP(B277,[6]Attendance!$B$16:$AZ$125,51,0)</f>
        <v>26</v>
      </c>
      <c r="AH277" s="53">
        <f t="shared" si="168"/>
        <v>10</v>
      </c>
      <c r="AI277" s="61">
        <f>VLOOKUP(B277,[6]Attendance!$B$16:$BD$125,55,0)</f>
        <v>1</v>
      </c>
      <c r="AJ277" s="61">
        <f>VLOOKUP(B277,'[6]Annual leave'!$B$10:$W$31,22,0)</f>
        <v>13.691602564102563</v>
      </c>
      <c r="AK277" s="62">
        <f t="shared" si="185"/>
        <v>41</v>
      </c>
      <c r="AL277" s="63">
        <f t="shared" si="169"/>
        <v>4</v>
      </c>
      <c r="AM277" s="53">
        <v>0</v>
      </c>
      <c r="AN277" s="53">
        <f>VLOOKUP(B277,[6]Attendance!$B$16:$AR$125,43,0)</f>
        <v>0</v>
      </c>
      <c r="AO277" s="53">
        <f t="shared" si="170"/>
        <v>0</v>
      </c>
      <c r="AP277" s="64">
        <v>0</v>
      </c>
      <c r="AQ277" s="53">
        <v>0</v>
      </c>
      <c r="AR277" s="65">
        <f>VLOOKUP(B277,'[6]13 Month'!$B$9:$X$30,23,0)</f>
        <v>238.55128205128207</v>
      </c>
      <c r="AS277" s="66">
        <f t="shared" si="186"/>
        <v>550.96</v>
      </c>
      <c r="AT277" s="67">
        <f t="shared" si="171"/>
        <v>2230286.08</v>
      </c>
      <c r="AU277" s="68">
        <v>1</v>
      </c>
      <c r="AV277" s="68">
        <v>4</v>
      </c>
      <c r="AW277" s="69">
        <f t="shared" si="172"/>
        <v>750000</v>
      </c>
      <c r="AX277" s="70">
        <f t="shared" si="173"/>
        <v>1417542.08</v>
      </c>
      <c r="AY277" s="71">
        <f t="shared" ref="AY277:AY303" si="187">IF(AND(AX277&gt;=0,AX277&lt;=1500000),0,IF(AND(AX277&gt;=1500001,AX277&lt;=2000000),5,IF(AND(AX277&gt;=2000001,AX277&lt;=8500000),10,IF(AND(AX277&gt;=8500001,AX277&lt;=12500000),15,20))))</f>
        <v>0</v>
      </c>
      <c r="AZ277" s="53">
        <f t="shared" ref="AZ277:AZ303" si="188">(AX277*AY277)/100-(IF(AND(AX277&gt;=0,AX277&lt;=1500000),0,IF(AND(AX277&gt;=1500001,AX277&lt;=2000000),75000,IF(AND(AX277&gt;=2000001,AX277&lt;=8500000),175000,IF(AND(AX277&gt;=8500001,AX277&lt;=12500000),600000,1225000)))))</f>
        <v>0</v>
      </c>
      <c r="BA277" s="65">
        <f t="shared" ref="BA277:BA303" si="189">AZ277/$BJ$4</f>
        <v>0</v>
      </c>
      <c r="BB277" s="60">
        <f t="shared" ref="BB277:BB303" si="190">IF(B277&lt;=0,0,IF(YEARFRAC(G277,$AN$4)&gt;=60,0,ROUND((IF(AND((AS277*$BB$4)&gt;0,(AS277*$BB$4)&lt;=400000),(400000*0.02)/$BB$4,IF(AND((AS277*$BB$4)&gt;400000,(AS277*$BB$4)&lt;=1200000),((AS277*$BB$4)*0.02)/$BB$4,IF((AS277*$BB$4)&gt;1200000,(1200000*0.02)/$BB$4)))),2)))</f>
        <v>5.92</v>
      </c>
      <c r="BC277" s="60">
        <f t="shared" ref="BC277:BC303" si="191">IF(B277&lt;=0,0,IF(YEARFRAC(G277,$AN$4)&gt;=60,ROUND((IF(AND((AS277*$BB$4)&gt;0,(AS277*$BB$4)&lt;=400000),(400000*0.04)/$BB$4,IF(AND((AS277*$BB$4)&gt;400000,(AS277*$BB$4)&lt;=1200000),((AS277*$BB$4)*0.04)/$BB$4,IF((AS277*$BB$4)&gt;1200000,(1200000*0.04)/$BB$4)))),2),ROUND((IF(AND((AS277*$BB$4)&gt;0,(AS277*$BB$4)&lt;=400000),(400000*0.02)/$BB$4,IF(AND((AS277*$BB$4)&gt;400000,(AS277*$BB$4)&lt;=1200000),((AS277*$BB$4)*0.02)/$BB$4,IF((AS277*$BB$4)&gt;1200000,(1200000*0.02)/$BB$4)))),2)))</f>
        <v>5.92</v>
      </c>
      <c r="BD277" s="53">
        <f t="shared" ref="BD277:BD303" si="192">ROUND(AS277-BA277-BC277,2)</f>
        <v>545.04</v>
      </c>
      <c r="BE277" s="72">
        <f>VLOOKUP(B277,'[6]PAYROLL 50%'!$B$9:$L$29,11,0)</f>
        <v>106</v>
      </c>
      <c r="BF277" s="73">
        <f t="shared" si="180"/>
        <v>439.03999999999996</v>
      </c>
      <c r="BG277" s="56">
        <f>VLOOKUP(B277,[6]Seniority!$B$10:$P$31,15,0)</f>
        <v>0</v>
      </c>
      <c r="BH277" s="74">
        <f>VLOOKUP(B277,[6]Seniority!$B$10:$S$31,18,0)</f>
        <v>0</v>
      </c>
      <c r="BI277" s="75">
        <f t="shared" si="181"/>
        <v>439.03999999999996</v>
      </c>
      <c r="BJ277" s="76"/>
      <c r="BK277" s="38"/>
      <c r="BL277" s="39"/>
      <c r="BM277" s="226" t="s">
        <v>1000</v>
      </c>
      <c r="BN277" s="130" t="s">
        <v>1001</v>
      </c>
      <c r="BO277" s="140">
        <v>192.98487179487176</v>
      </c>
    </row>
    <row r="278" spans="1:67" s="81" customFormat="1" ht="24" customHeight="1" x14ac:dyDescent="0.2">
      <c r="A278" s="41">
        <v>444</v>
      </c>
      <c r="B278" s="82" t="s">
        <v>1003</v>
      </c>
      <c r="C278" s="83" t="s">
        <v>1004</v>
      </c>
      <c r="D278" s="84" t="s">
        <v>1005</v>
      </c>
      <c r="E278" s="85" t="s">
        <v>143</v>
      </c>
      <c r="F278" s="86" t="s">
        <v>1006</v>
      </c>
      <c r="G278" s="87">
        <v>29423</v>
      </c>
      <c r="H278" s="106">
        <v>44159</v>
      </c>
      <c r="I278" s="49">
        <f>VLOOKUP(B278,'[6]Salary Rank'!$B$8:$P$28,15,0)</f>
        <v>212</v>
      </c>
      <c r="J278" s="50">
        <f>VLOOKUP(B278,[6]Attendance!$B$16:$AQ$125,42,0)</f>
        <v>26</v>
      </c>
      <c r="K278" s="51">
        <f t="shared" si="158"/>
        <v>212</v>
      </c>
      <c r="L278" s="52">
        <v>0</v>
      </c>
      <c r="M278" s="52">
        <f t="shared" si="182"/>
        <v>0</v>
      </c>
      <c r="N278" s="53">
        <f>VLOOKUP(B278,[6]Attendance!$B$16:$AS$125,44,0)</f>
        <v>0</v>
      </c>
      <c r="O278" s="53">
        <f t="shared" si="159"/>
        <v>0</v>
      </c>
      <c r="P278" s="53">
        <f>VLOOKUP(B278,[6]Attendance!$B$16:$BA$125,52,0)</f>
        <v>0</v>
      </c>
      <c r="Q278" s="53">
        <f t="shared" si="160"/>
        <v>0</v>
      </c>
      <c r="R278" s="54">
        <f>VLOOKUP(B278,[6]Attendance!$B$16:$BB$125,53,0)</f>
        <v>28</v>
      </c>
      <c r="S278" s="55">
        <f t="shared" si="161"/>
        <v>42.807692307692307</v>
      </c>
      <c r="T278" s="53">
        <f>VLOOKUP(B278,[6]Attendance!$B$16:$BC$125,54,0)</f>
        <v>0</v>
      </c>
      <c r="U278" s="53">
        <f t="shared" si="162"/>
        <v>0</v>
      </c>
      <c r="V278" s="53">
        <f>VLOOKUP(B278,[6]Attendance!$B$16:$AT$125,45,0)</f>
        <v>0</v>
      </c>
      <c r="W278" s="53">
        <f t="shared" si="163"/>
        <v>0</v>
      </c>
      <c r="X278" s="56">
        <f>VLOOKUP(B278,[6]Attendance!$B$16:$AP$125,41,0)</f>
        <v>14</v>
      </c>
      <c r="Y278" s="56">
        <f t="shared" si="164"/>
        <v>7</v>
      </c>
      <c r="Z278" s="138">
        <f>VLOOKUP(B278,'[6]Salary Rank'!$B$8:$Q$29,16,0)</f>
        <v>20</v>
      </c>
      <c r="AA278" s="58">
        <f t="shared" si="165"/>
        <v>26</v>
      </c>
      <c r="AB278" s="59">
        <f t="shared" si="166"/>
        <v>20</v>
      </c>
      <c r="AC278" s="58">
        <f t="shared" si="183"/>
        <v>0</v>
      </c>
      <c r="AD278" s="58">
        <f t="shared" si="184"/>
        <v>0</v>
      </c>
      <c r="AE278" s="60">
        <v>26</v>
      </c>
      <c r="AF278" s="60">
        <f t="shared" si="167"/>
        <v>10</v>
      </c>
      <c r="AG278" s="60">
        <f>VLOOKUP(B278,[6]Attendance!$B$16:$AZ$125,51,0)</f>
        <v>26</v>
      </c>
      <c r="AH278" s="53">
        <f t="shared" si="168"/>
        <v>10</v>
      </c>
      <c r="AI278" s="61">
        <f>VLOOKUP(B278,[6]Attendance!$B$16:$BD$125,55,0)</f>
        <v>0</v>
      </c>
      <c r="AJ278" s="61">
        <f>VLOOKUP(B278,'[6]Annual leave'!$B$10:$W$31,22,0)</f>
        <v>0</v>
      </c>
      <c r="AK278" s="62">
        <f t="shared" si="185"/>
        <v>40</v>
      </c>
      <c r="AL278" s="63">
        <f t="shared" si="169"/>
        <v>4</v>
      </c>
      <c r="AM278" s="53">
        <v>0</v>
      </c>
      <c r="AN278" s="53">
        <f>VLOOKUP(B278,[6]Attendance!$B$16:$AR$125,43,0)</f>
        <v>0</v>
      </c>
      <c r="AO278" s="53">
        <f t="shared" si="170"/>
        <v>0</v>
      </c>
      <c r="AP278" s="64">
        <v>0</v>
      </c>
      <c r="AQ278" s="53">
        <v>0</v>
      </c>
      <c r="AR278" s="65">
        <f>VLOOKUP(B278,'[6]13 Month'!$B$9:$X$30,23,0)</f>
        <v>228.66666666666663</v>
      </c>
      <c r="AS278" s="66">
        <f t="shared" si="186"/>
        <v>534.47</v>
      </c>
      <c r="AT278" s="67">
        <f t="shared" si="171"/>
        <v>2163534.56</v>
      </c>
      <c r="AU278" s="68">
        <v>1</v>
      </c>
      <c r="AV278" s="68">
        <v>1</v>
      </c>
      <c r="AW278" s="69">
        <f t="shared" si="172"/>
        <v>300000</v>
      </c>
      <c r="AX278" s="70">
        <f t="shared" si="173"/>
        <v>1794718.56</v>
      </c>
      <c r="AY278" s="71">
        <f t="shared" si="187"/>
        <v>5</v>
      </c>
      <c r="AZ278" s="53">
        <f t="shared" si="188"/>
        <v>14735.928000000014</v>
      </c>
      <c r="BA278" s="65">
        <f t="shared" si="189"/>
        <v>3.6402984189723355</v>
      </c>
      <c r="BB278" s="60">
        <f t="shared" si="190"/>
        <v>5.92</v>
      </c>
      <c r="BC278" s="60">
        <f t="shared" si="191"/>
        <v>5.92</v>
      </c>
      <c r="BD278" s="53">
        <f t="shared" si="192"/>
        <v>524.91</v>
      </c>
      <c r="BE278" s="72">
        <f>VLOOKUP(B278,'[6]PAYROLL 50%'!$B$9:$L$29,11,0)</f>
        <v>106</v>
      </c>
      <c r="BF278" s="73">
        <f t="shared" si="180"/>
        <v>418.90999999999997</v>
      </c>
      <c r="BG278" s="56">
        <f>VLOOKUP(B278,[6]Seniority!$B$10:$P$31,15,0)</f>
        <v>0</v>
      </c>
      <c r="BH278" s="74">
        <f>VLOOKUP(B278,[6]Seniority!$B$10:$S$31,18,0)</f>
        <v>0</v>
      </c>
      <c r="BI278" s="75">
        <f t="shared" si="181"/>
        <v>418.90999999999997</v>
      </c>
      <c r="BJ278" s="76"/>
      <c r="BK278" s="38"/>
      <c r="BL278" s="39"/>
      <c r="BM278" s="226" t="s">
        <v>1003</v>
      </c>
      <c r="BN278" s="130" t="s">
        <v>1004</v>
      </c>
      <c r="BO278" s="140">
        <v>215.78342948717946</v>
      </c>
    </row>
    <row r="279" spans="1:67" s="81" customFormat="1" ht="24" customHeight="1" x14ac:dyDescent="0.2">
      <c r="A279" s="41">
        <v>445</v>
      </c>
      <c r="B279" s="82" t="s">
        <v>1007</v>
      </c>
      <c r="C279" s="83" t="s">
        <v>1008</v>
      </c>
      <c r="D279" s="84" t="s">
        <v>1009</v>
      </c>
      <c r="E279" s="85" t="s">
        <v>143</v>
      </c>
      <c r="F279" s="86" t="s">
        <v>1010</v>
      </c>
      <c r="G279" s="207">
        <v>37886</v>
      </c>
      <c r="H279" s="106">
        <v>44440</v>
      </c>
      <c r="I279" s="49">
        <f>VLOOKUP(B279,'[6]Salary Rank'!$B$8:$P$28,15,0)</f>
        <v>212</v>
      </c>
      <c r="J279" s="50">
        <f>VLOOKUP(B279,[6]Attendance!$B$16:$AQ$125,42,0)</f>
        <v>25.5</v>
      </c>
      <c r="K279" s="51">
        <f t="shared" si="158"/>
        <v>207.92</v>
      </c>
      <c r="L279" s="52">
        <v>0</v>
      </c>
      <c r="M279" s="52">
        <f t="shared" si="182"/>
        <v>0</v>
      </c>
      <c r="N279" s="53">
        <f>VLOOKUP(B279,[6]Attendance!$B$16:$AS$125,44,0)</f>
        <v>0</v>
      </c>
      <c r="O279" s="60">
        <f t="shared" si="159"/>
        <v>0</v>
      </c>
      <c r="P279" s="58">
        <f>VLOOKUP(B279,[6]Attendance!$B$16:$BA$125,52,0)</f>
        <v>78</v>
      </c>
      <c r="Q279" s="58">
        <f t="shared" si="160"/>
        <v>23.849999999999998</v>
      </c>
      <c r="R279" s="54">
        <f>VLOOKUP(B279,[6]Attendance!$B$16:$BB$125,53,0)</f>
        <v>0</v>
      </c>
      <c r="S279" s="55">
        <f t="shared" si="161"/>
        <v>0</v>
      </c>
      <c r="T279" s="58">
        <f>VLOOKUP(B279,[6]Attendance!$B$16:$BC$125,54,0)</f>
        <v>32</v>
      </c>
      <c r="U279" s="58">
        <f t="shared" si="162"/>
        <v>65.230769230769226</v>
      </c>
      <c r="V279" s="53">
        <f>VLOOKUP(B279,[6]Attendance!$B$16:$AT$125,45,0)</f>
        <v>0</v>
      </c>
      <c r="W279" s="53">
        <f t="shared" si="163"/>
        <v>0</v>
      </c>
      <c r="X279" s="56">
        <f>VLOOKUP(B279,[6]Attendance!$B$16:$AP$125,41,0)</f>
        <v>16</v>
      </c>
      <c r="Y279" s="56">
        <f t="shared" si="164"/>
        <v>8</v>
      </c>
      <c r="Z279" s="138">
        <f>VLOOKUP(B279,'[6]Salary Rank'!$B$8:$Q$29,16,0)</f>
        <v>3</v>
      </c>
      <c r="AA279" s="58">
        <f t="shared" si="165"/>
        <v>25.5</v>
      </c>
      <c r="AB279" s="59">
        <f t="shared" si="166"/>
        <v>2.9423076923076925</v>
      </c>
      <c r="AC279" s="58">
        <f t="shared" si="183"/>
        <v>0</v>
      </c>
      <c r="AD279" s="58">
        <f t="shared" si="184"/>
        <v>0</v>
      </c>
      <c r="AE279" s="60">
        <v>26</v>
      </c>
      <c r="AF279" s="60">
        <f t="shared" si="167"/>
        <v>10</v>
      </c>
      <c r="AG279" s="60">
        <f>VLOOKUP(B279,[6]Attendance!$B$16:$AZ$125,51,0)</f>
        <v>26</v>
      </c>
      <c r="AH279" s="53">
        <f t="shared" si="168"/>
        <v>10</v>
      </c>
      <c r="AI279" s="61">
        <f>VLOOKUP(B279,[6]Attendance!$B$16:$BD$125,55,0)</f>
        <v>0.5</v>
      </c>
      <c r="AJ279" s="61">
        <f>VLOOKUP(B279,'[6]Annual leave'!$B$10:$W$31,22,0)</f>
        <v>7.0071955128205126</v>
      </c>
      <c r="AK279" s="62">
        <f t="shared" si="185"/>
        <v>30</v>
      </c>
      <c r="AL279" s="63">
        <f t="shared" si="169"/>
        <v>3</v>
      </c>
      <c r="AM279" s="53">
        <v>0</v>
      </c>
      <c r="AN279" s="58">
        <f>VLOOKUP(B279,[6]Attendance!$B$16:$AR$125,43,0)</f>
        <v>24.5</v>
      </c>
      <c r="AO279" s="58">
        <f t="shared" si="170"/>
        <v>28.26923076923077</v>
      </c>
      <c r="AP279" s="64">
        <v>0</v>
      </c>
      <c r="AQ279" s="53">
        <v>0</v>
      </c>
      <c r="AR279" s="65">
        <f>VLOOKUP(B279,'[6]13 Month'!$B$9:$X$30,23,0)</f>
        <v>210.63301282051282</v>
      </c>
      <c r="AS279" s="66">
        <f t="shared" si="186"/>
        <v>576.85</v>
      </c>
      <c r="AT279" s="67">
        <f t="shared" si="171"/>
        <v>2335088.8000000003</v>
      </c>
      <c r="AU279" s="68">
        <v>0</v>
      </c>
      <c r="AV279" s="68">
        <v>0</v>
      </c>
      <c r="AW279" s="69">
        <f t="shared" si="172"/>
        <v>0</v>
      </c>
      <c r="AX279" s="70">
        <f t="shared" si="173"/>
        <v>2262224.8000000003</v>
      </c>
      <c r="AY279" s="71">
        <f t="shared" si="187"/>
        <v>10</v>
      </c>
      <c r="AZ279" s="53">
        <f t="shared" si="188"/>
        <v>51222.48000000004</v>
      </c>
      <c r="BA279" s="65">
        <f t="shared" si="189"/>
        <v>12.653774703557321</v>
      </c>
      <c r="BB279" s="60">
        <f t="shared" si="190"/>
        <v>5.92</v>
      </c>
      <c r="BC279" s="60">
        <f t="shared" si="191"/>
        <v>5.92</v>
      </c>
      <c r="BD279" s="53">
        <f t="shared" si="192"/>
        <v>558.28</v>
      </c>
      <c r="BE279" s="72">
        <f>VLOOKUP(B279,'[6]PAYROLL 50%'!$B$9:$L$29,11,0)</f>
        <v>106</v>
      </c>
      <c r="BF279" s="73">
        <f t="shared" si="180"/>
        <v>452.28</v>
      </c>
      <c r="BG279" s="56">
        <f>VLOOKUP(B279,[6]Seniority!$B$10:$P$31,15,0)</f>
        <v>0</v>
      </c>
      <c r="BH279" s="74">
        <f>VLOOKUP(B279,[6]Seniority!$B$10:$S$31,18,0)</f>
        <v>0</v>
      </c>
      <c r="BI279" s="75">
        <f t="shared" si="181"/>
        <v>452.28</v>
      </c>
      <c r="BJ279" s="76"/>
      <c r="BK279" s="38"/>
      <c r="BL279" s="39"/>
      <c r="BM279" s="226" t="s">
        <v>1007</v>
      </c>
      <c r="BN279" s="130" t="s">
        <v>1008</v>
      </c>
      <c r="BO279" s="140">
        <v>316.50403846153847</v>
      </c>
    </row>
    <row r="280" spans="1:67" s="81" customFormat="1" ht="24" customHeight="1" x14ac:dyDescent="0.2">
      <c r="A280" s="41">
        <v>446</v>
      </c>
      <c r="B280" s="82" t="s">
        <v>1011</v>
      </c>
      <c r="C280" s="83" t="s">
        <v>1012</v>
      </c>
      <c r="D280" s="84" t="s">
        <v>1013</v>
      </c>
      <c r="E280" s="85" t="s">
        <v>464</v>
      </c>
      <c r="F280" s="86" t="s">
        <v>999</v>
      </c>
      <c r="G280" s="207">
        <v>36356</v>
      </c>
      <c r="H280" s="106">
        <v>44483</v>
      </c>
      <c r="I280" s="49">
        <f>VLOOKUP(B280,'[6]Salary Rank'!$B$8:$P$28,15,0)</f>
        <v>212</v>
      </c>
      <c r="J280" s="50">
        <f>VLOOKUP(B280,[6]Attendance!$B$16:$AQ$125,42,0)</f>
        <v>26</v>
      </c>
      <c r="K280" s="51">
        <f t="shared" si="158"/>
        <v>212</v>
      </c>
      <c r="L280" s="52">
        <v>0</v>
      </c>
      <c r="M280" s="52">
        <f t="shared" si="182"/>
        <v>0</v>
      </c>
      <c r="N280" s="58">
        <f>VLOOKUP(B280,[6]Attendance!$B$16:$AS$125,44,0)</f>
        <v>8</v>
      </c>
      <c r="O280" s="58">
        <f t="shared" si="159"/>
        <v>12.23076923076923</v>
      </c>
      <c r="P280" s="53">
        <f>VLOOKUP(B280,[6]Attendance!$B$16:$BA$125,52,0)</f>
        <v>0</v>
      </c>
      <c r="Q280" s="53">
        <f t="shared" si="160"/>
        <v>0</v>
      </c>
      <c r="R280" s="54">
        <f>VLOOKUP(B280,[6]Attendance!$B$16:$BB$125,53,0)</f>
        <v>38</v>
      </c>
      <c r="S280" s="55">
        <f t="shared" si="161"/>
        <v>58.09615384615384</v>
      </c>
      <c r="T280" s="53">
        <f>VLOOKUP(B280,[6]Attendance!$B$16:$BC$125,54,0)</f>
        <v>0</v>
      </c>
      <c r="U280" s="53">
        <f t="shared" si="162"/>
        <v>0</v>
      </c>
      <c r="V280" s="58">
        <f>VLOOKUP(B280,[6]Attendance!$B$16:$AT$125,45,0)</f>
        <v>8</v>
      </c>
      <c r="W280" s="58">
        <f t="shared" si="163"/>
        <v>16.307692307692307</v>
      </c>
      <c r="X280" s="56">
        <f>VLOOKUP(B280,[6]Attendance!$B$16:$AP$125,41,0)</f>
        <v>19</v>
      </c>
      <c r="Y280" s="56">
        <f t="shared" si="164"/>
        <v>9.5</v>
      </c>
      <c r="Z280" s="138">
        <f>VLOOKUP(B280,'[6]Salary Rank'!$B$8:$Q$29,16,0)</f>
        <v>10</v>
      </c>
      <c r="AA280" s="58">
        <f t="shared" si="165"/>
        <v>26</v>
      </c>
      <c r="AB280" s="59">
        <f t="shared" si="166"/>
        <v>10</v>
      </c>
      <c r="AC280" s="58">
        <f t="shared" si="183"/>
        <v>0</v>
      </c>
      <c r="AD280" s="58">
        <f t="shared" si="184"/>
        <v>0</v>
      </c>
      <c r="AE280" s="60">
        <v>26</v>
      </c>
      <c r="AF280" s="60">
        <f t="shared" si="167"/>
        <v>10</v>
      </c>
      <c r="AG280" s="60">
        <f>VLOOKUP(B280,[6]Attendance!$B$16:$AZ$125,51,0)</f>
        <v>26</v>
      </c>
      <c r="AH280" s="53">
        <f t="shared" si="168"/>
        <v>10</v>
      </c>
      <c r="AI280" s="61">
        <f>VLOOKUP(B280,[6]Attendance!$B$16:$BD$125,55,0)</f>
        <v>0</v>
      </c>
      <c r="AJ280" s="61">
        <f>VLOOKUP(B280,'[6]Annual leave'!$B$10:$W$31,22,0)</f>
        <v>0</v>
      </c>
      <c r="AK280" s="62">
        <f t="shared" si="185"/>
        <v>29</v>
      </c>
      <c r="AL280" s="63">
        <f t="shared" si="169"/>
        <v>3</v>
      </c>
      <c r="AM280" s="53">
        <v>0</v>
      </c>
      <c r="AN280" s="53">
        <f>VLOOKUP(B280,[6]Attendance!$B$16:$AR$125,43,0)</f>
        <v>0</v>
      </c>
      <c r="AO280" s="53">
        <f t="shared" si="170"/>
        <v>0</v>
      </c>
      <c r="AP280" s="64">
        <v>0</v>
      </c>
      <c r="AQ280" s="53">
        <v>0</v>
      </c>
      <c r="AR280" s="65">
        <f>VLOOKUP(B280,'[6]13 Month'!$B$9:$X$30,23,0)</f>
        <v>218.66666666666669</v>
      </c>
      <c r="AS280" s="66">
        <f t="shared" si="186"/>
        <v>559.79999999999995</v>
      </c>
      <c r="AT280" s="67">
        <f t="shared" si="171"/>
        <v>2266070.4</v>
      </c>
      <c r="AU280" s="68">
        <v>0</v>
      </c>
      <c r="AV280" s="68">
        <v>0</v>
      </c>
      <c r="AW280" s="69">
        <f t="shared" si="172"/>
        <v>0</v>
      </c>
      <c r="AX280" s="70">
        <f t="shared" si="173"/>
        <v>2187134.4</v>
      </c>
      <c r="AY280" s="71">
        <f t="shared" si="187"/>
        <v>10</v>
      </c>
      <c r="AZ280" s="53">
        <f t="shared" si="188"/>
        <v>43713.440000000002</v>
      </c>
      <c r="BA280" s="65">
        <f t="shared" si="189"/>
        <v>10.798774703557314</v>
      </c>
      <c r="BB280" s="60">
        <f t="shared" si="190"/>
        <v>5.92</v>
      </c>
      <c r="BC280" s="60">
        <f t="shared" si="191"/>
        <v>5.92</v>
      </c>
      <c r="BD280" s="53">
        <f t="shared" si="192"/>
        <v>543.08000000000004</v>
      </c>
      <c r="BE280" s="72">
        <f>VLOOKUP(B280,'[6]PAYROLL 50%'!$B$9:$L$29,11,0)</f>
        <v>106</v>
      </c>
      <c r="BF280" s="73">
        <f t="shared" si="180"/>
        <v>437.08000000000004</v>
      </c>
      <c r="BG280" s="56">
        <f>VLOOKUP(B280,[6]Seniority!$B$10:$P$31,15,0)</f>
        <v>0</v>
      </c>
      <c r="BH280" s="74">
        <f>VLOOKUP(B280,[6]Seniority!$B$10:$S$31,18,0)</f>
        <v>0</v>
      </c>
      <c r="BI280" s="75">
        <f t="shared" si="181"/>
        <v>437.08000000000004</v>
      </c>
      <c r="BJ280" s="76"/>
      <c r="BK280" s="38"/>
      <c r="BL280" s="39"/>
      <c r="BM280" s="226" t="s">
        <v>1011</v>
      </c>
      <c r="BN280" s="130" t="s">
        <v>1012</v>
      </c>
      <c r="BO280" s="140">
        <v>189.35903846153843</v>
      </c>
    </row>
    <row r="281" spans="1:67" s="81" customFormat="1" ht="24" customHeight="1" x14ac:dyDescent="0.2">
      <c r="A281" s="41">
        <v>447</v>
      </c>
      <c r="B281" s="89" t="s">
        <v>1014</v>
      </c>
      <c r="C281" s="43" t="s">
        <v>1015</v>
      </c>
      <c r="D281" s="90" t="s">
        <v>1016</v>
      </c>
      <c r="E281" s="91" t="s">
        <v>464</v>
      </c>
      <c r="F281" s="46" t="s">
        <v>999</v>
      </c>
      <c r="G281" s="47">
        <v>36535</v>
      </c>
      <c r="H281" s="92">
        <v>44524</v>
      </c>
      <c r="I281" s="232">
        <f>VLOOKUP(B281,'[6]Salary Rank'!$B$8:$P$28,15,0)</f>
        <v>212</v>
      </c>
      <c r="J281" s="233">
        <f>VLOOKUP(B281,[6]Attendance!$B$16:$AQ$125,42,0)</f>
        <v>0</v>
      </c>
      <c r="K281" s="233">
        <f t="shared" si="158"/>
        <v>0</v>
      </c>
      <c r="L281" s="233">
        <v>0</v>
      </c>
      <c r="M281" s="233">
        <f t="shared" si="182"/>
        <v>0</v>
      </c>
      <c r="N281" s="59">
        <f>VLOOKUP(B281,[6]Attendance!$B$16:$AS$125,44,0)</f>
        <v>0</v>
      </c>
      <c r="O281" s="59">
        <f t="shared" si="159"/>
        <v>0</v>
      </c>
      <c r="P281" s="59">
        <f>VLOOKUP(B281,[6]Attendance!$B$16:$BA$125,52,0)</f>
        <v>0</v>
      </c>
      <c r="Q281" s="59">
        <f t="shared" si="160"/>
        <v>0</v>
      </c>
      <c r="R281" s="234">
        <f>VLOOKUP(B281,[6]Attendance!$B$16:$BB$125,53,0)</f>
        <v>0</v>
      </c>
      <c r="S281" s="59">
        <f t="shared" si="161"/>
        <v>0</v>
      </c>
      <c r="T281" s="59">
        <f>VLOOKUP(B281,[6]Attendance!$B$16:$BC$125,54,0)</f>
        <v>0</v>
      </c>
      <c r="U281" s="59">
        <f t="shared" si="162"/>
        <v>0</v>
      </c>
      <c r="V281" s="59">
        <f>VLOOKUP(B281,[6]Attendance!$B$16:$AT$125,45,0)</f>
        <v>0</v>
      </c>
      <c r="W281" s="59">
        <f t="shared" si="163"/>
        <v>0</v>
      </c>
      <c r="X281" s="59">
        <f>VLOOKUP(B281,[6]Attendance!$B$16:$AP$125,41,0)</f>
        <v>0</v>
      </c>
      <c r="Y281" s="59">
        <f t="shared" si="164"/>
        <v>0</v>
      </c>
      <c r="Z281" s="138">
        <v>0</v>
      </c>
      <c r="AA281" s="59">
        <f t="shared" si="165"/>
        <v>0</v>
      </c>
      <c r="AB281" s="59">
        <f t="shared" si="166"/>
        <v>0</v>
      </c>
      <c r="AC281" s="59">
        <f t="shared" si="183"/>
        <v>0</v>
      </c>
      <c r="AD281" s="59">
        <f t="shared" si="184"/>
        <v>0</v>
      </c>
      <c r="AE281" s="59">
        <v>0</v>
      </c>
      <c r="AF281" s="59">
        <f t="shared" si="167"/>
        <v>0</v>
      </c>
      <c r="AG281" s="59">
        <f>VLOOKUP(B281,[6]Attendance!$B$16:$AZ$125,51,0)</f>
        <v>0</v>
      </c>
      <c r="AH281" s="59">
        <f t="shared" si="168"/>
        <v>0</v>
      </c>
      <c r="AI281" s="235">
        <f>VLOOKUP(B281,[6]Attendance!$B$16:$BD$125,55,0)</f>
        <v>0</v>
      </c>
      <c r="AJ281" s="235">
        <f>VLOOKUP(B281,'[6]Annual leave'!$B$10:$W$31,22,0)</f>
        <v>0</v>
      </c>
      <c r="AK281" s="236">
        <v>0</v>
      </c>
      <c r="AL281" s="59">
        <f t="shared" ref="AL281" si="193">IF(AND(AK281&gt;=12,AK281&lt;24),2,IF(AND(AK281&gt;=24,AK281&lt;36),3,IF(AND(AK281&gt;=36,AK281&lt;48),4,IF(AND(AK281&gt;=48,AK281&lt;60),5,IF(AND(AK281&gt;=60,AK281&lt;AK281&lt;72),6,IF(AND(AK281&gt;=72,AK281&lt;84),7,IF(AND(AK281&gt;=84,AK281&lt;96),8,IF(AND(AK281&gt;=96,AK281&lt;107),9,IF(AND(AK281&gt;=107,AK281&lt;119),10,IF(AK281&gt;119,11,0))))))))))</f>
        <v>0</v>
      </c>
      <c r="AM281" s="59">
        <v>0</v>
      </c>
      <c r="AN281" s="59">
        <f>VLOOKUP(B281,[6]Attendance!$B$16:$AR$125,43,0)</f>
        <v>0</v>
      </c>
      <c r="AO281" s="59">
        <f t="shared" si="170"/>
        <v>0</v>
      </c>
      <c r="AP281" s="237">
        <v>0</v>
      </c>
      <c r="AQ281" s="63">
        <v>0</v>
      </c>
      <c r="AR281" s="65">
        <f>VLOOKUP(B281,'[6]13 Month'!$B$9:$X$30,23,0)</f>
        <v>210.99038461538464</v>
      </c>
      <c r="AS281" s="66">
        <f t="shared" si="186"/>
        <v>210.99</v>
      </c>
      <c r="AT281" s="238">
        <f t="shared" si="171"/>
        <v>854087.52</v>
      </c>
      <c r="AU281" s="239">
        <v>1</v>
      </c>
      <c r="AV281" s="239">
        <v>1</v>
      </c>
      <c r="AW281" s="59">
        <f t="shared" si="172"/>
        <v>300000</v>
      </c>
      <c r="AX281" s="240">
        <f t="shared" si="173"/>
        <v>554087.52</v>
      </c>
      <c r="AY281" s="241">
        <f t="shared" si="187"/>
        <v>0</v>
      </c>
      <c r="AZ281" s="59">
        <f t="shared" si="188"/>
        <v>0</v>
      </c>
      <c r="BA281" s="59">
        <f t="shared" si="189"/>
        <v>0</v>
      </c>
      <c r="BB281" s="59">
        <f t="shared" si="190"/>
        <v>4.22</v>
      </c>
      <c r="BC281" s="59">
        <f t="shared" si="191"/>
        <v>4.22</v>
      </c>
      <c r="BD281" s="59">
        <f t="shared" si="192"/>
        <v>206.77</v>
      </c>
      <c r="BE281" s="242">
        <v>0</v>
      </c>
      <c r="BF281" s="242">
        <f t="shared" si="180"/>
        <v>206.77</v>
      </c>
      <c r="BG281" s="59">
        <f>VLOOKUP(B281,[6]Seniority!$B$10:$P$31,15,0)</f>
        <v>0</v>
      </c>
      <c r="BH281" s="233">
        <f>VLOOKUP(B281,[6]Seniority!$B$10:$S$31,18,0)</f>
        <v>0</v>
      </c>
      <c r="BI281" s="243">
        <f t="shared" si="181"/>
        <v>206.77</v>
      </c>
      <c r="BJ281" s="244" t="s">
        <v>1017</v>
      </c>
      <c r="BK281" s="38"/>
      <c r="BL281" s="39"/>
      <c r="BM281" s="226" t="s">
        <v>1014</v>
      </c>
      <c r="BN281" s="130" t="s">
        <v>1015</v>
      </c>
      <c r="BO281" s="140">
        <v>224.80846153846153</v>
      </c>
    </row>
    <row r="282" spans="1:67" s="81" customFormat="1" ht="24" customHeight="1" x14ac:dyDescent="0.2">
      <c r="A282" s="41">
        <v>448</v>
      </c>
      <c r="B282" s="82" t="s">
        <v>1018</v>
      </c>
      <c r="C282" s="83" t="s">
        <v>1019</v>
      </c>
      <c r="D282" s="84" t="s">
        <v>1020</v>
      </c>
      <c r="E282" s="85" t="s">
        <v>143</v>
      </c>
      <c r="F282" s="86" t="s">
        <v>1006</v>
      </c>
      <c r="G282" s="87">
        <v>36016</v>
      </c>
      <c r="H282" s="106">
        <v>44529</v>
      </c>
      <c r="I282" s="49">
        <f>VLOOKUP(B282,'[6]Salary Rank'!$B$8:$P$28,15,0)</f>
        <v>212</v>
      </c>
      <c r="J282" s="50">
        <f>VLOOKUP(B282,[6]Attendance!$B$16:$AQ$125,42,0)</f>
        <v>18.5</v>
      </c>
      <c r="K282" s="51">
        <f t="shared" si="158"/>
        <v>150.85</v>
      </c>
      <c r="L282" s="52">
        <v>0</v>
      </c>
      <c r="M282" s="52">
        <f t="shared" si="182"/>
        <v>0</v>
      </c>
      <c r="N282" s="53">
        <f>VLOOKUP(B282,[6]Attendance!$B$16:$AS$125,44,0)</f>
        <v>0</v>
      </c>
      <c r="O282" s="60">
        <f t="shared" si="159"/>
        <v>0</v>
      </c>
      <c r="P282" s="53">
        <f>VLOOKUP(B282,[6]Attendance!$B$16:$BA$125,52,0)</f>
        <v>0</v>
      </c>
      <c r="Q282" s="53">
        <f t="shared" si="160"/>
        <v>0</v>
      </c>
      <c r="R282" s="54">
        <f>VLOOKUP(B282,[6]Attendance!$B$16:$BB$125,53,0)</f>
        <v>8</v>
      </c>
      <c r="S282" s="55">
        <f t="shared" si="161"/>
        <v>12.23076923076923</v>
      </c>
      <c r="T282" s="53">
        <f>VLOOKUP(B282,[6]Attendance!$B$16:$BC$125,54,0)</f>
        <v>0</v>
      </c>
      <c r="U282" s="53">
        <f t="shared" si="162"/>
        <v>0</v>
      </c>
      <c r="V282" s="53">
        <f>VLOOKUP(B282,[6]Attendance!$B$16:$AT$125,45,0)</f>
        <v>0</v>
      </c>
      <c r="W282" s="53">
        <f t="shared" si="163"/>
        <v>0</v>
      </c>
      <c r="X282" s="56">
        <f>VLOOKUP(B282,[6]Attendance!$B$16:$AP$125,41,0)</f>
        <v>4</v>
      </c>
      <c r="Y282" s="56">
        <f t="shared" si="164"/>
        <v>2</v>
      </c>
      <c r="Z282" s="138">
        <f>VLOOKUP(B282,'[6]Salary Rank'!$B$8:$Q$29,16,0)</f>
        <v>3</v>
      </c>
      <c r="AA282" s="58">
        <f t="shared" si="165"/>
        <v>18.5</v>
      </c>
      <c r="AB282" s="59">
        <f t="shared" si="166"/>
        <v>2.1346153846153846</v>
      </c>
      <c r="AC282" s="58">
        <f t="shared" si="183"/>
        <v>0</v>
      </c>
      <c r="AD282" s="58">
        <f t="shared" si="184"/>
        <v>0</v>
      </c>
      <c r="AE282" s="60">
        <v>26</v>
      </c>
      <c r="AF282" s="60">
        <f t="shared" si="167"/>
        <v>10</v>
      </c>
      <c r="AG282" s="60">
        <f>VLOOKUP(B282,[6]Attendance!$B$16:$AZ$125,51,0)</f>
        <v>24.5</v>
      </c>
      <c r="AH282" s="53">
        <f t="shared" si="168"/>
        <v>9.4230769230769234</v>
      </c>
      <c r="AI282" s="61">
        <f>VLOOKUP(B282,[6]Attendance!$B$16:$BD$125,55,0)</f>
        <v>6</v>
      </c>
      <c r="AJ282" s="61">
        <f>VLOOKUP(B282,'[6]Annual leave'!$B$10:$W$31,22,0)</f>
        <v>67.345769230769235</v>
      </c>
      <c r="AK282" s="62">
        <f t="shared" si="185"/>
        <v>28</v>
      </c>
      <c r="AL282" s="63">
        <f>IF(AND(AK282&gt;=12,AK282&lt;24),2,IF(AND(AK282&gt;=24,AK282&lt;36),3,IF(AND(AK282&gt;=36,AK282&lt;48),4,IF(AND(AK282&gt;=48,AK282&lt;60),5,IF(AND(AK282&gt;=60,AK282&lt;72),6,IF(AND(AK282&gt;=72,AK282&lt;84),7,IF(AND(AK282&gt;=84,AK282&lt;96),8,IF(AND(AK282&gt;=96,AK282&lt;107),9,IF(AND(AK282&gt;=107,AK282&lt;119),10,IF(AK282&gt;119,11,0))))))))))</f>
        <v>3</v>
      </c>
      <c r="AM282" s="53">
        <v>0</v>
      </c>
      <c r="AN282" s="53">
        <f>VLOOKUP(B282,[6]Attendance!$B$16:$AR$125,43,0)</f>
        <v>0</v>
      </c>
      <c r="AO282" s="53">
        <f t="shared" si="170"/>
        <v>0</v>
      </c>
      <c r="AP282" s="64">
        <v>0</v>
      </c>
      <c r="AQ282" s="53">
        <v>0</v>
      </c>
      <c r="AR282" s="65">
        <f>VLOOKUP(B282,'[6]13 Month'!$B$9:$X$30,23,0)</f>
        <v>211.66666666666666</v>
      </c>
      <c r="AS282" s="66">
        <f t="shared" si="186"/>
        <v>468.65</v>
      </c>
      <c r="AT282" s="67">
        <f t="shared" si="171"/>
        <v>1897095.2</v>
      </c>
      <c r="AU282" s="68">
        <v>0</v>
      </c>
      <c r="AV282" s="68">
        <v>0</v>
      </c>
      <c r="AW282" s="69">
        <f t="shared" si="172"/>
        <v>0</v>
      </c>
      <c r="AX282" s="70">
        <f t="shared" si="173"/>
        <v>1848519.2</v>
      </c>
      <c r="AY282" s="71">
        <f t="shared" si="187"/>
        <v>5</v>
      </c>
      <c r="AZ282" s="53">
        <f t="shared" si="188"/>
        <v>17425.960000000006</v>
      </c>
      <c r="BA282" s="65">
        <f t="shared" si="189"/>
        <v>4.3048320158102786</v>
      </c>
      <c r="BB282" s="60">
        <f t="shared" si="190"/>
        <v>5.92</v>
      </c>
      <c r="BC282" s="60">
        <f t="shared" si="191"/>
        <v>5.92</v>
      </c>
      <c r="BD282" s="53">
        <f t="shared" si="192"/>
        <v>458.43</v>
      </c>
      <c r="BE282" s="72">
        <f>VLOOKUP(B282,'[6]PAYROLL 50%'!$B$9:$L$29,11,0)</f>
        <v>106</v>
      </c>
      <c r="BF282" s="73">
        <f t="shared" si="180"/>
        <v>352.43</v>
      </c>
      <c r="BG282" s="56">
        <f>VLOOKUP(B282,[6]Seniority!$B$10:$P$31,15,0)</f>
        <v>0</v>
      </c>
      <c r="BH282" s="74">
        <f>VLOOKUP(B282,[6]Seniority!$B$10:$S$31,18,0)</f>
        <v>0</v>
      </c>
      <c r="BI282" s="75">
        <f t="shared" si="181"/>
        <v>352.43</v>
      </c>
      <c r="BJ282" s="76"/>
      <c r="BK282" s="38"/>
      <c r="BL282" s="39"/>
      <c r="BM282" s="226" t="s">
        <v>1018</v>
      </c>
      <c r="BN282" s="130" t="s">
        <v>1019</v>
      </c>
      <c r="BO282" s="140">
        <v>196.12038461538464</v>
      </c>
    </row>
    <row r="283" spans="1:67" s="81" customFormat="1" ht="24" customHeight="1" x14ac:dyDescent="0.2">
      <c r="A283" s="41">
        <v>449</v>
      </c>
      <c r="B283" s="82" t="s">
        <v>1021</v>
      </c>
      <c r="C283" s="83" t="s">
        <v>1022</v>
      </c>
      <c r="D283" s="84" t="s">
        <v>1023</v>
      </c>
      <c r="E283" s="85" t="s">
        <v>464</v>
      </c>
      <c r="F283" s="86" t="s">
        <v>1006</v>
      </c>
      <c r="G283" s="87">
        <v>33887</v>
      </c>
      <c r="H283" s="106">
        <v>44526</v>
      </c>
      <c r="I283" s="49">
        <f>VLOOKUP(B283,'[6]Salary Rank'!$B$8:$P$28,15,0)</f>
        <v>212</v>
      </c>
      <c r="J283" s="50">
        <f>VLOOKUP(B283,[6]Attendance!$B$16:$AQ$125,42,0)</f>
        <v>25</v>
      </c>
      <c r="K283" s="51">
        <f t="shared" si="158"/>
        <v>203.85</v>
      </c>
      <c r="L283" s="52">
        <v>0</v>
      </c>
      <c r="M283" s="52">
        <f t="shared" si="182"/>
        <v>0</v>
      </c>
      <c r="N283" s="53">
        <f>VLOOKUP(B283,[6]Attendance!$B$16:$AS$125,44,0)</f>
        <v>0</v>
      </c>
      <c r="O283" s="53">
        <f t="shared" si="159"/>
        <v>0</v>
      </c>
      <c r="P283" s="53">
        <f>VLOOKUP(B283,[6]Attendance!$B$16:$BA$125,52,0)</f>
        <v>0</v>
      </c>
      <c r="Q283" s="53">
        <f t="shared" si="160"/>
        <v>0</v>
      </c>
      <c r="R283" s="54">
        <f>VLOOKUP(B283,[6]Attendance!$B$16:$BB$125,53,0)</f>
        <v>14</v>
      </c>
      <c r="S283" s="55">
        <f t="shared" si="161"/>
        <v>21.403846153846153</v>
      </c>
      <c r="T283" s="53">
        <f>VLOOKUP(B283,[6]Attendance!$B$16:$BC$125,54,0)</f>
        <v>0</v>
      </c>
      <c r="U283" s="53">
        <f t="shared" si="162"/>
        <v>0</v>
      </c>
      <c r="V283" s="53">
        <f>VLOOKUP(B283,[6]Attendance!$B$16:$AT$125,45,0)</f>
        <v>0</v>
      </c>
      <c r="W283" s="53">
        <f t="shared" si="163"/>
        <v>0</v>
      </c>
      <c r="X283" s="56">
        <f>VLOOKUP(B283,[6]Attendance!$B$16:$AP$125,41,0)</f>
        <v>7</v>
      </c>
      <c r="Y283" s="56">
        <f t="shared" si="164"/>
        <v>3.5</v>
      </c>
      <c r="Z283" s="138">
        <f>VLOOKUP(B283,'[6]Salary Rank'!$B$8:$Q$29,16,0)</f>
        <v>3</v>
      </c>
      <c r="AA283" s="58">
        <f t="shared" si="165"/>
        <v>25</v>
      </c>
      <c r="AB283" s="59">
        <f t="shared" si="166"/>
        <v>2.8846153846153846</v>
      </c>
      <c r="AC283" s="58">
        <f t="shared" si="183"/>
        <v>0</v>
      </c>
      <c r="AD283" s="58">
        <f t="shared" si="184"/>
        <v>0</v>
      </c>
      <c r="AE283" s="60">
        <v>26</v>
      </c>
      <c r="AF283" s="60">
        <f t="shared" si="167"/>
        <v>10</v>
      </c>
      <c r="AG283" s="60">
        <f>VLOOKUP(B283,[6]Attendance!$B$16:$AZ$125,51,0)</f>
        <v>26</v>
      </c>
      <c r="AH283" s="53">
        <f t="shared" si="168"/>
        <v>10</v>
      </c>
      <c r="AI283" s="61">
        <f>VLOOKUP(B283,[6]Attendance!$B$16:$BD$125,55,0)</f>
        <v>1</v>
      </c>
      <c r="AJ283" s="61">
        <f>VLOOKUP(B283,'[6]Annual leave'!$B$10:$W$31,22,0)</f>
        <v>10.10022435897436</v>
      </c>
      <c r="AK283" s="62">
        <f t="shared" si="185"/>
        <v>28</v>
      </c>
      <c r="AL283" s="63">
        <f t="shared" ref="AL283:AL296" si="194">IF(AND(AK283&gt;=12,AK283&lt;24),2,IF(AND(AK283&gt;=24,AK283&lt;36),3,IF(AND(AK283&gt;=36,AK283&lt;48),4,IF(AND(AK283&gt;=48,AK283&lt;60),5,IF(AND(AK283&gt;=60,AK283&lt;72),6,IF(AND(AK283&gt;=72,AK283&lt;84),7,IF(AND(AK283&gt;=84,AK283&lt;96),8,IF(AND(AK283&gt;=96,AK283&lt;107),9,IF(AND(AK283&gt;=107,AK283&lt;119),10,IF(AK283&gt;119,11,0))))))))))</f>
        <v>3</v>
      </c>
      <c r="AM283" s="53">
        <v>0</v>
      </c>
      <c r="AN283" s="53">
        <f>VLOOKUP(B283,[6]Attendance!$B$16:$AR$125,43,0)</f>
        <v>0</v>
      </c>
      <c r="AO283" s="53">
        <f t="shared" si="170"/>
        <v>0</v>
      </c>
      <c r="AP283" s="64">
        <v>0</v>
      </c>
      <c r="AQ283" s="53">
        <v>0</v>
      </c>
      <c r="AR283" s="65">
        <f>VLOOKUP(B283,'[6]13 Month'!$B$9:$X$30,23,0)</f>
        <v>176.5</v>
      </c>
      <c r="AS283" s="66">
        <f t="shared" si="186"/>
        <v>441.24</v>
      </c>
      <c r="AT283" s="67">
        <f t="shared" si="171"/>
        <v>1786139.52</v>
      </c>
      <c r="AU283" s="68">
        <v>1</v>
      </c>
      <c r="AV283" s="68">
        <v>1</v>
      </c>
      <c r="AW283" s="69">
        <f t="shared" si="172"/>
        <v>300000</v>
      </c>
      <c r="AX283" s="70">
        <f t="shared" si="173"/>
        <v>1431491.52</v>
      </c>
      <c r="AY283" s="71">
        <f t="shared" si="187"/>
        <v>0</v>
      </c>
      <c r="AZ283" s="53">
        <f t="shared" si="188"/>
        <v>0</v>
      </c>
      <c r="BA283" s="65">
        <f t="shared" si="189"/>
        <v>0</v>
      </c>
      <c r="BB283" s="60">
        <f t="shared" si="190"/>
        <v>5.92</v>
      </c>
      <c r="BC283" s="60">
        <f t="shared" si="191"/>
        <v>5.92</v>
      </c>
      <c r="BD283" s="53">
        <f t="shared" si="192"/>
        <v>435.32</v>
      </c>
      <c r="BE283" s="72">
        <f>VLOOKUP(B283,'[6]PAYROLL 50%'!$B$9:$L$29,11,0)</f>
        <v>106</v>
      </c>
      <c r="BF283" s="73">
        <f t="shared" si="180"/>
        <v>329.32</v>
      </c>
      <c r="BG283" s="56">
        <f>VLOOKUP(B283,[6]Seniority!$B$10:$P$31,15,0)</f>
        <v>0</v>
      </c>
      <c r="BH283" s="74">
        <f>VLOOKUP(B283,[6]Seniority!$B$10:$S$31,18,0)</f>
        <v>0</v>
      </c>
      <c r="BI283" s="75">
        <f t="shared" si="181"/>
        <v>329.32</v>
      </c>
      <c r="BJ283" s="76"/>
      <c r="BK283" s="38"/>
      <c r="BL283" s="39"/>
      <c r="BM283" s="226" t="s">
        <v>1021</v>
      </c>
      <c r="BN283" s="130" t="s">
        <v>1022</v>
      </c>
      <c r="BO283" s="140">
        <v>81.182692307692349</v>
      </c>
    </row>
    <row r="284" spans="1:67" s="81" customFormat="1" ht="24" customHeight="1" x14ac:dyDescent="0.2">
      <c r="A284" s="41">
        <v>450</v>
      </c>
      <c r="B284" s="82" t="s">
        <v>1024</v>
      </c>
      <c r="C284" s="83" t="s">
        <v>1025</v>
      </c>
      <c r="D284" s="84" t="s">
        <v>1026</v>
      </c>
      <c r="E284" s="85" t="s">
        <v>143</v>
      </c>
      <c r="F284" s="86" t="s">
        <v>1006</v>
      </c>
      <c r="G284" s="87">
        <v>38000</v>
      </c>
      <c r="H284" s="106">
        <v>44600</v>
      </c>
      <c r="I284" s="49">
        <f>VLOOKUP(B284,'[6]Salary Rank'!$B$8:$P$28,15,0)</f>
        <v>212</v>
      </c>
      <c r="J284" s="50">
        <f>VLOOKUP(B284,[6]Attendance!$B$16:$AQ$125,42,0)</f>
        <v>26</v>
      </c>
      <c r="K284" s="51">
        <f t="shared" si="158"/>
        <v>212</v>
      </c>
      <c r="L284" s="52">
        <v>0</v>
      </c>
      <c r="M284" s="52">
        <f t="shared" si="182"/>
        <v>0</v>
      </c>
      <c r="N284" s="53">
        <f>VLOOKUP(B284,[6]Attendance!$B$16:$AS$125,44,0)</f>
        <v>0</v>
      </c>
      <c r="O284" s="60">
        <f t="shared" si="159"/>
        <v>0</v>
      </c>
      <c r="P284" s="58">
        <f>VLOOKUP(B284,[6]Attendance!$B$16:$BA$125,52,0)</f>
        <v>80</v>
      </c>
      <c r="Q284" s="58">
        <f t="shared" si="160"/>
        <v>24.46153846153846</v>
      </c>
      <c r="R284" s="54">
        <f>VLOOKUP(B284,[6]Attendance!$B$16:$BB$125,53,0)</f>
        <v>0</v>
      </c>
      <c r="S284" s="55">
        <f t="shared" si="161"/>
        <v>0</v>
      </c>
      <c r="T284" s="58">
        <f>VLOOKUP(B284,[6]Attendance!$B$16:$BC$125,54,0)</f>
        <v>32</v>
      </c>
      <c r="U284" s="58">
        <f t="shared" si="162"/>
        <v>65.230769230769226</v>
      </c>
      <c r="V284" s="53">
        <f>VLOOKUP(B284,[6]Attendance!$B$16:$AT$125,45,0)</f>
        <v>0</v>
      </c>
      <c r="W284" s="53">
        <f t="shared" si="163"/>
        <v>0</v>
      </c>
      <c r="X284" s="56">
        <f>VLOOKUP(B284,[6]Attendance!$B$16:$AP$125,41,0)</f>
        <v>16</v>
      </c>
      <c r="Y284" s="56">
        <f t="shared" si="164"/>
        <v>8</v>
      </c>
      <c r="Z284" s="138">
        <f>VLOOKUP(B284,'[6]Salary Rank'!$B$8:$Q$29,16,0)</f>
        <v>3</v>
      </c>
      <c r="AA284" s="58">
        <f t="shared" si="165"/>
        <v>26</v>
      </c>
      <c r="AB284" s="59">
        <f t="shared" si="166"/>
        <v>3</v>
      </c>
      <c r="AC284" s="58">
        <f t="shared" si="183"/>
        <v>0</v>
      </c>
      <c r="AD284" s="58">
        <f t="shared" si="184"/>
        <v>0</v>
      </c>
      <c r="AE284" s="60">
        <v>26</v>
      </c>
      <c r="AF284" s="60">
        <f t="shared" si="167"/>
        <v>10</v>
      </c>
      <c r="AG284" s="60">
        <f>VLOOKUP(B284,[6]Attendance!$B$16:$AZ$125,51,0)</f>
        <v>26</v>
      </c>
      <c r="AH284" s="53">
        <f t="shared" si="168"/>
        <v>10</v>
      </c>
      <c r="AI284" s="61">
        <f>VLOOKUP(B284,[6]Attendance!$B$16:$BD$125,55,0)</f>
        <v>0</v>
      </c>
      <c r="AJ284" s="61">
        <f>VLOOKUP(B284,'[6]Annual leave'!$B$10:$W$31,22,0)</f>
        <v>0</v>
      </c>
      <c r="AK284" s="62">
        <f t="shared" si="185"/>
        <v>25</v>
      </c>
      <c r="AL284" s="63">
        <f t="shared" si="194"/>
        <v>3</v>
      </c>
      <c r="AM284" s="53">
        <v>0</v>
      </c>
      <c r="AN284" s="58">
        <f>VLOOKUP(B284,[6]Attendance!$B$16:$AR$125,43,0)</f>
        <v>25</v>
      </c>
      <c r="AO284" s="58">
        <f t="shared" si="170"/>
        <v>28.846153846153847</v>
      </c>
      <c r="AP284" s="64">
        <v>0</v>
      </c>
      <c r="AQ284" s="53">
        <v>0</v>
      </c>
      <c r="AR284" s="65">
        <f>VLOOKUP(B284,'[6]13 Month'!$B$9:$X$30,23,0)</f>
        <v>209.62499999999994</v>
      </c>
      <c r="AS284" s="66">
        <f t="shared" si="186"/>
        <v>574.16</v>
      </c>
      <c r="AT284" s="67">
        <f t="shared" si="171"/>
        <v>2324199.6799999997</v>
      </c>
      <c r="AU284" s="68">
        <v>1</v>
      </c>
      <c r="AV284" s="68">
        <v>1</v>
      </c>
      <c r="AW284" s="69">
        <f t="shared" si="172"/>
        <v>300000</v>
      </c>
      <c r="AX284" s="70">
        <f t="shared" si="173"/>
        <v>1951335.6799999997</v>
      </c>
      <c r="AY284" s="71">
        <f t="shared" si="187"/>
        <v>5</v>
      </c>
      <c r="AZ284" s="53">
        <f t="shared" si="188"/>
        <v>22566.783999999985</v>
      </c>
      <c r="BA284" s="65">
        <f t="shared" si="189"/>
        <v>5.5747984189723283</v>
      </c>
      <c r="BB284" s="60">
        <f t="shared" si="190"/>
        <v>5.92</v>
      </c>
      <c r="BC284" s="60">
        <f t="shared" si="191"/>
        <v>5.92</v>
      </c>
      <c r="BD284" s="53">
        <f t="shared" si="192"/>
        <v>562.66999999999996</v>
      </c>
      <c r="BE284" s="72">
        <f>VLOOKUP(B284,'[6]PAYROLL 50%'!$B$9:$L$29,11,0)</f>
        <v>106</v>
      </c>
      <c r="BF284" s="73">
        <f t="shared" si="180"/>
        <v>456.66999999999996</v>
      </c>
      <c r="BG284" s="56">
        <f>VLOOKUP(B284,[6]Seniority!$B$10:$P$31,15,0)</f>
        <v>0</v>
      </c>
      <c r="BH284" s="74">
        <f>VLOOKUP(B284,[6]Seniority!$B$10:$S$31,18,0)</f>
        <v>0</v>
      </c>
      <c r="BI284" s="75">
        <f t="shared" si="181"/>
        <v>456.66999999999996</v>
      </c>
      <c r="BJ284" s="76"/>
      <c r="BK284" s="38"/>
      <c r="BL284" s="39"/>
      <c r="BM284" s="226" t="s">
        <v>1024</v>
      </c>
      <c r="BN284" s="130" t="s">
        <v>1025</v>
      </c>
      <c r="BO284" s="140">
        <v>319.26086538461539</v>
      </c>
    </row>
    <row r="285" spans="1:67" s="81" customFormat="1" ht="24" customHeight="1" x14ac:dyDescent="0.2">
      <c r="A285" s="41">
        <v>451</v>
      </c>
      <c r="B285" s="82" t="s">
        <v>1027</v>
      </c>
      <c r="C285" s="83" t="s">
        <v>1028</v>
      </c>
      <c r="D285" s="84" t="s">
        <v>1029</v>
      </c>
      <c r="E285" s="85" t="s">
        <v>143</v>
      </c>
      <c r="F285" s="86" t="s">
        <v>999</v>
      </c>
      <c r="G285" s="87">
        <v>31505</v>
      </c>
      <c r="H285" s="106">
        <v>44623</v>
      </c>
      <c r="I285" s="49">
        <f>VLOOKUP(B285,'[6]Salary Rank'!$B$8:$P$28,15,0)</f>
        <v>212</v>
      </c>
      <c r="J285" s="50">
        <f>VLOOKUP(B285,[6]Attendance!$B$16:$AQ$125,42,0)</f>
        <v>25</v>
      </c>
      <c r="K285" s="51">
        <f t="shared" si="158"/>
        <v>203.85</v>
      </c>
      <c r="L285" s="52">
        <v>0</v>
      </c>
      <c r="M285" s="52">
        <f t="shared" si="182"/>
        <v>0</v>
      </c>
      <c r="N285" s="53">
        <f>VLOOKUP(B285,[6]Attendance!$B$16:$AS$125,44,0)</f>
        <v>0</v>
      </c>
      <c r="O285" s="53">
        <f t="shared" si="159"/>
        <v>0</v>
      </c>
      <c r="P285" s="58">
        <f>VLOOKUP(B285,[6]Attendance!$B$16:$BA$125,52,0)</f>
        <v>76</v>
      </c>
      <c r="Q285" s="58">
        <f t="shared" si="160"/>
        <v>23.238461538461536</v>
      </c>
      <c r="R285" s="54">
        <f>VLOOKUP(B285,[6]Attendance!$B$16:$BB$125,53,0)</f>
        <v>0</v>
      </c>
      <c r="S285" s="55">
        <f t="shared" si="161"/>
        <v>0</v>
      </c>
      <c r="T285" s="58">
        <f>VLOOKUP(B285,[6]Attendance!$B$16:$BC$125,54,0)</f>
        <v>30</v>
      </c>
      <c r="U285" s="58">
        <f t="shared" si="162"/>
        <v>61.153846153846146</v>
      </c>
      <c r="V285" s="53">
        <f>VLOOKUP(B285,[6]Attendance!$B$16:$AT$125,45,0)</f>
        <v>0</v>
      </c>
      <c r="W285" s="53">
        <f t="shared" si="163"/>
        <v>0</v>
      </c>
      <c r="X285" s="56">
        <f>VLOOKUP(B285,[6]Attendance!$B$16:$AP$125,41,0)</f>
        <v>15</v>
      </c>
      <c r="Y285" s="56">
        <f t="shared" si="164"/>
        <v>7.5</v>
      </c>
      <c r="Z285" s="138">
        <f>VLOOKUP(B285,'[6]Salary Rank'!$B$8:$Q$29,16,0)</f>
        <v>3</v>
      </c>
      <c r="AA285" s="58">
        <f t="shared" si="165"/>
        <v>25</v>
      </c>
      <c r="AB285" s="59">
        <f t="shared" si="166"/>
        <v>2.8846153846153846</v>
      </c>
      <c r="AC285" s="58">
        <f t="shared" si="183"/>
        <v>0</v>
      </c>
      <c r="AD285" s="58">
        <f t="shared" si="184"/>
        <v>0</v>
      </c>
      <c r="AE285" s="60">
        <v>26</v>
      </c>
      <c r="AF285" s="60">
        <f t="shared" si="167"/>
        <v>10</v>
      </c>
      <c r="AG285" s="60">
        <f>VLOOKUP(B285,[6]Attendance!$B$16:$AZ$125,51,0)</f>
        <v>26</v>
      </c>
      <c r="AH285" s="53">
        <f t="shared" si="168"/>
        <v>10</v>
      </c>
      <c r="AI285" s="61">
        <f>VLOOKUP(B285,[6]Attendance!$B$16:$BD$125,55,0)</f>
        <v>1</v>
      </c>
      <c r="AJ285" s="61">
        <f>VLOOKUP(B285,'[6]Annual leave'!$B$10:$W$31,22,0)</f>
        <v>13.44599358974359</v>
      </c>
      <c r="AK285" s="62">
        <f t="shared" si="185"/>
        <v>24</v>
      </c>
      <c r="AL285" s="63">
        <f t="shared" si="194"/>
        <v>3</v>
      </c>
      <c r="AM285" s="53">
        <v>0</v>
      </c>
      <c r="AN285" s="58">
        <f>VLOOKUP(B285,[6]Attendance!$B$16:$AR$125,43,0)</f>
        <v>24</v>
      </c>
      <c r="AO285" s="58">
        <f t="shared" si="170"/>
        <v>27.692307692307693</v>
      </c>
      <c r="AP285" s="64">
        <v>0</v>
      </c>
      <c r="AQ285" s="53">
        <v>0</v>
      </c>
      <c r="AR285" s="65">
        <f>VLOOKUP(B285,'[6]13 Month'!$B$9:$X$30,23,0)</f>
        <v>210.30128205128202</v>
      </c>
      <c r="AS285" s="66">
        <f t="shared" si="186"/>
        <v>573.07000000000005</v>
      </c>
      <c r="AT285" s="67">
        <f t="shared" si="171"/>
        <v>2319787.3600000003</v>
      </c>
      <c r="AU285" s="68">
        <v>0</v>
      </c>
      <c r="AV285" s="68">
        <v>0</v>
      </c>
      <c r="AW285" s="69">
        <f t="shared" si="172"/>
        <v>0</v>
      </c>
      <c r="AX285" s="70">
        <f t="shared" si="173"/>
        <v>2248947.3600000003</v>
      </c>
      <c r="AY285" s="71">
        <f t="shared" si="187"/>
        <v>10</v>
      </c>
      <c r="AZ285" s="53">
        <f t="shared" si="188"/>
        <v>49894.736000000004</v>
      </c>
      <c r="BA285" s="65">
        <f t="shared" si="189"/>
        <v>12.325774703557313</v>
      </c>
      <c r="BB285" s="60">
        <f t="shared" si="190"/>
        <v>5.92</v>
      </c>
      <c r="BC285" s="60">
        <f t="shared" si="191"/>
        <v>5.92</v>
      </c>
      <c r="BD285" s="53">
        <f t="shared" si="192"/>
        <v>554.82000000000005</v>
      </c>
      <c r="BE285" s="72">
        <f>VLOOKUP(B285,'[6]PAYROLL 50%'!$B$9:$L$29,11,0)</f>
        <v>106</v>
      </c>
      <c r="BF285" s="73">
        <f t="shared" si="180"/>
        <v>448.82000000000005</v>
      </c>
      <c r="BG285" s="56">
        <f>VLOOKUP(B285,[6]Seniority!$B$10:$P$31,15,0)</f>
        <v>0</v>
      </c>
      <c r="BH285" s="74">
        <f>VLOOKUP(B285,[6]Seniority!$B$10:$S$31,18,0)</f>
        <v>0</v>
      </c>
      <c r="BI285" s="75">
        <f t="shared" si="181"/>
        <v>448.82000000000005</v>
      </c>
      <c r="BJ285" s="76"/>
      <c r="BK285" s="38"/>
      <c r="BL285" s="39"/>
      <c r="BM285" s="226" t="s">
        <v>1027</v>
      </c>
      <c r="BN285" s="130" t="s">
        <v>1028</v>
      </c>
      <c r="BO285" s="140">
        <v>303.88423076923078</v>
      </c>
    </row>
    <row r="286" spans="1:67" s="81" customFormat="1" ht="24" customHeight="1" x14ac:dyDescent="0.2">
      <c r="A286" s="41">
        <v>452</v>
      </c>
      <c r="B286" s="111" t="s">
        <v>1030</v>
      </c>
      <c r="C286" s="83" t="s">
        <v>1031</v>
      </c>
      <c r="D286" s="112" t="s">
        <v>1032</v>
      </c>
      <c r="E286" s="113" t="s">
        <v>464</v>
      </c>
      <c r="F286" s="86" t="s">
        <v>999</v>
      </c>
      <c r="G286" s="87">
        <v>34564</v>
      </c>
      <c r="H286" s="114">
        <v>44635</v>
      </c>
      <c r="I286" s="49">
        <f>VLOOKUP(B286,'[6]Salary Rank'!$B$8:$P$28,15,0)</f>
        <v>212</v>
      </c>
      <c r="J286" s="50">
        <f>VLOOKUP(B286,[6]Attendance!$B$16:$AQ$125,42,0)</f>
        <v>26</v>
      </c>
      <c r="K286" s="51">
        <f t="shared" si="158"/>
        <v>212</v>
      </c>
      <c r="L286" s="52">
        <v>0</v>
      </c>
      <c r="M286" s="52">
        <f t="shared" si="182"/>
        <v>0</v>
      </c>
      <c r="N286" s="53">
        <f>VLOOKUP(B286,[6]Attendance!$B$16:$AS$125,44,0)</f>
        <v>0</v>
      </c>
      <c r="O286" s="53">
        <f t="shared" si="159"/>
        <v>0</v>
      </c>
      <c r="P286" s="53">
        <f>VLOOKUP(B286,[6]Attendance!$B$16:$BA$125,52,0)</f>
        <v>0</v>
      </c>
      <c r="Q286" s="53">
        <f t="shared" si="160"/>
        <v>0</v>
      </c>
      <c r="R286" s="54">
        <f>VLOOKUP(B286,[6]Attendance!$B$16:$BB$125,53,0)</f>
        <v>26</v>
      </c>
      <c r="S286" s="55">
        <f t="shared" si="161"/>
        <v>39.75</v>
      </c>
      <c r="T286" s="53">
        <f>VLOOKUP(B286,[6]Attendance!$B$16:$BC$125,54,0)</f>
        <v>0</v>
      </c>
      <c r="U286" s="53">
        <f t="shared" si="162"/>
        <v>0</v>
      </c>
      <c r="V286" s="53">
        <f>VLOOKUP(B286,[6]Attendance!$B$16:$AT$125,45,0)</f>
        <v>0</v>
      </c>
      <c r="W286" s="53">
        <f t="shared" si="163"/>
        <v>0</v>
      </c>
      <c r="X286" s="56">
        <f>VLOOKUP(B286,[6]Attendance!$B$16:$AP$125,41,0)</f>
        <v>13</v>
      </c>
      <c r="Y286" s="56">
        <f t="shared" si="164"/>
        <v>6.5</v>
      </c>
      <c r="Z286" s="138">
        <f>VLOOKUP(B286,'[6]Salary Rank'!$B$8:$Q$29,16,0)</f>
        <v>3</v>
      </c>
      <c r="AA286" s="58">
        <f t="shared" si="165"/>
        <v>26</v>
      </c>
      <c r="AB286" s="59">
        <f t="shared" si="166"/>
        <v>3</v>
      </c>
      <c r="AC286" s="58">
        <f t="shared" si="183"/>
        <v>0</v>
      </c>
      <c r="AD286" s="58">
        <f t="shared" si="184"/>
        <v>0</v>
      </c>
      <c r="AE286" s="60">
        <v>26</v>
      </c>
      <c r="AF286" s="60">
        <f t="shared" si="167"/>
        <v>10</v>
      </c>
      <c r="AG286" s="60">
        <f>VLOOKUP(B286,[6]Attendance!$B$16:$AZ$125,51,0)</f>
        <v>26</v>
      </c>
      <c r="AH286" s="53">
        <f t="shared" si="168"/>
        <v>10</v>
      </c>
      <c r="AI286" s="61">
        <f>VLOOKUP(B286,[6]Attendance!$B$16:$BD$125,55,0)</f>
        <v>0</v>
      </c>
      <c r="AJ286" s="61">
        <f>VLOOKUP(B286,'[6]Annual leave'!$B$10:$W$31,22,0)</f>
        <v>0</v>
      </c>
      <c r="AK286" s="62">
        <f t="shared" si="185"/>
        <v>24</v>
      </c>
      <c r="AL286" s="63">
        <f t="shared" si="194"/>
        <v>3</v>
      </c>
      <c r="AM286" s="53">
        <v>0</v>
      </c>
      <c r="AN286" s="53">
        <f>VLOOKUP(B286,[6]Attendance!$B$16:$AR$125,43,0)</f>
        <v>0</v>
      </c>
      <c r="AO286" s="53">
        <f t="shared" si="170"/>
        <v>0</v>
      </c>
      <c r="AP286" s="64">
        <v>0</v>
      </c>
      <c r="AQ286" s="53">
        <v>0</v>
      </c>
      <c r="AR286" s="65">
        <f>VLOOKUP(B286,'[6]13 Month'!$B$9:$X$30,23,0)</f>
        <v>211.66666666666666</v>
      </c>
      <c r="AS286" s="66">
        <f t="shared" si="186"/>
        <v>495.92</v>
      </c>
      <c r="AT286" s="67">
        <f t="shared" si="171"/>
        <v>2007484.1600000001</v>
      </c>
      <c r="AU286" s="68">
        <v>1</v>
      </c>
      <c r="AV286" s="68">
        <v>0</v>
      </c>
      <c r="AW286" s="69">
        <f t="shared" si="172"/>
        <v>150000</v>
      </c>
      <c r="AX286" s="70">
        <f t="shared" si="173"/>
        <v>1790692.1600000001</v>
      </c>
      <c r="AY286" s="71">
        <f t="shared" si="187"/>
        <v>5</v>
      </c>
      <c r="AZ286" s="53">
        <f t="shared" si="188"/>
        <v>14534.608000000007</v>
      </c>
      <c r="BA286" s="65">
        <f t="shared" si="189"/>
        <v>3.5905652173913061</v>
      </c>
      <c r="BB286" s="60">
        <f t="shared" si="190"/>
        <v>5.92</v>
      </c>
      <c r="BC286" s="60">
        <f t="shared" si="191"/>
        <v>5.92</v>
      </c>
      <c r="BD286" s="53">
        <f t="shared" si="192"/>
        <v>486.41</v>
      </c>
      <c r="BE286" s="72">
        <f>VLOOKUP(B286,'[6]PAYROLL 50%'!$B$9:$L$29,11,0)</f>
        <v>106</v>
      </c>
      <c r="BF286" s="73">
        <f t="shared" si="180"/>
        <v>380.41</v>
      </c>
      <c r="BG286" s="56">
        <f>VLOOKUP(B286,[6]Seniority!$B$10:$P$31,15,0)</f>
        <v>0</v>
      </c>
      <c r="BH286" s="74">
        <f>VLOOKUP(B286,[6]Seniority!$B$10:$S$31,18,0)</f>
        <v>0</v>
      </c>
      <c r="BI286" s="75">
        <f t="shared" si="181"/>
        <v>380.41</v>
      </c>
      <c r="BJ286" s="76"/>
      <c r="BK286" s="38"/>
      <c r="BL286" s="39"/>
      <c r="BM286" s="226" t="s">
        <v>1030</v>
      </c>
      <c r="BN286" s="130" t="s">
        <v>1031</v>
      </c>
      <c r="BO286" s="140">
        <v>192.46250000000003</v>
      </c>
    </row>
    <row r="287" spans="1:67" s="81" customFormat="1" ht="24" customHeight="1" x14ac:dyDescent="0.2">
      <c r="A287" s="41">
        <v>453</v>
      </c>
      <c r="B287" s="82" t="s">
        <v>1033</v>
      </c>
      <c r="C287" s="83" t="s">
        <v>1034</v>
      </c>
      <c r="D287" s="84" t="s">
        <v>1035</v>
      </c>
      <c r="E287" s="85" t="s">
        <v>464</v>
      </c>
      <c r="F287" s="86" t="s">
        <v>999</v>
      </c>
      <c r="G287" s="87">
        <v>35674</v>
      </c>
      <c r="H287" s="106">
        <v>44644</v>
      </c>
      <c r="I287" s="49">
        <f>VLOOKUP(B287,'[6]Salary Rank'!$B$8:$P$28,15,0)</f>
        <v>212</v>
      </c>
      <c r="J287" s="50">
        <f>VLOOKUP(B287,[6]Attendance!$B$16:$AQ$125,42,0)</f>
        <v>25.5</v>
      </c>
      <c r="K287" s="51">
        <f t="shared" si="158"/>
        <v>207.92</v>
      </c>
      <c r="L287" s="52">
        <v>0</v>
      </c>
      <c r="M287" s="52">
        <f t="shared" si="182"/>
        <v>0</v>
      </c>
      <c r="N287" s="53">
        <f>VLOOKUP(B287,[6]Attendance!$B$16:$AS$125,44,0)</f>
        <v>0</v>
      </c>
      <c r="O287" s="53">
        <f t="shared" si="159"/>
        <v>0</v>
      </c>
      <c r="P287" s="53">
        <f>VLOOKUP(B287,[6]Attendance!$B$16:$BA$125,52,0)</f>
        <v>0</v>
      </c>
      <c r="Q287" s="53">
        <f t="shared" si="160"/>
        <v>0</v>
      </c>
      <c r="R287" s="54">
        <f>VLOOKUP(B287,[6]Attendance!$B$16:$BB$125,53,0)</f>
        <v>20</v>
      </c>
      <c r="S287" s="55">
        <f t="shared" si="161"/>
        <v>30.576923076923073</v>
      </c>
      <c r="T287" s="53">
        <f>VLOOKUP(B287,[6]Attendance!$B$16:$BC$125,54,0)</f>
        <v>0</v>
      </c>
      <c r="U287" s="53">
        <f t="shared" si="162"/>
        <v>0</v>
      </c>
      <c r="V287" s="53">
        <f>VLOOKUP(B287,[6]Attendance!$B$16:$AT$125,45,0)</f>
        <v>0</v>
      </c>
      <c r="W287" s="53">
        <f t="shared" si="163"/>
        <v>0</v>
      </c>
      <c r="X287" s="56">
        <f>VLOOKUP(B287,[6]Attendance!$B$16:$AP$125,41,0)</f>
        <v>10</v>
      </c>
      <c r="Y287" s="56">
        <f t="shared" si="164"/>
        <v>5</v>
      </c>
      <c r="Z287" s="138">
        <f>VLOOKUP(B287,'[6]Salary Rank'!$B$8:$Q$29,16,0)</f>
        <v>3</v>
      </c>
      <c r="AA287" s="58">
        <f t="shared" si="165"/>
        <v>25.5</v>
      </c>
      <c r="AB287" s="59">
        <f t="shared" si="166"/>
        <v>2.9423076923076925</v>
      </c>
      <c r="AC287" s="58">
        <f t="shared" si="183"/>
        <v>0</v>
      </c>
      <c r="AD287" s="58">
        <f t="shared" si="184"/>
        <v>0</v>
      </c>
      <c r="AE287" s="60">
        <v>26</v>
      </c>
      <c r="AF287" s="60">
        <f t="shared" si="167"/>
        <v>10</v>
      </c>
      <c r="AG287" s="60">
        <f>VLOOKUP(B287,[6]Attendance!$B$16:$AZ$125,51,0)</f>
        <v>26</v>
      </c>
      <c r="AH287" s="53">
        <f t="shared" si="168"/>
        <v>10</v>
      </c>
      <c r="AI287" s="61">
        <f>VLOOKUP(B287,[6]Attendance!$B$16:$BD$125,55,0)</f>
        <v>0.5</v>
      </c>
      <c r="AJ287" s="61">
        <f>VLOOKUP(B287,'[6]Annual leave'!$B$10:$W$31,22,0)</f>
        <v>6.6620512820512818</v>
      </c>
      <c r="AK287" s="62">
        <f t="shared" si="185"/>
        <v>24</v>
      </c>
      <c r="AL287" s="63">
        <f t="shared" si="194"/>
        <v>3</v>
      </c>
      <c r="AM287" s="53">
        <v>0</v>
      </c>
      <c r="AN287" s="53">
        <f>VLOOKUP(B287,[6]Attendance!$B$16:$AR$125,43,0)</f>
        <v>0</v>
      </c>
      <c r="AO287" s="53">
        <f t="shared" si="170"/>
        <v>0</v>
      </c>
      <c r="AP287" s="64">
        <v>0</v>
      </c>
      <c r="AQ287" s="53">
        <v>0</v>
      </c>
      <c r="AR287" s="65">
        <f>VLOOKUP(B287,'[6]13 Month'!$B$9:$X$30,23,0)</f>
        <v>209.27403846153842</v>
      </c>
      <c r="AS287" s="66">
        <f t="shared" si="186"/>
        <v>485.38</v>
      </c>
      <c r="AT287" s="67">
        <f t="shared" si="171"/>
        <v>1964818.24</v>
      </c>
      <c r="AU287" s="68">
        <v>0</v>
      </c>
      <c r="AV287" s="68">
        <v>0</v>
      </c>
      <c r="AW287" s="69">
        <f t="shared" si="172"/>
        <v>0</v>
      </c>
      <c r="AX287" s="70">
        <f t="shared" si="173"/>
        <v>1904098.24</v>
      </c>
      <c r="AY287" s="71">
        <f t="shared" si="187"/>
        <v>5</v>
      </c>
      <c r="AZ287" s="53">
        <f t="shared" si="188"/>
        <v>20204.911999999997</v>
      </c>
      <c r="BA287" s="65">
        <f t="shared" si="189"/>
        <v>4.9913320158102756</v>
      </c>
      <c r="BB287" s="60">
        <f t="shared" si="190"/>
        <v>5.92</v>
      </c>
      <c r="BC287" s="60">
        <f t="shared" si="191"/>
        <v>5.92</v>
      </c>
      <c r="BD287" s="53">
        <f t="shared" si="192"/>
        <v>474.47</v>
      </c>
      <c r="BE287" s="72">
        <f>VLOOKUP(B287,'[6]PAYROLL 50%'!$B$9:$L$29,11,0)</f>
        <v>106</v>
      </c>
      <c r="BF287" s="73">
        <f t="shared" si="180"/>
        <v>368.47</v>
      </c>
      <c r="BG287" s="56">
        <f>VLOOKUP(B287,[6]Seniority!$B$10:$P$31,15,0)</f>
        <v>0</v>
      </c>
      <c r="BH287" s="74">
        <f>VLOOKUP(B287,[6]Seniority!$B$10:$S$31,18,0)</f>
        <v>0</v>
      </c>
      <c r="BI287" s="75">
        <f t="shared" si="181"/>
        <v>368.47</v>
      </c>
      <c r="BJ287" s="76"/>
      <c r="BK287" s="38"/>
      <c r="BL287" s="39"/>
      <c r="BM287" s="226" t="s">
        <v>1033</v>
      </c>
      <c r="BN287" s="130" t="s">
        <v>1034</v>
      </c>
      <c r="BO287" s="140">
        <v>158.08999999999997</v>
      </c>
    </row>
    <row r="288" spans="1:67" s="81" customFormat="1" ht="24" customHeight="1" x14ac:dyDescent="0.2">
      <c r="A288" s="41">
        <v>454</v>
      </c>
      <c r="B288" s="82" t="s">
        <v>1036</v>
      </c>
      <c r="C288" s="83" t="s">
        <v>1037</v>
      </c>
      <c r="D288" s="84" t="s">
        <v>1038</v>
      </c>
      <c r="E288" s="85" t="s">
        <v>464</v>
      </c>
      <c r="F288" s="86" t="s">
        <v>999</v>
      </c>
      <c r="G288" s="87">
        <v>36073</v>
      </c>
      <c r="H288" s="106">
        <v>44783</v>
      </c>
      <c r="I288" s="49">
        <f>VLOOKUP(B288,'[6]Salary Rank'!$B$8:$P$28,15,0)</f>
        <v>212</v>
      </c>
      <c r="J288" s="50">
        <f>VLOOKUP(B288,[6]Attendance!$B$16:$AQ$125,42,0)</f>
        <v>26</v>
      </c>
      <c r="K288" s="51">
        <f t="shared" si="158"/>
        <v>212</v>
      </c>
      <c r="L288" s="52">
        <v>0</v>
      </c>
      <c r="M288" s="52">
        <f t="shared" si="182"/>
        <v>0</v>
      </c>
      <c r="N288" s="53">
        <f>VLOOKUP(B288,[6]Attendance!$B$16:$AS$125,44,0)</f>
        <v>0</v>
      </c>
      <c r="O288" s="53">
        <f t="shared" si="159"/>
        <v>0</v>
      </c>
      <c r="P288" s="53">
        <f>VLOOKUP(B288,[6]Attendance!$B$16:$BA$125,52,0)</f>
        <v>0</v>
      </c>
      <c r="Q288" s="53">
        <f t="shared" si="160"/>
        <v>0</v>
      </c>
      <c r="R288" s="54">
        <f>VLOOKUP(B288,[6]Attendance!$B$16:$BB$125,53,0)</f>
        <v>28</v>
      </c>
      <c r="S288" s="55">
        <f t="shared" si="161"/>
        <v>42.807692307692307</v>
      </c>
      <c r="T288" s="53">
        <f>VLOOKUP(B288,[6]Attendance!$B$16:$BC$125,54,0)</f>
        <v>0</v>
      </c>
      <c r="U288" s="53">
        <f t="shared" si="162"/>
        <v>0</v>
      </c>
      <c r="V288" s="53">
        <f>VLOOKUP(B288,[6]Attendance!$B$16:$AT$125,45,0)</f>
        <v>0</v>
      </c>
      <c r="W288" s="53">
        <f t="shared" si="163"/>
        <v>0</v>
      </c>
      <c r="X288" s="56">
        <f>VLOOKUP(B288,[6]Attendance!$B$16:$AP$125,41,0)</f>
        <v>14</v>
      </c>
      <c r="Y288" s="56">
        <f t="shared" si="164"/>
        <v>7</v>
      </c>
      <c r="Z288" s="138">
        <f>VLOOKUP(B288,'[6]Salary Rank'!$B$8:$Q$29,16,0)</f>
        <v>3</v>
      </c>
      <c r="AA288" s="58">
        <f t="shared" si="165"/>
        <v>26</v>
      </c>
      <c r="AB288" s="59">
        <f t="shared" si="166"/>
        <v>3</v>
      </c>
      <c r="AC288" s="58">
        <f t="shared" si="183"/>
        <v>0</v>
      </c>
      <c r="AD288" s="58">
        <f t="shared" si="184"/>
        <v>0</v>
      </c>
      <c r="AE288" s="60">
        <v>26</v>
      </c>
      <c r="AF288" s="60">
        <f t="shared" si="167"/>
        <v>10</v>
      </c>
      <c r="AG288" s="60">
        <f>VLOOKUP(B288,[6]Attendance!$B$16:$AZ$125,51,0)</f>
        <v>26</v>
      </c>
      <c r="AH288" s="53">
        <f t="shared" si="168"/>
        <v>10</v>
      </c>
      <c r="AI288" s="61">
        <f>VLOOKUP(B288,[6]Attendance!$B$16:$BD$125,55,0)</f>
        <v>0</v>
      </c>
      <c r="AJ288" s="61">
        <f>VLOOKUP(B288,'[6]Annual leave'!$B$10:$W$31,22,0)</f>
        <v>0</v>
      </c>
      <c r="AK288" s="62">
        <f t="shared" si="185"/>
        <v>19</v>
      </c>
      <c r="AL288" s="63">
        <f t="shared" si="194"/>
        <v>2</v>
      </c>
      <c r="AM288" s="53">
        <v>0</v>
      </c>
      <c r="AN288" s="53">
        <f>VLOOKUP(B288,[6]Attendance!$B$16:$AR$125,43,0)</f>
        <v>0</v>
      </c>
      <c r="AO288" s="53">
        <f t="shared" si="170"/>
        <v>0</v>
      </c>
      <c r="AP288" s="64">
        <v>0</v>
      </c>
      <c r="AQ288" s="63">
        <v>10</v>
      </c>
      <c r="AR288" s="65">
        <f>VLOOKUP(B288,'[6]13 Month'!$B$9:$X$30,23,0)</f>
        <v>211.66666666666666</v>
      </c>
      <c r="AS288" s="66">
        <f t="shared" si="186"/>
        <v>508.47</v>
      </c>
      <c r="AT288" s="67">
        <f t="shared" si="171"/>
        <v>2058286.56</v>
      </c>
      <c r="AU288" s="68">
        <v>0</v>
      </c>
      <c r="AV288" s="68">
        <v>0</v>
      </c>
      <c r="AW288" s="69">
        <f t="shared" si="172"/>
        <v>0</v>
      </c>
      <c r="AX288" s="70">
        <f t="shared" si="173"/>
        <v>1989470.56</v>
      </c>
      <c r="AY288" s="71">
        <f t="shared" si="187"/>
        <v>5</v>
      </c>
      <c r="AZ288" s="53">
        <f t="shared" si="188"/>
        <v>24473.528000000006</v>
      </c>
      <c r="BA288" s="65">
        <f t="shared" si="189"/>
        <v>6.0458320158102783</v>
      </c>
      <c r="BB288" s="60">
        <f t="shared" si="190"/>
        <v>5.92</v>
      </c>
      <c r="BC288" s="60">
        <f t="shared" si="191"/>
        <v>5.92</v>
      </c>
      <c r="BD288" s="53">
        <f t="shared" si="192"/>
        <v>496.5</v>
      </c>
      <c r="BE288" s="72">
        <f>VLOOKUP(B288,'[6]PAYROLL 50%'!$B$9:$L$29,11,0)</f>
        <v>106</v>
      </c>
      <c r="BF288" s="73">
        <f t="shared" si="180"/>
        <v>390.5</v>
      </c>
      <c r="BG288" s="56">
        <f>VLOOKUP(B288,[6]Seniority!$B$10:$P$31,15,0)</f>
        <v>0</v>
      </c>
      <c r="BH288" s="74">
        <f>VLOOKUP(B288,[6]Seniority!$B$10:$S$31,18,0)</f>
        <v>0</v>
      </c>
      <c r="BI288" s="75">
        <f t="shared" si="181"/>
        <v>390.5</v>
      </c>
      <c r="BJ288" s="76"/>
      <c r="BK288" s="38"/>
      <c r="BL288" s="39"/>
      <c r="BM288" s="226" t="s">
        <v>1036</v>
      </c>
      <c r="BN288" s="130" t="s">
        <v>1037</v>
      </c>
      <c r="BO288" s="140">
        <v>192.26826923076919</v>
      </c>
    </row>
    <row r="289" spans="1:70" s="81" customFormat="1" ht="24" customHeight="1" x14ac:dyDescent="0.2">
      <c r="A289" s="41">
        <v>455</v>
      </c>
      <c r="B289" s="115" t="s">
        <v>1039</v>
      </c>
      <c r="C289" s="116" t="s">
        <v>1040</v>
      </c>
      <c r="D289" s="117" t="s">
        <v>1041</v>
      </c>
      <c r="E289" s="118" t="s">
        <v>464</v>
      </c>
      <c r="F289" s="86" t="s">
        <v>999</v>
      </c>
      <c r="G289" s="87">
        <v>35615</v>
      </c>
      <c r="H289" s="106">
        <v>44875</v>
      </c>
      <c r="I289" s="49">
        <f>VLOOKUP(B289,'[6]Salary Rank'!$B$8:$P$28,15,0)</f>
        <v>212</v>
      </c>
      <c r="J289" s="50">
        <f>VLOOKUP(B289,[6]Attendance!$B$16:$AQ$125,42,0)</f>
        <v>26</v>
      </c>
      <c r="K289" s="51">
        <f t="shared" si="158"/>
        <v>212</v>
      </c>
      <c r="L289" s="52">
        <v>0</v>
      </c>
      <c r="M289" s="52">
        <f t="shared" si="182"/>
        <v>0</v>
      </c>
      <c r="N289" s="53">
        <f>VLOOKUP(B289,[6]Attendance!$B$16:$AS$125,44,0)</f>
        <v>0</v>
      </c>
      <c r="O289" s="60">
        <f t="shared" si="159"/>
        <v>0</v>
      </c>
      <c r="P289" s="53">
        <f>VLOOKUP(B289,[6]Attendance!$B$16:$BA$125,52,0)</f>
        <v>0</v>
      </c>
      <c r="Q289" s="53">
        <f t="shared" si="160"/>
        <v>0</v>
      </c>
      <c r="R289" s="54">
        <f>VLOOKUP(B289,[6]Attendance!$B$16:$BB$125,53,0)</f>
        <v>28</v>
      </c>
      <c r="S289" s="55">
        <f t="shared" si="161"/>
        <v>42.807692307692307</v>
      </c>
      <c r="T289" s="53">
        <f>VLOOKUP(B289,[6]Attendance!$B$16:$BC$125,54,0)</f>
        <v>0</v>
      </c>
      <c r="U289" s="53">
        <f t="shared" si="162"/>
        <v>0</v>
      </c>
      <c r="V289" s="53">
        <f>VLOOKUP(B289,[6]Attendance!$B$16:$AT$125,45,0)</f>
        <v>0</v>
      </c>
      <c r="W289" s="60">
        <f t="shared" si="163"/>
        <v>0</v>
      </c>
      <c r="X289" s="56">
        <f>VLOOKUP(B289,[6]Attendance!$B$16:$AP$125,41,0)</f>
        <v>14</v>
      </c>
      <c r="Y289" s="56">
        <f t="shared" si="164"/>
        <v>7</v>
      </c>
      <c r="Z289" s="138">
        <f>VLOOKUP(B289,'[6]Salary Rank'!$B$8:$Q$29,16,0)</f>
        <v>3</v>
      </c>
      <c r="AA289" s="58">
        <f t="shared" si="165"/>
        <v>26</v>
      </c>
      <c r="AB289" s="59">
        <f t="shared" si="166"/>
        <v>3</v>
      </c>
      <c r="AC289" s="58">
        <f t="shared" si="183"/>
        <v>0</v>
      </c>
      <c r="AD289" s="58">
        <f t="shared" si="184"/>
        <v>0</v>
      </c>
      <c r="AE289" s="60">
        <v>26</v>
      </c>
      <c r="AF289" s="60">
        <f t="shared" si="167"/>
        <v>10</v>
      </c>
      <c r="AG289" s="60">
        <f>VLOOKUP(B289,[6]Attendance!$B$16:$AZ$125,51,0)</f>
        <v>26</v>
      </c>
      <c r="AH289" s="53">
        <f t="shared" si="168"/>
        <v>10</v>
      </c>
      <c r="AI289" s="61">
        <f>VLOOKUP(B289,[6]Attendance!$B$16:$BD$125,55,0)</f>
        <v>0</v>
      </c>
      <c r="AJ289" s="61">
        <f>VLOOKUP(B289,'[6]Annual leave'!$B$10:$W$31,22,0)</f>
        <v>0</v>
      </c>
      <c r="AK289" s="62">
        <f t="shared" si="185"/>
        <v>16</v>
      </c>
      <c r="AL289" s="63">
        <f t="shared" si="194"/>
        <v>2</v>
      </c>
      <c r="AM289" s="53">
        <v>0</v>
      </c>
      <c r="AN289" s="53">
        <f>VLOOKUP(B289,[6]Attendance!$B$16:$AR$125,43,0)</f>
        <v>0</v>
      </c>
      <c r="AO289" s="53">
        <f t="shared" si="170"/>
        <v>0</v>
      </c>
      <c r="AP289" s="64">
        <v>0</v>
      </c>
      <c r="AQ289" s="53">
        <v>0</v>
      </c>
      <c r="AR289" s="65">
        <f>VLOOKUP(B289,'[6]13 Month'!$B$9:$X$30,23,0)</f>
        <v>210.65224358974353</v>
      </c>
      <c r="AS289" s="66">
        <f t="shared" si="186"/>
        <v>497.46</v>
      </c>
      <c r="AT289" s="67">
        <f t="shared" si="171"/>
        <v>2013718.0799999998</v>
      </c>
      <c r="AU289" s="68">
        <v>1</v>
      </c>
      <c r="AV289" s="68">
        <v>1</v>
      </c>
      <c r="AW289" s="69">
        <f t="shared" si="172"/>
        <v>300000</v>
      </c>
      <c r="AX289" s="70">
        <f t="shared" si="173"/>
        <v>1644902.0799999998</v>
      </c>
      <c r="AY289" s="71">
        <f t="shared" si="187"/>
        <v>5</v>
      </c>
      <c r="AZ289" s="53">
        <f t="shared" si="188"/>
        <v>7245.1039999999921</v>
      </c>
      <c r="BA289" s="65">
        <f t="shared" si="189"/>
        <v>1.7897984189723302</v>
      </c>
      <c r="BB289" s="60">
        <f t="shared" si="190"/>
        <v>5.92</v>
      </c>
      <c r="BC289" s="60">
        <f t="shared" si="191"/>
        <v>5.92</v>
      </c>
      <c r="BD289" s="53">
        <f t="shared" si="192"/>
        <v>489.75</v>
      </c>
      <c r="BE289" s="72">
        <f>VLOOKUP(B289,'[6]PAYROLL 50%'!$B$9:$L$29,11,0)</f>
        <v>106</v>
      </c>
      <c r="BF289" s="73">
        <f t="shared" si="180"/>
        <v>383.75</v>
      </c>
      <c r="BG289" s="56">
        <f>VLOOKUP(B289,[6]Seniority!$B$10:$P$31,15,0)</f>
        <v>0</v>
      </c>
      <c r="BH289" s="74">
        <f>VLOOKUP(B289,[6]Seniority!$B$10:$S$31,18,0)</f>
        <v>0</v>
      </c>
      <c r="BI289" s="75">
        <f t="shared" si="181"/>
        <v>383.75</v>
      </c>
      <c r="BJ289" s="76"/>
      <c r="BK289" s="38"/>
      <c r="BL289" s="39"/>
      <c r="BM289" s="226" t="s">
        <v>1039</v>
      </c>
      <c r="BN289" s="130" t="s">
        <v>1040</v>
      </c>
      <c r="BO289" s="140">
        <v>177.84557692307686</v>
      </c>
    </row>
    <row r="290" spans="1:70" s="81" customFormat="1" ht="24" customHeight="1" x14ac:dyDescent="0.2">
      <c r="A290" s="41">
        <v>456</v>
      </c>
      <c r="B290" s="115" t="s">
        <v>1042</v>
      </c>
      <c r="C290" s="116" t="s">
        <v>1043</v>
      </c>
      <c r="D290" s="117" t="s">
        <v>1044</v>
      </c>
      <c r="E290" s="118" t="s">
        <v>143</v>
      </c>
      <c r="F290" s="86" t="s">
        <v>999</v>
      </c>
      <c r="G290" s="87">
        <v>36887</v>
      </c>
      <c r="H290" s="106">
        <v>44945</v>
      </c>
      <c r="I290" s="49">
        <f>VLOOKUP(B290,'[6]Salary Rank'!$B$8:$P$28,15,0)</f>
        <v>212</v>
      </c>
      <c r="J290" s="50">
        <f>VLOOKUP(B290,[6]Attendance!$B$16:$AQ$125,42,0)</f>
        <v>26</v>
      </c>
      <c r="K290" s="51">
        <f t="shared" si="158"/>
        <v>212</v>
      </c>
      <c r="L290" s="52">
        <v>0</v>
      </c>
      <c r="M290" s="52">
        <f t="shared" si="182"/>
        <v>0</v>
      </c>
      <c r="N290" s="53">
        <f>VLOOKUP(B290,[6]Attendance!$B$16:$AS$125,44,0)</f>
        <v>0</v>
      </c>
      <c r="O290" s="53">
        <f t="shared" si="159"/>
        <v>0</v>
      </c>
      <c r="P290" s="53">
        <f>VLOOKUP(B290,[6]Attendance!$B$16:$BA$125,52,0)</f>
        <v>0</v>
      </c>
      <c r="Q290" s="53">
        <f t="shared" si="160"/>
        <v>0</v>
      </c>
      <c r="R290" s="54">
        <f>VLOOKUP(B290,[6]Attendance!$B$16:$BB$125,53,0)</f>
        <v>14</v>
      </c>
      <c r="S290" s="55">
        <f t="shared" si="161"/>
        <v>21.403846153846153</v>
      </c>
      <c r="T290" s="53">
        <f>VLOOKUP(B290,[6]Attendance!$B$16:$BC$125,54,0)</f>
        <v>0</v>
      </c>
      <c r="U290" s="53">
        <f t="shared" si="162"/>
        <v>0</v>
      </c>
      <c r="V290" s="53">
        <f>VLOOKUP(B290,[6]Attendance!$B$16:$AT$125,45,0)</f>
        <v>0</v>
      </c>
      <c r="W290" s="53">
        <f t="shared" si="163"/>
        <v>0</v>
      </c>
      <c r="X290" s="56">
        <f>VLOOKUP(B290,[6]Attendance!$B$16:$AP$125,41,0)</f>
        <v>7</v>
      </c>
      <c r="Y290" s="56">
        <f t="shared" si="164"/>
        <v>3.5</v>
      </c>
      <c r="Z290" s="138">
        <f>VLOOKUP(B290,'[6]Salary Rank'!$B$8:$Q$29,16,0)</f>
        <v>3</v>
      </c>
      <c r="AA290" s="58">
        <f t="shared" si="165"/>
        <v>26</v>
      </c>
      <c r="AB290" s="59">
        <f t="shared" si="166"/>
        <v>3</v>
      </c>
      <c r="AC290" s="58">
        <f t="shared" si="183"/>
        <v>0</v>
      </c>
      <c r="AD290" s="58">
        <f t="shared" si="184"/>
        <v>0</v>
      </c>
      <c r="AE290" s="60">
        <v>26</v>
      </c>
      <c r="AF290" s="60">
        <f t="shared" si="167"/>
        <v>10</v>
      </c>
      <c r="AG290" s="60">
        <f>VLOOKUP(B290,[6]Attendance!$B$16:$AZ$125,51,0)</f>
        <v>26</v>
      </c>
      <c r="AH290" s="53">
        <f t="shared" si="168"/>
        <v>10</v>
      </c>
      <c r="AI290" s="61">
        <f>VLOOKUP(B290,[6]Attendance!$B$16:$BD$125,55,0)</f>
        <v>0</v>
      </c>
      <c r="AJ290" s="61">
        <f>VLOOKUP(B290,'[6]Annual leave'!$B$10:$W$31,22,0)</f>
        <v>0</v>
      </c>
      <c r="AK290" s="62">
        <f t="shared" si="185"/>
        <v>14</v>
      </c>
      <c r="AL290" s="63">
        <f t="shared" si="194"/>
        <v>2</v>
      </c>
      <c r="AM290" s="53">
        <v>0</v>
      </c>
      <c r="AN290" s="53">
        <f>VLOOKUP(B290,[6]Attendance!$B$16:$AR$125,43,0)</f>
        <v>0</v>
      </c>
      <c r="AO290" s="53">
        <f t="shared" si="170"/>
        <v>0</v>
      </c>
      <c r="AP290" s="64">
        <v>0</v>
      </c>
      <c r="AQ290" s="53">
        <v>0</v>
      </c>
      <c r="AR290" s="65">
        <f>VLOOKUP(B290,'[6]13 Month'!$B$9:$X$30,23,0)</f>
        <v>208.28525641025638</v>
      </c>
      <c r="AS290" s="66">
        <f t="shared" si="186"/>
        <v>470.19</v>
      </c>
      <c r="AT290" s="67">
        <f t="shared" si="171"/>
        <v>1903329.1199999999</v>
      </c>
      <c r="AU290" s="68">
        <v>1</v>
      </c>
      <c r="AV290" s="68">
        <v>0</v>
      </c>
      <c r="AW290" s="69">
        <f t="shared" si="172"/>
        <v>150000</v>
      </c>
      <c r="AX290" s="70">
        <f t="shared" si="173"/>
        <v>1698681.1199999999</v>
      </c>
      <c r="AY290" s="71">
        <f t="shared" si="187"/>
        <v>5</v>
      </c>
      <c r="AZ290" s="53">
        <f t="shared" si="188"/>
        <v>9934.0559999999969</v>
      </c>
      <c r="BA290" s="65">
        <f t="shared" si="189"/>
        <v>2.4540652173913036</v>
      </c>
      <c r="BB290" s="60">
        <f t="shared" si="190"/>
        <v>5.92</v>
      </c>
      <c r="BC290" s="60">
        <f t="shared" si="191"/>
        <v>5.92</v>
      </c>
      <c r="BD290" s="53">
        <f t="shared" si="192"/>
        <v>461.82</v>
      </c>
      <c r="BE290" s="72">
        <f>VLOOKUP(B290,'[6]PAYROLL 50%'!$B$9:$L$29,11,0)</f>
        <v>106</v>
      </c>
      <c r="BF290" s="73">
        <f t="shared" si="180"/>
        <v>355.82</v>
      </c>
      <c r="BG290" s="56">
        <f>VLOOKUP(B290,[6]Seniority!$B$10:$P$31,15,0)</f>
        <v>0</v>
      </c>
      <c r="BH290" s="74">
        <f>VLOOKUP(B290,[6]Seniority!$B$10:$S$31,18,0)</f>
        <v>0</v>
      </c>
      <c r="BI290" s="75">
        <f t="shared" si="181"/>
        <v>355.82</v>
      </c>
      <c r="BJ290" s="76"/>
      <c r="BK290" s="38"/>
      <c r="BL290" s="39"/>
      <c r="BM290" s="226" t="s">
        <v>1042</v>
      </c>
      <c r="BN290" s="130" t="s">
        <v>1043</v>
      </c>
      <c r="BO290" s="140">
        <v>164.37</v>
      </c>
    </row>
    <row r="291" spans="1:70" s="81" customFormat="1" ht="24" customHeight="1" x14ac:dyDescent="0.2">
      <c r="A291" s="41">
        <v>457</v>
      </c>
      <c r="B291" s="115" t="s">
        <v>1045</v>
      </c>
      <c r="C291" s="116" t="s">
        <v>1046</v>
      </c>
      <c r="D291" s="117" t="s">
        <v>1047</v>
      </c>
      <c r="E291" s="118" t="s">
        <v>143</v>
      </c>
      <c r="F291" s="86" t="s">
        <v>1048</v>
      </c>
      <c r="G291" s="87">
        <v>35141</v>
      </c>
      <c r="H291" s="119">
        <v>44945</v>
      </c>
      <c r="I291" s="49">
        <f>VLOOKUP(B291,'[6]Salary Rank'!$B$8:$P$28,15,0)</f>
        <v>212</v>
      </c>
      <c r="J291" s="50">
        <f>VLOOKUP(B291,[6]Attendance!$B$16:$AQ$125,42,0)</f>
        <v>24.5</v>
      </c>
      <c r="K291" s="51">
        <f t="shared" si="158"/>
        <v>199.77</v>
      </c>
      <c r="L291" s="52">
        <v>0</v>
      </c>
      <c r="M291" s="52">
        <f t="shared" si="182"/>
        <v>0</v>
      </c>
      <c r="N291" s="53">
        <f>VLOOKUP(B291,[6]Attendance!$B$16:$AS$125,44,0)</f>
        <v>0</v>
      </c>
      <c r="O291" s="60">
        <f t="shared" si="159"/>
        <v>0</v>
      </c>
      <c r="P291" s="53">
        <f>VLOOKUP(B291,[6]Attendance!$B$16:$BA$125,52,0)</f>
        <v>0</v>
      </c>
      <c r="Q291" s="53">
        <f t="shared" si="160"/>
        <v>0</v>
      </c>
      <c r="R291" s="54">
        <f>VLOOKUP(B291,[6]Attendance!$B$16:$BB$125,53,0)</f>
        <v>14</v>
      </c>
      <c r="S291" s="55">
        <f t="shared" si="161"/>
        <v>21.403846153846153</v>
      </c>
      <c r="T291" s="53">
        <f>VLOOKUP(B291,[6]Attendance!$B$16:$BC$125,54,0)</f>
        <v>0</v>
      </c>
      <c r="U291" s="53">
        <f t="shared" si="162"/>
        <v>0</v>
      </c>
      <c r="V291" s="53">
        <f>VLOOKUP(B291,[6]Attendance!$B$16:$AT$125,45,0)</f>
        <v>0</v>
      </c>
      <c r="W291" s="53">
        <f t="shared" si="163"/>
        <v>0</v>
      </c>
      <c r="X291" s="56">
        <f>VLOOKUP(B291,[6]Attendance!$B$16:$AP$125,41,0)</f>
        <v>7</v>
      </c>
      <c r="Y291" s="56">
        <f t="shared" si="164"/>
        <v>3.5</v>
      </c>
      <c r="Z291" s="138">
        <f>VLOOKUP(B291,'[6]Salary Rank'!$B$8:$Q$29,16,0)</f>
        <v>3</v>
      </c>
      <c r="AA291" s="58">
        <f t="shared" si="165"/>
        <v>24.5</v>
      </c>
      <c r="AB291" s="59">
        <f t="shared" si="166"/>
        <v>2.8269230769230771</v>
      </c>
      <c r="AC291" s="58">
        <f t="shared" si="183"/>
        <v>0</v>
      </c>
      <c r="AD291" s="58">
        <f t="shared" si="184"/>
        <v>0</v>
      </c>
      <c r="AE291" s="60">
        <v>26</v>
      </c>
      <c r="AF291" s="60">
        <f t="shared" si="167"/>
        <v>10</v>
      </c>
      <c r="AG291" s="60">
        <f>VLOOKUP(B291,[6]Attendance!$B$16:$AZ$125,51,0)</f>
        <v>25.5</v>
      </c>
      <c r="AH291" s="53">
        <f t="shared" si="168"/>
        <v>9.8076923076923084</v>
      </c>
      <c r="AI291" s="61">
        <f>VLOOKUP(B291,[6]Attendance!$B$16:$BD$125,55,0)</f>
        <v>1</v>
      </c>
      <c r="AJ291" s="61">
        <f>VLOOKUP(B291,'[6]Annual leave'!$B$10:$W$31,22,0)</f>
        <v>12.493910256410256</v>
      </c>
      <c r="AK291" s="62">
        <f t="shared" si="185"/>
        <v>14</v>
      </c>
      <c r="AL291" s="63">
        <f t="shared" si="194"/>
        <v>2</v>
      </c>
      <c r="AM291" s="53">
        <v>0</v>
      </c>
      <c r="AN291" s="53">
        <f>VLOOKUP(B291,[6]Attendance!$B$16:$AR$125,43,0)</f>
        <v>0</v>
      </c>
      <c r="AO291" s="53">
        <f t="shared" si="170"/>
        <v>0</v>
      </c>
      <c r="AP291" s="64">
        <v>0</v>
      </c>
      <c r="AQ291" s="53">
        <v>0</v>
      </c>
      <c r="AR291" s="65">
        <f>VLOOKUP(B291,'[6]13 Month'!$B$9:$X$30,23,0)</f>
        <v>209.61217948717942</v>
      </c>
      <c r="AS291" s="66">
        <f t="shared" si="186"/>
        <v>471.41</v>
      </c>
      <c r="AT291" s="67">
        <f t="shared" si="171"/>
        <v>1908267.6800000002</v>
      </c>
      <c r="AU291" s="68">
        <v>0</v>
      </c>
      <c r="AV291" s="68">
        <v>0</v>
      </c>
      <c r="AW291" s="69">
        <f t="shared" si="172"/>
        <v>0</v>
      </c>
      <c r="AX291" s="70">
        <f t="shared" si="173"/>
        <v>1853619.6800000002</v>
      </c>
      <c r="AY291" s="71">
        <f t="shared" si="187"/>
        <v>5</v>
      </c>
      <c r="AZ291" s="53">
        <f t="shared" si="188"/>
        <v>17680.983999999997</v>
      </c>
      <c r="BA291" s="65">
        <f t="shared" si="189"/>
        <v>4.3678320158102757</v>
      </c>
      <c r="BB291" s="60">
        <f t="shared" si="190"/>
        <v>5.92</v>
      </c>
      <c r="BC291" s="60">
        <f t="shared" si="191"/>
        <v>5.92</v>
      </c>
      <c r="BD291" s="53">
        <f t="shared" si="192"/>
        <v>461.12</v>
      </c>
      <c r="BE291" s="72">
        <f>VLOOKUP(B291,'[6]PAYROLL 50%'!$B$9:$L$29,11,0)</f>
        <v>106</v>
      </c>
      <c r="BF291" s="73">
        <f t="shared" si="180"/>
        <v>355.12</v>
      </c>
      <c r="BG291" s="56">
        <f>VLOOKUP(B291,[6]Seniority!$B$10:$P$31,15,0)</f>
        <v>0</v>
      </c>
      <c r="BH291" s="74">
        <f>VLOOKUP(B291,[6]Seniority!$B$10:$S$31,18,0)</f>
        <v>0</v>
      </c>
      <c r="BI291" s="75">
        <f t="shared" si="181"/>
        <v>355.12</v>
      </c>
      <c r="BJ291" s="76"/>
      <c r="BK291" s="38"/>
      <c r="BL291" s="39"/>
      <c r="BM291" s="226" t="s">
        <v>1045</v>
      </c>
      <c r="BN291" s="130" t="s">
        <v>1046</v>
      </c>
      <c r="BO291" s="140">
        <v>202.89999999999998</v>
      </c>
    </row>
    <row r="292" spans="1:70" s="81" customFormat="1" ht="24" customHeight="1" x14ac:dyDescent="0.2">
      <c r="A292" s="41">
        <v>458</v>
      </c>
      <c r="B292" s="115" t="s">
        <v>1049</v>
      </c>
      <c r="C292" s="116" t="s">
        <v>1050</v>
      </c>
      <c r="D292" s="117" t="s">
        <v>1051</v>
      </c>
      <c r="E292" s="118" t="s">
        <v>464</v>
      </c>
      <c r="F292" s="86" t="s">
        <v>999</v>
      </c>
      <c r="G292" s="87">
        <v>36051</v>
      </c>
      <c r="H292" s="119">
        <v>44945</v>
      </c>
      <c r="I292" s="49">
        <f>VLOOKUP(B292,'[6]Salary Rank'!$B$8:$P$28,15,0)</f>
        <v>212</v>
      </c>
      <c r="J292" s="50">
        <f>VLOOKUP(B292,[6]Attendance!$B$16:$AQ$125,42,0)</f>
        <v>25</v>
      </c>
      <c r="K292" s="51">
        <f t="shared" si="158"/>
        <v>203.85</v>
      </c>
      <c r="L292" s="52">
        <v>0</v>
      </c>
      <c r="M292" s="52">
        <f t="shared" si="182"/>
        <v>0</v>
      </c>
      <c r="N292" s="53">
        <f>VLOOKUP(B292,[6]Attendance!$B$16:$AS$125,44,0)</f>
        <v>0</v>
      </c>
      <c r="O292" s="53">
        <f t="shared" si="159"/>
        <v>0</v>
      </c>
      <c r="P292" s="58">
        <f>VLOOKUP(B292,[6]Attendance!$B$16:$BA$125,52,0)</f>
        <v>76</v>
      </c>
      <c r="Q292" s="58">
        <f t="shared" si="160"/>
        <v>23.238461538461536</v>
      </c>
      <c r="R292" s="54">
        <f>VLOOKUP(B292,[6]Attendance!$B$16:$BB$125,53,0)</f>
        <v>0</v>
      </c>
      <c r="S292" s="55">
        <f t="shared" si="161"/>
        <v>0</v>
      </c>
      <c r="T292" s="58">
        <f>VLOOKUP(B292,[6]Attendance!$B$16:$BC$125,54,0)</f>
        <v>30</v>
      </c>
      <c r="U292" s="58">
        <f t="shared" si="162"/>
        <v>61.153846153846146</v>
      </c>
      <c r="V292" s="53">
        <f>VLOOKUP(B292,[6]Attendance!$B$16:$AT$125,45,0)</f>
        <v>0</v>
      </c>
      <c r="W292" s="53">
        <f t="shared" si="163"/>
        <v>0</v>
      </c>
      <c r="X292" s="56">
        <f>VLOOKUP(B292,[6]Attendance!$B$16:$AP$125,41,0)</f>
        <v>15</v>
      </c>
      <c r="Y292" s="56">
        <f t="shared" si="164"/>
        <v>7.5</v>
      </c>
      <c r="Z292" s="138">
        <f>VLOOKUP(B292,'[6]Salary Rank'!$B$8:$Q$29,16,0)</f>
        <v>3</v>
      </c>
      <c r="AA292" s="58">
        <f t="shared" si="165"/>
        <v>25</v>
      </c>
      <c r="AB292" s="59">
        <f t="shared" si="166"/>
        <v>2.8846153846153846</v>
      </c>
      <c r="AC292" s="58">
        <f t="shared" si="183"/>
        <v>0</v>
      </c>
      <c r="AD292" s="58">
        <f t="shared" si="184"/>
        <v>0</v>
      </c>
      <c r="AE292" s="60">
        <v>26</v>
      </c>
      <c r="AF292" s="60">
        <f t="shared" si="167"/>
        <v>10</v>
      </c>
      <c r="AG292" s="60">
        <f>VLOOKUP(B292,[6]Attendance!$B$16:$AZ$125,51,0)</f>
        <v>25</v>
      </c>
      <c r="AH292" s="53">
        <f t="shared" si="168"/>
        <v>9.6153846153846168</v>
      </c>
      <c r="AI292" s="61">
        <f>VLOOKUP(B292,[6]Attendance!$B$16:$BD$125,55,0)</f>
        <v>0</v>
      </c>
      <c r="AJ292" s="61">
        <f>VLOOKUP(B292,'[6]Annual leave'!$B$10:$W$31,22,0)</f>
        <v>0</v>
      </c>
      <c r="AK292" s="62">
        <f t="shared" si="185"/>
        <v>14</v>
      </c>
      <c r="AL292" s="63">
        <f t="shared" si="194"/>
        <v>2</v>
      </c>
      <c r="AM292" s="53">
        <v>0</v>
      </c>
      <c r="AN292" s="58">
        <f>VLOOKUP(B292,[6]Attendance!$B$16:$AR$125,43,0)</f>
        <v>24</v>
      </c>
      <c r="AO292" s="58">
        <f t="shared" si="170"/>
        <v>27.692307692307693</v>
      </c>
      <c r="AP292" s="64">
        <v>0</v>
      </c>
      <c r="AQ292" s="53">
        <v>0</v>
      </c>
      <c r="AR292" s="65">
        <f>VLOOKUP(B292,'[6]13 Month'!$B$9:$X$30,23,0)</f>
        <v>209.64432322485209</v>
      </c>
      <c r="AS292" s="66">
        <f t="shared" si="186"/>
        <v>557.58000000000004</v>
      </c>
      <c r="AT292" s="67">
        <f t="shared" si="171"/>
        <v>2257083.8400000003</v>
      </c>
      <c r="AU292" s="68">
        <v>0</v>
      </c>
      <c r="AV292" s="68">
        <v>0</v>
      </c>
      <c r="AW292" s="69">
        <f t="shared" si="172"/>
        <v>0</v>
      </c>
      <c r="AX292" s="70">
        <f t="shared" si="173"/>
        <v>2186243.8400000003</v>
      </c>
      <c r="AY292" s="71">
        <f t="shared" si="187"/>
        <v>10</v>
      </c>
      <c r="AZ292" s="53">
        <f t="shared" si="188"/>
        <v>43624.38400000002</v>
      </c>
      <c r="BA292" s="65">
        <f t="shared" si="189"/>
        <v>10.776774703557317</v>
      </c>
      <c r="BB292" s="60">
        <f t="shared" si="190"/>
        <v>5.92</v>
      </c>
      <c r="BC292" s="60">
        <f t="shared" si="191"/>
        <v>5.92</v>
      </c>
      <c r="BD292" s="53">
        <f t="shared" si="192"/>
        <v>540.88</v>
      </c>
      <c r="BE292" s="72">
        <f>VLOOKUP(B292,'[6]PAYROLL 50%'!$B$9:$L$29,11,0)</f>
        <v>106</v>
      </c>
      <c r="BF292" s="73">
        <f t="shared" si="180"/>
        <v>434.88</v>
      </c>
      <c r="BG292" s="56">
        <f>VLOOKUP(B292,[6]Seniority!$B$10:$P$31,15,0)</f>
        <v>0</v>
      </c>
      <c r="BH292" s="74">
        <f>VLOOKUP(B292,[6]Seniority!$B$10:$S$31,18,0)</f>
        <v>0</v>
      </c>
      <c r="BI292" s="75">
        <f t="shared" si="181"/>
        <v>434.88</v>
      </c>
      <c r="BJ292" s="76"/>
      <c r="BK292" s="38"/>
      <c r="BL292" s="39"/>
      <c r="BM292" s="226" t="s">
        <v>1049</v>
      </c>
      <c r="BN292" s="130" t="s">
        <v>1050</v>
      </c>
      <c r="BO292" s="140">
        <v>290.75</v>
      </c>
    </row>
    <row r="293" spans="1:70" s="81" customFormat="1" ht="24" customHeight="1" x14ac:dyDescent="0.2">
      <c r="A293" s="41">
        <v>459</v>
      </c>
      <c r="B293" s="120" t="s">
        <v>1052</v>
      </c>
      <c r="C293" s="116" t="s">
        <v>1053</v>
      </c>
      <c r="D293" s="121" t="s">
        <v>1054</v>
      </c>
      <c r="E293" s="118" t="s">
        <v>464</v>
      </c>
      <c r="F293" s="86" t="s">
        <v>999</v>
      </c>
      <c r="G293" s="87">
        <v>36080</v>
      </c>
      <c r="H293" s="88">
        <v>44966</v>
      </c>
      <c r="I293" s="49">
        <f>VLOOKUP(B293,'[6]Salary Rank'!$B$8:$P$28,15,0)</f>
        <v>212</v>
      </c>
      <c r="J293" s="50">
        <f>VLOOKUP(B293,[6]Attendance!$B$16:$AQ$125,42,0)</f>
        <v>26</v>
      </c>
      <c r="K293" s="51">
        <f t="shared" si="158"/>
        <v>212</v>
      </c>
      <c r="L293" s="52">
        <v>0</v>
      </c>
      <c r="M293" s="52">
        <f t="shared" si="182"/>
        <v>0</v>
      </c>
      <c r="N293" s="53">
        <f>VLOOKUP(B293,[6]Attendance!$B$16:$AS$125,44,0)</f>
        <v>0</v>
      </c>
      <c r="O293" s="60">
        <f t="shared" si="159"/>
        <v>0</v>
      </c>
      <c r="P293" s="53">
        <f>VLOOKUP(B293,[6]Attendance!$B$16:$BA$125,52,0)</f>
        <v>0</v>
      </c>
      <c r="Q293" s="53">
        <f t="shared" si="160"/>
        <v>0</v>
      </c>
      <c r="R293" s="54">
        <f>VLOOKUP(B293,[6]Attendance!$B$16:$BB$125,53,0)</f>
        <v>24</v>
      </c>
      <c r="S293" s="55">
        <f t="shared" si="161"/>
        <v>36.692307692307693</v>
      </c>
      <c r="T293" s="53">
        <f>VLOOKUP(B293,[6]Attendance!$B$16:$BC$125,54,0)</f>
        <v>0</v>
      </c>
      <c r="U293" s="53">
        <f t="shared" si="162"/>
        <v>0</v>
      </c>
      <c r="V293" s="53">
        <f>VLOOKUP(B293,[6]Attendance!$B$16:$AT$125,45,0)</f>
        <v>0</v>
      </c>
      <c r="W293" s="60">
        <f t="shared" si="163"/>
        <v>0</v>
      </c>
      <c r="X293" s="56">
        <f>VLOOKUP(B293,[6]Attendance!$B$16:$AP$125,41,0)</f>
        <v>12</v>
      </c>
      <c r="Y293" s="56">
        <f t="shared" si="164"/>
        <v>6</v>
      </c>
      <c r="Z293" s="138">
        <f>VLOOKUP(B293,'[6]Salary Rank'!$B$8:$Q$29,16,0)</f>
        <v>3</v>
      </c>
      <c r="AA293" s="58">
        <f t="shared" si="165"/>
        <v>26</v>
      </c>
      <c r="AB293" s="59">
        <f t="shared" si="166"/>
        <v>3</v>
      </c>
      <c r="AC293" s="58">
        <f t="shared" si="183"/>
        <v>0</v>
      </c>
      <c r="AD293" s="58">
        <f t="shared" si="184"/>
        <v>0</v>
      </c>
      <c r="AE293" s="60">
        <v>26</v>
      </c>
      <c r="AF293" s="60">
        <f t="shared" si="167"/>
        <v>10</v>
      </c>
      <c r="AG293" s="60">
        <f>VLOOKUP(B293,[6]Attendance!$B$16:$AZ$125,51,0)</f>
        <v>26</v>
      </c>
      <c r="AH293" s="53">
        <f t="shared" si="168"/>
        <v>10</v>
      </c>
      <c r="AI293" s="61">
        <f>VLOOKUP(B293,[6]Attendance!$B$16:$BD$125,55,0)</f>
        <v>0</v>
      </c>
      <c r="AJ293" s="61">
        <f>VLOOKUP(B293,'[6]Annual leave'!$B$10:$W$31,22,0)</f>
        <v>0</v>
      </c>
      <c r="AK293" s="62">
        <f t="shared" si="185"/>
        <v>13</v>
      </c>
      <c r="AL293" s="63">
        <f t="shared" si="194"/>
        <v>2</v>
      </c>
      <c r="AM293" s="53">
        <v>0</v>
      </c>
      <c r="AN293" s="53">
        <f>VLOOKUP(B293,[6]Attendance!$B$16:$AR$125,43,0)</f>
        <v>0</v>
      </c>
      <c r="AO293" s="53">
        <f t="shared" si="170"/>
        <v>0</v>
      </c>
      <c r="AP293" s="64">
        <v>0</v>
      </c>
      <c r="AQ293" s="53">
        <v>0</v>
      </c>
      <c r="AR293" s="65">
        <f>VLOOKUP(B293,'[6]13 Month'!$B$9:$X$30,23,0)</f>
        <v>211.66666666666666</v>
      </c>
      <c r="AS293" s="66">
        <f t="shared" si="186"/>
        <v>491.36</v>
      </c>
      <c r="AT293" s="67">
        <f t="shared" si="171"/>
        <v>1989025.28</v>
      </c>
      <c r="AU293" s="68">
        <v>0</v>
      </c>
      <c r="AV293" s="68">
        <v>0</v>
      </c>
      <c r="AW293" s="69">
        <f t="shared" si="172"/>
        <v>0</v>
      </c>
      <c r="AX293" s="70">
        <f t="shared" si="173"/>
        <v>1924257.28</v>
      </c>
      <c r="AY293" s="71">
        <f t="shared" si="187"/>
        <v>5</v>
      </c>
      <c r="AZ293" s="53">
        <f t="shared" si="188"/>
        <v>21212.864000000001</v>
      </c>
      <c r="BA293" s="65">
        <f t="shared" si="189"/>
        <v>5.2403320158102771</v>
      </c>
      <c r="BB293" s="60">
        <f t="shared" si="190"/>
        <v>5.92</v>
      </c>
      <c r="BC293" s="60">
        <f t="shared" si="191"/>
        <v>5.92</v>
      </c>
      <c r="BD293" s="53">
        <f t="shared" si="192"/>
        <v>480.2</v>
      </c>
      <c r="BE293" s="72">
        <f>VLOOKUP(B293,'[6]PAYROLL 50%'!$B$9:$L$29,11,0)</f>
        <v>106</v>
      </c>
      <c r="BF293" s="73">
        <f t="shared" si="180"/>
        <v>374.2</v>
      </c>
      <c r="BG293" s="56">
        <f>VLOOKUP(B293,[6]Seniority!$B$10:$P$31,15,0)</f>
        <v>0</v>
      </c>
      <c r="BH293" s="74">
        <f>VLOOKUP(B293,[6]Seniority!$B$10:$S$31,18,0)</f>
        <v>0</v>
      </c>
      <c r="BI293" s="75">
        <f t="shared" si="181"/>
        <v>374.2</v>
      </c>
      <c r="BJ293" s="76"/>
      <c r="BK293" s="38"/>
      <c r="BL293" s="39"/>
      <c r="BM293" s="226" t="s">
        <v>1052</v>
      </c>
      <c r="BN293" s="130" t="s">
        <v>1053</v>
      </c>
      <c r="BO293" s="140">
        <v>187.62</v>
      </c>
    </row>
    <row r="294" spans="1:70" s="81" customFormat="1" ht="24" customHeight="1" x14ac:dyDescent="0.2">
      <c r="A294" s="41">
        <v>460</v>
      </c>
      <c r="B294" s="115" t="s">
        <v>1055</v>
      </c>
      <c r="C294" s="116" t="s">
        <v>1056</v>
      </c>
      <c r="D294" s="121" t="s">
        <v>1057</v>
      </c>
      <c r="E294" s="148" t="s">
        <v>464</v>
      </c>
      <c r="F294" s="86" t="s">
        <v>999</v>
      </c>
      <c r="G294" s="207">
        <v>36478</v>
      </c>
      <c r="H294" s="88">
        <v>45166</v>
      </c>
      <c r="I294" s="49">
        <f>VLOOKUP(B294,'[6]Salary Rank'!$B$8:$P$28,15,0)</f>
        <v>212</v>
      </c>
      <c r="J294" s="50">
        <f>VLOOKUP(B294,[6]Attendance!$B$16:$AQ$125,42,0)</f>
        <v>26</v>
      </c>
      <c r="K294" s="51">
        <f t="shared" si="158"/>
        <v>212</v>
      </c>
      <c r="L294" s="52">
        <v>0</v>
      </c>
      <c r="M294" s="52">
        <f t="shared" si="182"/>
        <v>0</v>
      </c>
      <c r="N294" s="53">
        <f>VLOOKUP(B294,[6]Attendance!$B$16:$AS$125,44,0)</f>
        <v>0</v>
      </c>
      <c r="O294" s="53">
        <f t="shared" si="159"/>
        <v>0</v>
      </c>
      <c r="P294" s="53">
        <f>VLOOKUP(B294,[6]Attendance!$B$16:$BA$125,52,0)</f>
        <v>0</v>
      </c>
      <c r="Q294" s="53">
        <f t="shared" si="160"/>
        <v>0</v>
      </c>
      <c r="R294" s="54">
        <f>VLOOKUP(B294,[6]Attendance!$B$16:$BB$125,53,0)</f>
        <v>26</v>
      </c>
      <c r="S294" s="55">
        <f t="shared" si="161"/>
        <v>39.75</v>
      </c>
      <c r="T294" s="53">
        <f>VLOOKUP(B294,[6]Attendance!$B$16:$BC$125,54,0)</f>
        <v>0</v>
      </c>
      <c r="U294" s="53">
        <f t="shared" si="162"/>
        <v>0</v>
      </c>
      <c r="V294" s="53">
        <f>VLOOKUP(B294,[6]Attendance!$B$16:$AT$125,45,0)</f>
        <v>0</v>
      </c>
      <c r="W294" s="53">
        <f t="shared" si="163"/>
        <v>0</v>
      </c>
      <c r="X294" s="56">
        <f>VLOOKUP(B294,[6]Attendance!$B$16:$AP$125,41,0)</f>
        <v>13</v>
      </c>
      <c r="Y294" s="56">
        <f t="shared" si="164"/>
        <v>6.5</v>
      </c>
      <c r="Z294" s="138">
        <f>VLOOKUP(B294,'[6]Salary Rank'!$B$8:$Q$29,16,0)</f>
        <v>3</v>
      </c>
      <c r="AA294" s="58">
        <f t="shared" si="165"/>
        <v>26</v>
      </c>
      <c r="AB294" s="59">
        <f t="shared" si="166"/>
        <v>3</v>
      </c>
      <c r="AC294" s="58">
        <f t="shared" si="183"/>
        <v>0</v>
      </c>
      <c r="AD294" s="58">
        <f t="shared" si="184"/>
        <v>0</v>
      </c>
      <c r="AE294" s="53">
        <v>26</v>
      </c>
      <c r="AF294" s="53">
        <f t="shared" si="167"/>
        <v>10</v>
      </c>
      <c r="AG294" s="53">
        <f>VLOOKUP(B294,[6]Attendance!$B$16:$AZ$125,51,0)</f>
        <v>26</v>
      </c>
      <c r="AH294" s="53">
        <f t="shared" si="168"/>
        <v>10</v>
      </c>
      <c r="AI294" s="61">
        <f>VLOOKUP(B294,[6]Attendance!$B$16:$BD$125,55,0)</f>
        <v>0</v>
      </c>
      <c r="AJ294" s="61">
        <f>VLOOKUP(B294,'[6]Annual leave'!$B$10:$W$31,22,0)</f>
        <v>0</v>
      </c>
      <c r="AK294" s="62">
        <f t="shared" si="185"/>
        <v>7</v>
      </c>
      <c r="AL294" s="63">
        <f t="shared" si="194"/>
        <v>0</v>
      </c>
      <c r="AM294" s="53">
        <v>0</v>
      </c>
      <c r="AN294" s="53">
        <f>VLOOKUP(B294,[6]Attendance!$B$16:$AR$125,43,0)</f>
        <v>0</v>
      </c>
      <c r="AO294" s="53">
        <f t="shared" si="170"/>
        <v>0</v>
      </c>
      <c r="AP294" s="123">
        <v>0</v>
      </c>
      <c r="AQ294" s="63">
        <v>10</v>
      </c>
      <c r="AR294" s="65">
        <f>VLOOKUP(B294,'[6]13 Month'!$B$9:$X$30,23,0)</f>
        <v>104.5400641025641</v>
      </c>
      <c r="AS294" s="66">
        <f t="shared" si="186"/>
        <v>395.79</v>
      </c>
      <c r="AT294" s="67">
        <f t="shared" si="171"/>
        <v>1602157.9200000002</v>
      </c>
      <c r="AU294" s="68">
        <v>1</v>
      </c>
      <c r="AV294" s="68">
        <v>1</v>
      </c>
      <c r="AW294" s="69">
        <f t="shared" si="172"/>
        <v>300000</v>
      </c>
      <c r="AX294" s="70">
        <f t="shared" si="173"/>
        <v>1235365.9200000002</v>
      </c>
      <c r="AY294" s="71">
        <f t="shared" si="187"/>
        <v>0</v>
      </c>
      <c r="AZ294" s="53">
        <f t="shared" si="188"/>
        <v>0</v>
      </c>
      <c r="BA294" s="65">
        <f t="shared" si="189"/>
        <v>0</v>
      </c>
      <c r="BB294" s="53">
        <f t="shared" si="190"/>
        <v>5.92</v>
      </c>
      <c r="BC294" s="53">
        <f t="shared" si="191"/>
        <v>5.92</v>
      </c>
      <c r="BD294" s="53">
        <f t="shared" si="192"/>
        <v>389.87</v>
      </c>
      <c r="BE294" s="72">
        <f>VLOOKUP(B294,'[6]PAYROLL 50%'!$B$9:$L$29,11,0)</f>
        <v>106</v>
      </c>
      <c r="BF294" s="73">
        <f t="shared" si="180"/>
        <v>283.87</v>
      </c>
      <c r="BG294" s="56">
        <f>VLOOKUP(B294,[6]Seniority!$B$10:$P$31,15,0)</f>
        <v>0</v>
      </c>
      <c r="BH294" s="74">
        <f>VLOOKUP(B294,[6]Seniority!$B$10:$S$31,18,0)</f>
        <v>0</v>
      </c>
      <c r="BI294" s="75">
        <f t="shared" si="181"/>
        <v>283.87</v>
      </c>
      <c r="BJ294" s="245"/>
      <c r="BK294" s="38"/>
      <c r="BL294" s="39"/>
      <c r="BM294" s="226" t="s">
        <v>1055</v>
      </c>
      <c r="BN294" s="130" t="s">
        <v>1056</v>
      </c>
      <c r="BO294" s="140">
        <v>218.08999999999997</v>
      </c>
    </row>
    <row r="295" spans="1:70" s="81" customFormat="1" ht="24" customHeight="1" x14ac:dyDescent="0.2">
      <c r="A295" s="41">
        <v>461</v>
      </c>
      <c r="B295" s="120" t="s">
        <v>1058</v>
      </c>
      <c r="C295" s="116" t="s">
        <v>1059</v>
      </c>
      <c r="D295" s="121" t="s">
        <v>1060</v>
      </c>
      <c r="E295" s="118" t="s">
        <v>464</v>
      </c>
      <c r="F295" s="86" t="s">
        <v>1048</v>
      </c>
      <c r="G295" s="87">
        <v>33398</v>
      </c>
      <c r="H295" s="88">
        <v>45217</v>
      </c>
      <c r="I295" s="49">
        <f>VLOOKUP(B295,'[6]Salary Rank'!$B$8:$P$28,15,0)</f>
        <v>212</v>
      </c>
      <c r="J295" s="50">
        <f>VLOOKUP(B295,[6]Attendance!$B$16:$AQ$125,42,0)</f>
        <v>26</v>
      </c>
      <c r="K295" s="51">
        <f t="shared" si="158"/>
        <v>212</v>
      </c>
      <c r="L295" s="52">
        <v>0</v>
      </c>
      <c r="M295" s="52">
        <f t="shared" si="182"/>
        <v>0</v>
      </c>
      <c r="N295" s="53">
        <f>VLOOKUP(B295,[6]Attendance!$B$16:$AS$125,44,0)</f>
        <v>0</v>
      </c>
      <c r="O295" s="53">
        <f t="shared" si="159"/>
        <v>0</v>
      </c>
      <c r="P295" s="53">
        <f>VLOOKUP(B295,[6]Attendance!$B$16:$BA$125,52,0)</f>
        <v>0</v>
      </c>
      <c r="Q295" s="53">
        <f t="shared" si="160"/>
        <v>0</v>
      </c>
      <c r="R295" s="54">
        <f>VLOOKUP(B295,[6]Attendance!$B$16:$BB$125,53,0)</f>
        <v>28</v>
      </c>
      <c r="S295" s="55">
        <f t="shared" si="161"/>
        <v>42.807692307692307</v>
      </c>
      <c r="T295" s="53">
        <f>VLOOKUP(B295,[6]Attendance!$B$16:$BC$125,54,0)</f>
        <v>0</v>
      </c>
      <c r="U295" s="53">
        <f t="shared" si="162"/>
        <v>0</v>
      </c>
      <c r="V295" s="53">
        <f>VLOOKUP(B295,[6]Attendance!$B$16:$AT$125,45,0)</f>
        <v>0</v>
      </c>
      <c r="W295" s="53">
        <f t="shared" si="163"/>
        <v>0</v>
      </c>
      <c r="X295" s="56">
        <f>VLOOKUP(B295,[6]Attendance!$B$16:$AP$125,41,0)</f>
        <v>14</v>
      </c>
      <c r="Y295" s="56">
        <f t="shared" si="164"/>
        <v>7</v>
      </c>
      <c r="Z295" s="138">
        <f>VLOOKUP(B295,'[6]Salary Rank'!$B$8:$Q$29,16,0)</f>
        <v>3</v>
      </c>
      <c r="AA295" s="58">
        <f t="shared" si="165"/>
        <v>26</v>
      </c>
      <c r="AB295" s="59">
        <f t="shared" si="166"/>
        <v>3</v>
      </c>
      <c r="AC295" s="58">
        <f t="shared" si="183"/>
        <v>0</v>
      </c>
      <c r="AD295" s="58">
        <f t="shared" si="184"/>
        <v>0</v>
      </c>
      <c r="AE295" s="60">
        <v>26</v>
      </c>
      <c r="AF295" s="60">
        <f t="shared" si="167"/>
        <v>10</v>
      </c>
      <c r="AG295" s="60">
        <f>VLOOKUP(B295,[6]Attendance!$B$16:$AZ$125,51,0)</f>
        <v>26</v>
      </c>
      <c r="AH295" s="53">
        <f t="shared" si="168"/>
        <v>10</v>
      </c>
      <c r="AI295" s="61">
        <f>VLOOKUP(B295,[6]Attendance!$B$16:$BD$125,55,0)</f>
        <v>0</v>
      </c>
      <c r="AJ295" s="61">
        <f>VLOOKUP(B295,'[6]Annual leave'!$B$10:$W$31,22,0)</f>
        <v>0</v>
      </c>
      <c r="AK295" s="62">
        <f t="shared" si="185"/>
        <v>5</v>
      </c>
      <c r="AL295" s="63">
        <f t="shared" si="194"/>
        <v>0</v>
      </c>
      <c r="AM295" s="53">
        <v>0</v>
      </c>
      <c r="AN295" s="53">
        <f>VLOOKUP(B295,[6]Attendance!$B$16:$AR$125,43,0)</f>
        <v>0</v>
      </c>
      <c r="AO295" s="53">
        <f t="shared" si="170"/>
        <v>0</v>
      </c>
      <c r="AP295" s="64">
        <v>0</v>
      </c>
      <c r="AQ295" s="53">
        <v>0</v>
      </c>
      <c r="AR295" s="65">
        <f>VLOOKUP(B295,'[6]13 Month'!$B$9:$X$30,23,0)</f>
        <v>69.666666666666671</v>
      </c>
      <c r="AS295" s="66">
        <f t="shared" si="186"/>
        <v>354.47</v>
      </c>
      <c r="AT295" s="67">
        <f t="shared" si="171"/>
        <v>1434894.56</v>
      </c>
      <c r="AU295" s="68">
        <v>0</v>
      </c>
      <c r="AV295" s="68">
        <v>0</v>
      </c>
      <c r="AW295" s="69">
        <f t="shared" si="172"/>
        <v>0</v>
      </c>
      <c r="AX295" s="70">
        <f t="shared" si="173"/>
        <v>1366078.56</v>
      </c>
      <c r="AY295" s="71">
        <f t="shared" si="187"/>
        <v>0</v>
      </c>
      <c r="AZ295" s="53">
        <f t="shared" si="188"/>
        <v>0</v>
      </c>
      <c r="BA295" s="65">
        <f t="shared" si="189"/>
        <v>0</v>
      </c>
      <c r="BB295" s="60">
        <f t="shared" si="190"/>
        <v>5.92</v>
      </c>
      <c r="BC295" s="60">
        <f t="shared" si="191"/>
        <v>5.92</v>
      </c>
      <c r="BD295" s="53">
        <f t="shared" si="192"/>
        <v>348.55</v>
      </c>
      <c r="BE295" s="72">
        <f>VLOOKUP(B295,'[6]PAYROLL 50%'!$B$9:$L$29,11,0)</f>
        <v>106</v>
      </c>
      <c r="BF295" s="73">
        <f t="shared" si="180"/>
        <v>242.55</v>
      </c>
      <c r="BG295" s="56">
        <f>VLOOKUP(B295,[6]Seniority!$B$10:$P$31,15,0)</f>
        <v>0</v>
      </c>
      <c r="BH295" s="74">
        <f>VLOOKUP(B295,[6]Seniority!$B$10:$S$31,18,0)</f>
        <v>0</v>
      </c>
      <c r="BI295" s="75">
        <f t="shared" si="181"/>
        <v>242.55</v>
      </c>
      <c r="BJ295" s="76"/>
      <c r="BK295" s="38"/>
      <c r="BL295" s="39"/>
      <c r="BM295" s="226" t="s">
        <v>1058</v>
      </c>
      <c r="BN295" s="130" t="s">
        <v>1059</v>
      </c>
      <c r="BO295" s="140">
        <v>232.11</v>
      </c>
    </row>
    <row r="296" spans="1:70" s="81" customFormat="1" ht="24" customHeight="1" x14ac:dyDescent="0.2">
      <c r="A296" s="41">
        <v>462</v>
      </c>
      <c r="B296" s="115" t="s">
        <v>1061</v>
      </c>
      <c r="C296" s="116" t="s">
        <v>1062</v>
      </c>
      <c r="D296" s="121" t="s">
        <v>1063</v>
      </c>
      <c r="E296" s="118" t="s">
        <v>143</v>
      </c>
      <c r="F296" s="86" t="s">
        <v>1048</v>
      </c>
      <c r="G296" s="87">
        <v>35065</v>
      </c>
      <c r="H296" s="88">
        <v>45264</v>
      </c>
      <c r="I296" s="49">
        <v>208</v>
      </c>
      <c r="J296" s="50">
        <f>VLOOKUP(B296,[6]Attendance!$B$16:$AQ$125,42,0)</f>
        <v>26</v>
      </c>
      <c r="K296" s="51">
        <f t="shared" si="158"/>
        <v>208</v>
      </c>
      <c r="L296" s="52">
        <v>0</v>
      </c>
      <c r="M296" s="52">
        <f t="shared" si="182"/>
        <v>0</v>
      </c>
      <c r="N296" s="53">
        <f>VLOOKUP(B296,[6]Attendance!$B$16:$AS$125,44,0)</f>
        <v>0</v>
      </c>
      <c r="O296" s="60">
        <f t="shared" si="159"/>
        <v>0</v>
      </c>
      <c r="P296" s="53">
        <f>VLOOKUP(B296,[6]Attendance!$B$16:$BA$125,52,0)</f>
        <v>0</v>
      </c>
      <c r="Q296" s="53">
        <f t="shared" si="160"/>
        <v>0</v>
      </c>
      <c r="R296" s="54">
        <f>VLOOKUP(B296,[6]Attendance!$B$16:$BB$125,53,0)</f>
        <v>6</v>
      </c>
      <c r="S296" s="55">
        <f t="shared" si="161"/>
        <v>9</v>
      </c>
      <c r="T296" s="53">
        <f>VLOOKUP(B296,[6]Attendance!$B$16:$BC$125,54,0)</f>
        <v>0</v>
      </c>
      <c r="U296" s="53">
        <f t="shared" si="162"/>
        <v>0</v>
      </c>
      <c r="V296" s="53">
        <f>VLOOKUP(B296,[6]Attendance!$B$16:$AT$125,45,0)</f>
        <v>0</v>
      </c>
      <c r="W296" s="53">
        <f t="shared" si="163"/>
        <v>0</v>
      </c>
      <c r="X296" s="56">
        <f>VLOOKUP(B296,[6]Attendance!$B$16:$AP$125,41,0)</f>
        <v>3</v>
      </c>
      <c r="Y296" s="56">
        <f t="shared" si="164"/>
        <v>1.5</v>
      </c>
      <c r="Z296" s="138">
        <f>VLOOKUP(B296,'[6]Salary Rank'!$B$8:$Q$29,16,0)</f>
        <v>3</v>
      </c>
      <c r="AA296" s="58">
        <f t="shared" si="165"/>
        <v>26</v>
      </c>
      <c r="AB296" s="59">
        <f t="shared" si="166"/>
        <v>3</v>
      </c>
      <c r="AC296" s="58">
        <f t="shared" si="183"/>
        <v>0</v>
      </c>
      <c r="AD296" s="58">
        <f t="shared" si="184"/>
        <v>0</v>
      </c>
      <c r="AE296" s="60">
        <v>26</v>
      </c>
      <c r="AF296" s="60">
        <f t="shared" si="167"/>
        <v>10</v>
      </c>
      <c r="AG296" s="60">
        <f>VLOOKUP(B296,[6]Attendance!$B$16:$AZ$125,51,0)</f>
        <v>26</v>
      </c>
      <c r="AH296" s="53">
        <f t="shared" si="168"/>
        <v>10</v>
      </c>
      <c r="AI296" s="61">
        <f>VLOOKUP(B296,[6]Attendance!$B$16:$BD$125,55,0)</f>
        <v>0</v>
      </c>
      <c r="AJ296" s="61">
        <f>VLOOKUP(B296,'[6]Annual leave'!$B$10:$W$31,22,0)</f>
        <v>0</v>
      </c>
      <c r="AK296" s="62">
        <f>_xlfn.IFNA(DAY(EOMONTH(H296,))+1,DATEDIF(H296,$AR$4,"M"))</f>
        <v>3</v>
      </c>
      <c r="AL296" s="63">
        <f t="shared" si="194"/>
        <v>0</v>
      </c>
      <c r="AM296" s="53">
        <v>0</v>
      </c>
      <c r="AN296" s="53">
        <f>VLOOKUP(B296,[6]Attendance!$B$16:$AR$125,43,0)</f>
        <v>0</v>
      </c>
      <c r="AO296" s="53">
        <f t="shared" si="170"/>
        <v>0</v>
      </c>
      <c r="AP296" s="64">
        <v>0</v>
      </c>
      <c r="AQ296" s="53">
        <v>0</v>
      </c>
      <c r="AR296" s="65">
        <f>VLOOKUP(B296,'[6]13 Month'!$B$9:$X$30,23,0)</f>
        <v>51.916666666666664</v>
      </c>
      <c r="AS296" s="66">
        <f t="shared" si="186"/>
        <v>293.42</v>
      </c>
      <c r="AT296" s="67">
        <f t="shared" si="171"/>
        <v>1187764.1600000001</v>
      </c>
      <c r="AU296" s="68">
        <v>0</v>
      </c>
      <c r="AV296" s="68">
        <v>0</v>
      </c>
      <c r="AW296" s="69">
        <f t="shared" si="172"/>
        <v>0</v>
      </c>
      <c r="AX296" s="70">
        <f t="shared" si="173"/>
        <v>1141212.1600000001</v>
      </c>
      <c r="AY296" s="71">
        <f t="shared" si="187"/>
        <v>0</v>
      </c>
      <c r="AZ296" s="53">
        <f t="shared" si="188"/>
        <v>0</v>
      </c>
      <c r="BA296" s="65">
        <f t="shared" si="189"/>
        <v>0</v>
      </c>
      <c r="BB296" s="60">
        <f t="shared" si="190"/>
        <v>5.87</v>
      </c>
      <c r="BC296" s="60">
        <f t="shared" si="191"/>
        <v>5.87</v>
      </c>
      <c r="BD296" s="53">
        <f t="shared" si="192"/>
        <v>287.55</v>
      </c>
      <c r="BE296" s="72">
        <f>VLOOKUP(B296,'[6]PAYROLL 50%'!$B$9:$L$29,11,0)</f>
        <v>104</v>
      </c>
      <c r="BF296" s="73">
        <f t="shared" si="180"/>
        <v>183.55</v>
      </c>
      <c r="BG296" s="56">
        <v>0</v>
      </c>
      <c r="BH296" s="74">
        <f>VLOOKUP(B296,[6]Seniority!$B$10:$S$31,18,0)</f>
        <v>0</v>
      </c>
      <c r="BI296" s="75">
        <f t="shared" si="181"/>
        <v>183.55</v>
      </c>
      <c r="BJ296" s="76"/>
      <c r="BK296" s="38"/>
      <c r="BL296" s="39"/>
      <c r="BM296" s="226" t="s">
        <v>1061</v>
      </c>
      <c r="BN296" s="130" t="s">
        <v>1062</v>
      </c>
      <c r="BO296" s="140">
        <v>224.9</v>
      </c>
    </row>
    <row r="297" spans="1:70" s="81" customFormat="1" ht="24" customHeight="1" x14ac:dyDescent="0.2">
      <c r="A297" s="41">
        <v>463</v>
      </c>
      <c r="B297" s="82" t="s">
        <v>1064</v>
      </c>
      <c r="C297" s="83" t="s">
        <v>1065</v>
      </c>
      <c r="D297" s="84" t="s">
        <v>1066</v>
      </c>
      <c r="E297" s="85" t="s">
        <v>464</v>
      </c>
      <c r="F297" s="86" t="s">
        <v>1067</v>
      </c>
      <c r="G297" s="87">
        <v>35255</v>
      </c>
      <c r="H297" s="106">
        <v>43757</v>
      </c>
      <c r="I297" s="49">
        <f>VLOOKUP(B297,'[7]Salary Rank'!$B$8:$P$37,15,0)</f>
        <v>212</v>
      </c>
      <c r="J297" s="50">
        <f>VLOOKUP(B297,[7]Attendance!$B$16:$AQ$155,42,0)</f>
        <v>26</v>
      </c>
      <c r="K297" s="51">
        <f t="shared" si="158"/>
        <v>212</v>
      </c>
      <c r="L297" s="52">
        <v>0</v>
      </c>
      <c r="M297" s="52">
        <f>8.15*L297/2</f>
        <v>0</v>
      </c>
      <c r="N297" s="58">
        <f>VLOOKUP(B297,[7]Attendance!$B$16:$AS$155,44,0)</f>
        <v>8</v>
      </c>
      <c r="O297" s="58">
        <f t="shared" si="159"/>
        <v>12.23076923076923</v>
      </c>
      <c r="P297" s="53">
        <f>VLOOKUP(B297,[7]Attendance!$B$16:$BA$155,52,0)</f>
        <v>0</v>
      </c>
      <c r="Q297" s="53">
        <f t="shared" si="160"/>
        <v>0</v>
      </c>
      <c r="R297" s="54">
        <f>VLOOKUP(B297,[7]Attendance!$B$16:$BB$155,53,0)</f>
        <v>44</v>
      </c>
      <c r="S297" s="55">
        <f t="shared" si="161"/>
        <v>67.269230769230759</v>
      </c>
      <c r="T297" s="53">
        <f>VLOOKUP(B297,[7]Attendance!$B$16:$BC$155,54,0)</f>
        <v>0</v>
      </c>
      <c r="U297" s="53">
        <f t="shared" si="162"/>
        <v>0</v>
      </c>
      <c r="V297" s="58">
        <f>VLOOKUP(B297,[7]Attendance!$B$16:$AT$155,45,0)</f>
        <v>8</v>
      </c>
      <c r="W297" s="58">
        <f t="shared" si="163"/>
        <v>16.307692307692307</v>
      </c>
      <c r="X297" s="56">
        <f>VLOOKUP(B297,[7]Attendance!$B$16:$AP$155,41,0)</f>
        <v>22</v>
      </c>
      <c r="Y297" s="56">
        <f t="shared" si="164"/>
        <v>11</v>
      </c>
      <c r="Z297" s="138">
        <v>10</v>
      </c>
      <c r="AA297" s="58">
        <f t="shared" si="165"/>
        <v>26</v>
      </c>
      <c r="AB297" s="59">
        <f t="shared" si="166"/>
        <v>10</v>
      </c>
      <c r="AC297" s="58">
        <f>L297</f>
        <v>0</v>
      </c>
      <c r="AD297" s="58">
        <f>(Z297/26*AC297)/2</f>
        <v>0</v>
      </c>
      <c r="AE297" s="60">
        <v>26</v>
      </c>
      <c r="AF297" s="60">
        <f t="shared" si="167"/>
        <v>10</v>
      </c>
      <c r="AG297" s="60">
        <f>VLOOKUP(B297,[7]Attendance!$B$16:$AZ$155,51,0)</f>
        <v>26</v>
      </c>
      <c r="AH297" s="53">
        <f t="shared" si="168"/>
        <v>10</v>
      </c>
      <c r="AI297" s="61">
        <f>VLOOKUP(B297,[7]Attendance!$B$16:$BD$155,55,0)</f>
        <v>0</v>
      </c>
      <c r="AJ297" s="61">
        <f>VLOOKUP(B297,'[7]Annual leave'!$B$12:$W$39,22,0)</f>
        <v>0</v>
      </c>
      <c r="AK297" s="62">
        <f t="shared" ref="AK297:AK336" si="195">_xlfn.IFNA(DAY(EOMONTH(H297,))+1,DATEDIF(H297,$AR$4,"M"))</f>
        <v>53</v>
      </c>
      <c r="AL297" s="63">
        <f t="shared" ref="AL297:AL324" si="196">IF(AND(AK297&gt;=12,AK297&lt;24),2,IF(AND(AK297&gt;=24,AK297&lt;36),3,IF(AND(AK297&gt;=36,AK297&lt;48),4,IF(AND(AK297&gt;=48,AK297&lt;60),5,IF(AND(AK297&gt;=60,AK297&lt;AK297&lt;72),6,IF(AND(AK297&gt;=72,AK297&lt;84),7,IF(AND(AK297&gt;=84,AK297&lt;96),8,IF(AND(AK297&gt;=96,AK297&lt;107),9,IF(AND(AK297&gt;=107,AK297&lt;119),10,IF(AK297&gt;119,11,0))))))))))</f>
        <v>5</v>
      </c>
      <c r="AM297" s="53">
        <v>0</v>
      </c>
      <c r="AN297" s="53">
        <f>VLOOKUP(B297,[7]Attendance!$B$16:$AR$155,43,0)</f>
        <v>0</v>
      </c>
      <c r="AO297" s="53">
        <f t="shared" si="170"/>
        <v>0</v>
      </c>
      <c r="AP297" s="64">
        <v>0</v>
      </c>
      <c r="AQ297" s="53">
        <v>0</v>
      </c>
      <c r="AR297" s="65">
        <f>VLOOKUP(B297,'[7]13 Month'!$B$9:$X$36,23,0)</f>
        <v>216.80128205128207</v>
      </c>
      <c r="AS297" s="66">
        <f>ROUND((K297+O297+Q297+S297+U297+W297+Y297+AB297+AF297+AH297+AJ297+AL297+AM297+AQ297+AR297+AO297+AD297+M297),2)</f>
        <v>570.61</v>
      </c>
      <c r="AT297" s="67">
        <f t="shared" si="171"/>
        <v>2309829.2800000003</v>
      </c>
      <c r="AU297" s="68">
        <v>0</v>
      </c>
      <c r="AV297" s="68">
        <v>0</v>
      </c>
      <c r="AW297" s="69">
        <f t="shared" si="172"/>
        <v>0</v>
      </c>
      <c r="AX297" s="70">
        <f t="shared" si="173"/>
        <v>2224821.2800000003</v>
      </c>
      <c r="AY297" s="71">
        <f t="shared" si="187"/>
        <v>10</v>
      </c>
      <c r="AZ297" s="53">
        <f t="shared" si="188"/>
        <v>47482.128000000055</v>
      </c>
      <c r="BA297" s="65">
        <f t="shared" si="189"/>
        <v>11.729774703557325</v>
      </c>
      <c r="BB297" s="60">
        <f t="shared" si="190"/>
        <v>5.92</v>
      </c>
      <c r="BC297" s="60">
        <f t="shared" si="191"/>
        <v>5.92</v>
      </c>
      <c r="BD297" s="53">
        <f t="shared" si="192"/>
        <v>552.96</v>
      </c>
      <c r="BE297" s="72">
        <f>VLOOKUP(B297,'[7]PAYROLL 50%'!$B$9:$L$34,11,0)</f>
        <v>106</v>
      </c>
      <c r="BF297" s="73">
        <f t="shared" si="180"/>
        <v>446.96000000000004</v>
      </c>
      <c r="BG297" s="56">
        <f>VLOOKUP(B297,[7]Seniority!$B$12:$P$41,15,0)</f>
        <v>0</v>
      </c>
      <c r="BH297" s="74">
        <f>VLOOKUP(B297,[7]Seniority!$B$10:$S$41,18,0)</f>
        <v>0</v>
      </c>
      <c r="BI297" s="75">
        <f t="shared" si="181"/>
        <v>446.96000000000004</v>
      </c>
      <c r="BJ297" s="76"/>
      <c r="BK297" s="80"/>
      <c r="BL297" s="130"/>
      <c r="BM297" s="226" t="s">
        <v>1064</v>
      </c>
      <c r="BN297" s="130" t="s">
        <v>1065</v>
      </c>
      <c r="BO297" s="140">
        <v>259.44483974358974</v>
      </c>
    </row>
    <row r="298" spans="1:70" s="81" customFormat="1" ht="24" customHeight="1" x14ac:dyDescent="0.2">
      <c r="A298" s="41">
        <v>464</v>
      </c>
      <c r="B298" s="101" t="s">
        <v>1068</v>
      </c>
      <c r="C298" s="202" t="s">
        <v>1069</v>
      </c>
      <c r="D298" s="102" t="s">
        <v>1070</v>
      </c>
      <c r="E298" s="103" t="s">
        <v>464</v>
      </c>
      <c r="F298" s="181" t="s">
        <v>1067</v>
      </c>
      <c r="G298" s="87">
        <v>31526</v>
      </c>
      <c r="H298" s="104">
        <v>43573</v>
      </c>
      <c r="I298" s="49">
        <v>212</v>
      </c>
      <c r="J298" s="50">
        <f>VLOOKUP(B298,[7]Attendance!$B$16:$AQ$155,42,0)</f>
        <v>24</v>
      </c>
      <c r="K298" s="51">
        <f t="shared" si="158"/>
        <v>195.69</v>
      </c>
      <c r="L298" s="52">
        <v>0</v>
      </c>
      <c r="M298" s="52">
        <f t="shared" ref="M298:M324" si="197">8.15*L298/2</f>
        <v>0</v>
      </c>
      <c r="N298" s="60">
        <f>VLOOKUP(B298,[7]Attendance!$B$16:$AS$155,44,0)</f>
        <v>0</v>
      </c>
      <c r="O298" s="60">
        <f t="shared" si="159"/>
        <v>0</v>
      </c>
      <c r="P298" s="60">
        <f>VLOOKUP(B298,[7]Attendance!$B$16:$BA$155,52,0)</f>
        <v>0</v>
      </c>
      <c r="Q298" s="60">
        <f t="shared" si="160"/>
        <v>0</v>
      </c>
      <c r="R298" s="246">
        <f>VLOOKUP(B298,[7]Attendance!$B$16:$BB$155,53,0)</f>
        <v>24</v>
      </c>
      <c r="S298" s="247">
        <f t="shared" si="161"/>
        <v>36.692307692307693</v>
      </c>
      <c r="T298" s="60">
        <f>VLOOKUP(B298,[7]Attendance!$B$16:$BC$155,54,0)</f>
        <v>0</v>
      </c>
      <c r="U298" s="60">
        <f t="shared" si="162"/>
        <v>0</v>
      </c>
      <c r="V298" s="58">
        <f>VLOOKUP(B298,[7]Attendance!$B$16:$AT$155,45,0)</f>
        <v>8</v>
      </c>
      <c r="W298" s="58">
        <f t="shared" si="163"/>
        <v>16.307692307692307</v>
      </c>
      <c r="X298" s="56">
        <f>VLOOKUP(B298,[7]Attendance!$B$16:$AP$155,41,0)</f>
        <v>12</v>
      </c>
      <c r="Y298" s="56">
        <f t="shared" si="164"/>
        <v>6</v>
      </c>
      <c r="Z298" s="138">
        <v>40</v>
      </c>
      <c r="AA298" s="58">
        <f t="shared" si="165"/>
        <v>24</v>
      </c>
      <c r="AB298" s="59">
        <f t="shared" si="166"/>
        <v>36.923076923076927</v>
      </c>
      <c r="AC298" s="58">
        <f t="shared" ref="AC298:AC324" si="198">L298</f>
        <v>0</v>
      </c>
      <c r="AD298" s="58">
        <f t="shared" ref="AD298:AD324" si="199">(Z298/26*AC298)/2</f>
        <v>0</v>
      </c>
      <c r="AE298" s="60">
        <v>26</v>
      </c>
      <c r="AF298" s="60">
        <f t="shared" si="167"/>
        <v>10</v>
      </c>
      <c r="AG298" s="60">
        <f>VLOOKUP(B298,[7]Attendance!$B$16:$AZ$155,51,0)</f>
        <v>26</v>
      </c>
      <c r="AH298" s="60">
        <f t="shared" si="168"/>
        <v>10</v>
      </c>
      <c r="AI298" s="61">
        <f>VLOOKUP(B298,[7]Attendance!$B$16:$BD$155,55,0)</f>
        <v>2</v>
      </c>
      <c r="AJ298" s="61">
        <f>VLOOKUP(B298,'[7]Annual leave'!$B$10:$W$37,22,0)</f>
        <v>19.870833333333334</v>
      </c>
      <c r="AK298" s="62">
        <f t="shared" si="195"/>
        <v>59</v>
      </c>
      <c r="AL298" s="63">
        <f t="shared" si="196"/>
        <v>5</v>
      </c>
      <c r="AM298" s="60">
        <v>0</v>
      </c>
      <c r="AN298" s="60">
        <f>VLOOKUP(B298,[7]Attendance!$B$16:$AR$155,43,0)</f>
        <v>0</v>
      </c>
      <c r="AO298" s="60">
        <f t="shared" si="170"/>
        <v>0</v>
      </c>
      <c r="AP298" s="64">
        <v>0</v>
      </c>
      <c r="AQ298" s="60">
        <v>0</v>
      </c>
      <c r="AR298" s="65">
        <f>VLOOKUP(B298,'[7]13 Month'!$B$9:$X$36,23,0)</f>
        <v>175.15705128205127</v>
      </c>
      <c r="AS298" s="66">
        <f t="shared" ref="AS298:AS324" si="200">ROUND((K298+O298+Q298+S298+U298+W298+Y298+AB298+AF298+AH298+AJ298+AL298+AM298+AQ298+AR298+AO298+AD298+M298),2)</f>
        <v>511.64</v>
      </c>
      <c r="AT298" s="248">
        <f t="shared" si="171"/>
        <v>2071118.72</v>
      </c>
      <c r="AU298" s="249">
        <v>0</v>
      </c>
      <c r="AV298" s="249">
        <v>0</v>
      </c>
      <c r="AW298" s="69">
        <f t="shared" si="172"/>
        <v>0</v>
      </c>
      <c r="AX298" s="70">
        <f t="shared" si="173"/>
        <v>2006350.72</v>
      </c>
      <c r="AY298" s="250">
        <f t="shared" si="187"/>
        <v>10</v>
      </c>
      <c r="AZ298" s="60">
        <f t="shared" si="188"/>
        <v>25635.071999999986</v>
      </c>
      <c r="BA298" s="65">
        <f t="shared" si="189"/>
        <v>6.332774703557309</v>
      </c>
      <c r="BB298" s="60">
        <f t="shared" si="190"/>
        <v>5.92</v>
      </c>
      <c r="BC298" s="60">
        <f t="shared" si="191"/>
        <v>5.92</v>
      </c>
      <c r="BD298" s="60">
        <f t="shared" si="192"/>
        <v>499.39</v>
      </c>
      <c r="BE298" s="72">
        <f>VLOOKUP(B298,'[7]PAYROLL 50%'!$B$9:$L$34,11,0)</f>
        <v>106</v>
      </c>
      <c r="BF298" s="251">
        <f t="shared" si="180"/>
        <v>393.39</v>
      </c>
      <c r="BG298" s="56">
        <f>VLOOKUP(B298,[7]Seniority!$B$10:$S$41,15,0)</f>
        <v>0</v>
      </c>
      <c r="BH298" s="74">
        <f>VLOOKUP(B298,[7]Seniority!$B$10:$S$41,18,0)</f>
        <v>0</v>
      </c>
      <c r="BI298" s="75">
        <f t="shared" si="181"/>
        <v>393.39</v>
      </c>
      <c r="BJ298" s="252"/>
      <c r="BK298" s="80"/>
      <c r="BL298" s="130"/>
      <c r="BM298" s="226" t="s">
        <v>1071</v>
      </c>
      <c r="BN298" s="130" t="s">
        <v>1072</v>
      </c>
      <c r="BO298" s="140">
        <v>254.36653846153845</v>
      </c>
    </row>
    <row r="299" spans="1:70" s="81" customFormat="1" ht="24" customHeight="1" x14ac:dyDescent="0.2">
      <c r="A299" s="41">
        <v>465</v>
      </c>
      <c r="B299" s="82" t="s">
        <v>1071</v>
      </c>
      <c r="C299" s="83" t="s">
        <v>1072</v>
      </c>
      <c r="D299" s="84" t="s">
        <v>1073</v>
      </c>
      <c r="E299" s="85" t="s">
        <v>464</v>
      </c>
      <c r="F299" s="86" t="s">
        <v>1074</v>
      </c>
      <c r="G299" s="207">
        <v>34758</v>
      </c>
      <c r="H299" s="106">
        <v>43573</v>
      </c>
      <c r="I299" s="49">
        <f>VLOOKUP(B299,'[7]Salary Rank'!$B$8:$P$37,15,0)</f>
        <v>230</v>
      </c>
      <c r="J299" s="50">
        <f>VLOOKUP(B299,[7]Attendance!$B$16:$AQ$155,42,0)</f>
        <v>25</v>
      </c>
      <c r="K299" s="51">
        <f t="shared" si="158"/>
        <v>221.15</v>
      </c>
      <c r="L299" s="52">
        <v>0</v>
      </c>
      <c r="M299" s="52">
        <f t="shared" si="197"/>
        <v>0</v>
      </c>
      <c r="N299" s="53">
        <f>VLOOKUP(B299,[7]Attendance!$B$16:$AS$155,44,0)</f>
        <v>0</v>
      </c>
      <c r="O299" s="60">
        <f t="shared" si="159"/>
        <v>0</v>
      </c>
      <c r="P299" s="53">
        <f>VLOOKUP(B299,[7]Attendance!$B$16:$BA$155,52,0)</f>
        <v>0</v>
      </c>
      <c r="Q299" s="53">
        <f t="shared" si="160"/>
        <v>0</v>
      </c>
      <c r="R299" s="54">
        <f>VLOOKUP(B299,[7]Attendance!$B$16:$BB$155,53,0)</f>
        <v>20</v>
      </c>
      <c r="S299" s="55">
        <f t="shared" si="161"/>
        <v>33.173076923076927</v>
      </c>
      <c r="T299" s="53">
        <f>VLOOKUP(B299,[7]Attendance!$B$16:$BC$155,54,0)</f>
        <v>0</v>
      </c>
      <c r="U299" s="53">
        <f t="shared" si="162"/>
        <v>0</v>
      </c>
      <c r="V299" s="53">
        <f>VLOOKUP(B299,[7]Attendance!$B$16:$AT$155,45,0)</f>
        <v>0</v>
      </c>
      <c r="W299" s="53">
        <f t="shared" si="163"/>
        <v>0</v>
      </c>
      <c r="X299" s="56">
        <f>VLOOKUP(B299,[7]Attendance!$B$16:$AP$155,41,0)</f>
        <v>10</v>
      </c>
      <c r="Y299" s="56">
        <f t="shared" si="164"/>
        <v>5</v>
      </c>
      <c r="Z299" s="138">
        <v>150</v>
      </c>
      <c r="AA299" s="58">
        <f t="shared" si="165"/>
        <v>25</v>
      </c>
      <c r="AB299" s="59">
        <f t="shared" si="166"/>
        <v>144.23076923076923</v>
      </c>
      <c r="AC299" s="58">
        <f t="shared" si="198"/>
        <v>0</v>
      </c>
      <c r="AD299" s="58">
        <f t="shared" si="199"/>
        <v>0</v>
      </c>
      <c r="AE299" s="60">
        <v>26</v>
      </c>
      <c r="AF299" s="60">
        <f t="shared" si="167"/>
        <v>10</v>
      </c>
      <c r="AG299" s="60">
        <f>VLOOKUP(B299,[7]Attendance!$B$16:$AZ$155,51,0)</f>
        <v>26</v>
      </c>
      <c r="AH299" s="53">
        <f t="shared" si="168"/>
        <v>10</v>
      </c>
      <c r="AI299" s="61">
        <f>VLOOKUP(B299,[7]Attendance!$B$16:$BD$155,55,0)</f>
        <v>1</v>
      </c>
      <c r="AJ299" s="61">
        <f>VLOOKUP(B299,'[7]Annual leave'!$B$10:$W$37,22,0)</f>
        <v>18.173205128205129</v>
      </c>
      <c r="AK299" s="62">
        <f t="shared" si="195"/>
        <v>59</v>
      </c>
      <c r="AL299" s="63">
        <f t="shared" si="196"/>
        <v>5</v>
      </c>
      <c r="AM299" s="53">
        <v>0</v>
      </c>
      <c r="AN299" s="53">
        <f>VLOOKUP(B299,[7]Attendance!$B$16:$AR$155,43,0)</f>
        <v>0</v>
      </c>
      <c r="AO299" s="53">
        <f t="shared" si="170"/>
        <v>0</v>
      </c>
      <c r="AP299" s="64">
        <v>0</v>
      </c>
      <c r="AQ299" s="53">
        <v>0</v>
      </c>
      <c r="AR299" s="65">
        <f>VLOOKUP(B299,'[7]13 Month'!$B$9:$X$36,23,0)</f>
        <v>361.66666666666669</v>
      </c>
      <c r="AS299" s="66">
        <f t="shared" si="200"/>
        <v>808.39</v>
      </c>
      <c r="AT299" s="67">
        <f t="shared" si="171"/>
        <v>3272362.7199999997</v>
      </c>
      <c r="AU299" s="68">
        <v>0</v>
      </c>
      <c r="AV299" s="68">
        <v>0</v>
      </c>
      <c r="AW299" s="69">
        <f t="shared" si="172"/>
        <v>0</v>
      </c>
      <c r="AX299" s="70">
        <f t="shared" si="173"/>
        <v>3211642.7199999997</v>
      </c>
      <c r="AY299" s="71">
        <f t="shared" si="187"/>
        <v>10</v>
      </c>
      <c r="AZ299" s="53">
        <f t="shared" si="188"/>
        <v>146164.27199999994</v>
      </c>
      <c r="BA299" s="65">
        <f t="shared" si="189"/>
        <v>36.107774703557297</v>
      </c>
      <c r="BB299" s="60">
        <f t="shared" si="190"/>
        <v>5.92</v>
      </c>
      <c r="BC299" s="60">
        <f t="shared" si="191"/>
        <v>5.92</v>
      </c>
      <c r="BD299" s="53">
        <f t="shared" si="192"/>
        <v>766.36</v>
      </c>
      <c r="BE299" s="72">
        <f>VLOOKUP(B299,'[7]PAYROLL 50%'!$B$9:$L$34,11,0)</f>
        <v>115</v>
      </c>
      <c r="BF299" s="73">
        <f t="shared" si="180"/>
        <v>651.36</v>
      </c>
      <c r="BG299" s="56">
        <f>VLOOKUP(B299,[7]Seniority!$B$10:$S$41,15,0)</f>
        <v>0</v>
      </c>
      <c r="BH299" s="74">
        <f>VLOOKUP(B299,[7]Seniority!$B$10:$S$41,18,0)</f>
        <v>0</v>
      </c>
      <c r="BI299" s="75">
        <f t="shared" si="181"/>
        <v>651.36</v>
      </c>
      <c r="BJ299" s="76"/>
      <c r="BK299" s="80"/>
      <c r="BL299" s="130"/>
      <c r="BM299" s="226" t="s">
        <v>1071</v>
      </c>
      <c r="BN299" s="130" t="s">
        <v>1072</v>
      </c>
      <c r="BO299" s="140">
        <v>254.36653846153845</v>
      </c>
    </row>
    <row r="300" spans="1:70" s="81" customFormat="1" ht="24" customHeight="1" x14ac:dyDescent="0.2">
      <c r="A300" s="41">
        <v>466</v>
      </c>
      <c r="B300" s="82" t="s">
        <v>1075</v>
      </c>
      <c r="C300" s="83" t="s">
        <v>1076</v>
      </c>
      <c r="D300" s="84" t="s">
        <v>1077</v>
      </c>
      <c r="E300" s="85" t="s">
        <v>464</v>
      </c>
      <c r="F300" s="86" t="s">
        <v>1067</v>
      </c>
      <c r="G300" s="207">
        <v>35955</v>
      </c>
      <c r="H300" s="106">
        <v>43746</v>
      </c>
      <c r="I300" s="49">
        <f>VLOOKUP(B300,'[7]Salary Rank'!$B$8:$P$37,15,0)</f>
        <v>212</v>
      </c>
      <c r="J300" s="50">
        <f>VLOOKUP(B300,[7]Attendance!$B$16:$AQ$155,42,0)</f>
        <v>26</v>
      </c>
      <c r="K300" s="51">
        <f t="shared" si="158"/>
        <v>212</v>
      </c>
      <c r="L300" s="52">
        <v>0</v>
      </c>
      <c r="M300" s="52">
        <f t="shared" si="197"/>
        <v>0</v>
      </c>
      <c r="N300" s="58">
        <f>VLOOKUP(B300,[7]Attendance!$B$16:$AS$155,44,0)</f>
        <v>8</v>
      </c>
      <c r="O300" s="58">
        <f t="shared" si="159"/>
        <v>12.23076923076923</v>
      </c>
      <c r="P300" s="53">
        <f>VLOOKUP(B300,[7]Attendance!$B$16:$BA$155,52,0)</f>
        <v>0</v>
      </c>
      <c r="Q300" s="53">
        <f t="shared" si="160"/>
        <v>0</v>
      </c>
      <c r="R300" s="54">
        <f>VLOOKUP(B300,[7]Attendance!$B$16:$BB$155,53,0)</f>
        <v>34</v>
      </c>
      <c r="S300" s="55">
        <f t="shared" si="161"/>
        <v>51.980769230769226</v>
      </c>
      <c r="T300" s="53">
        <f>VLOOKUP(B300,[7]Attendance!$B$16:$BC$155,54,0)</f>
        <v>0</v>
      </c>
      <c r="U300" s="53">
        <f t="shared" si="162"/>
        <v>0</v>
      </c>
      <c r="V300" s="53">
        <f>VLOOKUP(B300,[7]Attendance!$B$16:$AT$155,45,0)</f>
        <v>0</v>
      </c>
      <c r="W300" s="53">
        <f t="shared" si="163"/>
        <v>0</v>
      </c>
      <c r="X300" s="56">
        <f>VLOOKUP(B300,[7]Attendance!$B$16:$AP$155,41,0)</f>
        <v>17</v>
      </c>
      <c r="Y300" s="56">
        <f t="shared" si="164"/>
        <v>8.5</v>
      </c>
      <c r="Z300" s="138">
        <v>23</v>
      </c>
      <c r="AA300" s="58">
        <f t="shared" si="165"/>
        <v>26</v>
      </c>
      <c r="AB300" s="59">
        <f t="shared" si="166"/>
        <v>23</v>
      </c>
      <c r="AC300" s="58">
        <f t="shared" si="198"/>
        <v>0</v>
      </c>
      <c r="AD300" s="58">
        <f t="shared" si="199"/>
        <v>0</v>
      </c>
      <c r="AE300" s="60">
        <v>26</v>
      </c>
      <c r="AF300" s="60">
        <f t="shared" si="167"/>
        <v>10</v>
      </c>
      <c r="AG300" s="60">
        <f>VLOOKUP(B300,[7]Attendance!$B$16:$AZ$155,51,0)</f>
        <v>26</v>
      </c>
      <c r="AH300" s="53">
        <f t="shared" si="168"/>
        <v>10</v>
      </c>
      <c r="AI300" s="61">
        <f>VLOOKUP(B300,[7]Attendance!$B$16:$BD$155,55,0)</f>
        <v>0</v>
      </c>
      <c r="AJ300" s="61">
        <f>VLOOKUP(B300,'[7]Annual leave'!$B$12:$W$39,22,0)</f>
        <v>0</v>
      </c>
      <c r="AK300" s="62">
        <f t="shared" si="195"/>
        <v>53</v>
      </c>
      <c r="AL300" s="63">
        <f t="shared" si="196"/>
        <v>5</v>
      </c>
      <c r="AM300" s="53">
        <v>0</v>
      </c>
      <c r="AN300" s="53">
        <f>VLOOKUP(B300,[7]Attendance!$B$16:$AR$155,43,0)</f>
        <v>0</v>
      </c>
      <c r="AO300" s="53">
        <f t="shared" si="170"/>
        <v>0</v>
      </c>
      <c r="AP300" s="64">
        <v>0</v>
      </c>
      <c r="AQ300" s="63">
        <v>10</v>
      </c>
      <c r="AR300" s="65">
        <f>VLOOKUP(B300,'[7]13 Month'!$B$9:$X$36,23,0)</f>
        <v>226.08814102564099</v>
      </c>
      <c r="AS300" s="66">
        <f t="shared" si="200"/>
        <v>568.79999999999995</v>
      </c>
      <c r="AT300" s="67">
        <f t="shared" si="171"/>
        <v>2302502.4</v>
      </c>
      <c r="AU300" s="68">
        <v>1</v>
      </c>
      <c r="AV300" s="68">
        <v>1</v>
      </c>
      <c r="AW300" s="69">
        <f t="shared" si="172"/>
        <v>300000</v>
      </c>
      <c r="AX300" s="70">
        <f t="shared" si="173"/>
        <v>1927614.4</v>
      </c>
      <c r="AY300" s="71">
        <f t="shared" si="187"/>
        <v>5</v>
      </c>
      <c r="AZ300" s="53">
        <f t="shared" si="188"/>
        <v>21380.720000000001</v>
      </c>
      <c r="BA300" s="65">
        <f t="shared" si="189"/>
        <v>5.2817984189723326</v>
      </c>
      <c r="BB300" s="60">
        <f t="shared" si="190"/>
        <v>5.92</v>
      </c>
      <c r="BC300" s="60">
        <f t="shared" si="191"/>
        <v>5.92</v>
      </c>
      <c r="BD300" s="53">
        <f t="shared" si="192"/>
        <v>557.6</v>
      </c>
      <c r="BE300" s="72">
        <f>VLOOKUP(B300,'[7]PAYROLL 50%'!$B$9:$L$34,11,0)</f>
        <v>106</v>
      </c>
      <c r="BF300" s="73">
        <f t="shared" si="180"/>
        <v>451.6</v>
      </c>
      <c r="BG300" s="56">
        <f>VLOOKUP(B300,[7]Seniority!$B$12:$P$41,15,0)</f>
        <v>0</v>
      </c>
      <c r="BH300" s="74">
        <f>VLOOKUP(B300,[7]Seniority!$B$10:$S$41,18,0)</f>
        <v>0</v>
      </c>
      <c r="BI300" s="75">
        <f t="shared" si="181"/>
        <v>451.6</v>
      </c>
      <c r="BJ300" s="76"/>
      <c r="BK300" s="80"/>
      <c r="BL300" s="130"/>
      <c r="BM300" s="226" t="s">
        <v>1075</v>
      </c>
      <c r="BN300" s="130" t="s">
        <v>1076</v>
      </c>
      <c r="BO300" s="205">
        <v>277.5217948717949</v>
      </c>
      <c r="BP300" s="40"/>
      <c r="BQ300" s="40"/>
      <c r="BR300" s="40"/>
    </row>
    <row r="301" spans="1:70" s="81" customFormat="1" ht="24" customHeight="1" x14ac:dyDescent="0.2">
      <c r="A301" s="41">
        <v>467</v>
      </c>
      <c r="B301" s="101" t="s">
        <v>1078</v>
      </c>
      <c r="C301" s="202" t="s">
        <v>1079</v>
      </c>
      <c r="D301" s="102" t="s">
        <v>1080</v>
      </c>
      <c r="E301" s="103" t="s">
        <v>464</v>
      </c>
      <c r="F301" s="181" t="s">
        <v>1067</v>
      </c>
      <c r="G301" s="87">
        <v>33855</v>
      </c>
      <c r="H301" s="104">
        <v>43757</v>
      </c>
      <c r="I301" s="49">
        <f>VLOOKUP(B301,'[7]Salary Rank'!$B$8:$P$37,15,0)</f>
        <v>212</v>
      </c>
      <c r="J301" s="50">
        <f>VLOOKUP(B301,[7]Attendance!$B$16:$AQ$155,42,0)</f>
        <v>26</v>
      </c>
      <c r="K301" s="51">
        <f t="shared" si="158"/>
        <v>212</v>
      </c>
      <c r="L301" s="52">
        <v>0</v>
      </c>
      <c r="M301" s="52">
        <f t="shared" si="197"/>
        <v>0</v>
      </c>
      <c r="N301" s="53">
        <f>VLOOKUP(B301,[7]Attendance!$B$16:$AS$155,44,0)</f>
        <v>0</v>
      </c>
      <c r="O301" s="53">
        <f t="shared" si="159"/>
        <v>0</v>
      </c>
      <c r="P301" s="53">
        <f>VLOOKUP(B301,[7]Attendance!$B$16:$BA$155,52,0)</f>
        <v>0</v>
      </c>
      <c r="Q301" s="53">
        <f t="shared" si="160"/>
        <v>0</v>
      </c>
      <c r="R301" s="54">
        <f>VLOOKUP(B301,[7]Attendance!$B$16:$BB$155,53,0)</f>
        <v>20</v>
      </c>
      <c r="S301" s="55">
        <f t="shared" si="161"/>
        <v>30.576923076923073</v>
      </c>
      <c r="T301" s="53">
        <f>VLOOKUP(B301,[7]Attendance!$B$16:$BC$155,54,0)</f>
        <v>0</v>
      </c>
      <c r="U301" s="53">
        <f t="shared" si="162"/>
        <v>0</v>
      </c>
      <c r="V301" s="53">
        <f>VLOOKUP(B301,[7]Attendance!$B$16:$AT$155,45,0)</f>
        <v>0</v>
      </c>
      <c r="W301" s="53">
        <f t="shared" si="163"/>
        <v>0</v>
      </c>
      <c r="X301" s="56">
        <f>VLOOKUP(B301,[7]Attendance!$B$16:$AP$155,41,0)</f>
        <v>10</v>
      </c>
      <c r="Y301" s="56">
        <f t="shared" si="164"/>
        <v>5</v>
      </c>
      <c r="Z301" s="138">
        <v>35</v>
      </c>
      <c r="AA301" s="58">
        <f t="shared" si="165"/>
        <v>26</v>
      </c>
      <c r="AB301" s="59">
        <f t="shared" si="166"/>
        <v>35</v>
      </c>
      <c r="AC301" s="58">
        <f t="shared" si="198"/>
        <v>0</v>
      </c>
      <c r="AD301" s="58">
        <f t="shared" si="199"/>
        <v>0</v>
      </c>
      <c r="AE301" s="60">
        <v>26</v>
      </c>
      <c r="AF301" s="60">
        <f t="shared" si="167"/>
        <v>10</v>
      </c>
      <c r="AG301" s="60">
        <f>VLOOKUP(B301,[7]Attendance!$B$16:$AZ$155,51,0)</f>
        <v>26</v>
      </c>
      <c r="AH301" s="53">
        <f t="shared" si="168"/>
        <v>10</v>
      </c>
      <c r="AI301" s="61">
        <f>VLOOKUP(B301,[7]Attendance!$B$16:$BD$155,55,0)</f>
        <v>0</v>
      </c>
      <c r="AJ301" s="61">
        <f>VLOOKUP(B301,'[7]Annual leave'!$B$12:$W$39,22,0)</f>
        <v>0</v>
      </c>
      <c r="AK301" s="62">
        <f t="shared" si="195"/>
        <v>53</v>
      </c>
      <c r="AL301" s="63">
        <f t="shared" si="196"/>
        <v>5</v>
      </c>
      <c r="AM301" s="53">
        <v>0</v>
      </c>
      <c r="AN301" s="53">
        <f>VLOOKUP(B301,[7]Attendance!$B$16:$AR$155,43,0)</f>
        <v>0</v>
      </c>
      <c r="AO301" s="53">
        <f t="shared" si="170"/>
        <v>0</v>
      </c>
      <c r="AP301" s="64">
        <v>0</v>
      </c>
      <c r="AQ301" s="53">
        <v>0</v>
      </c>
      <c r="AR301" s="65">
        <f>VLOOKUP(B301,'[7]13 Month'!$B$9:$X$36,23,0)</f>
        <v>236.65705128205124</v>
      </c>
      <c r="AS301" s="66">
        <f t="shared" si="200"/>
        <v>544.23</v>
      </c>
      <c r="AT301" s="67">
        <f t="shared" si="171"/>
        <v>2203043.04</v>
      </c>
      <c r="AU301" s="68">
        <v>1</v>
      </c>
      <c r="AV301" s="68">
        <v>1</v>
      </c>
      <c r="AW301" s="69">
        <f t="shared" si="172"/>
        <v>300000</v>
      </c>
      <c r="AX301" s="70">
        <f t="shared" si="173"/>
        <v>1842323.04</v>
      </c>
      <c r="AY301" s="71">
        <f t="shared" si="187"/>
        <v>5</v>
      </c>
      <c r="AZ301" s="53">
        <f t="shared" si="188"/>
        <v>17116.151999999987</v>
      </c>
      <c r="BA301" s="65">
        <f t="shared" si="189"/>
        <v>4.2282984189723285</v>
      </c>
      <c r="BB301" s="60">
        <f t="shared" si="190"/>
        <v>5.92</v>
      </c>
      <c r="BC301" s="60">
        <f t="shared" si="191"/>
        <v>5.92</v>
      </c>
      <c r="BD301" s="53">
        <f t="shared" si="192"/>
        <v>534.08000000000004</v>
      </c>
      <c r="BE301" s="72">
        <f>VLOOKUP(B301,'[7]PAYROLL 50%'!$B$9:$L$34,11,0)</f>
        <v>106</v>
      </c>
      <c r="BF301" s="73">
        <f t="shared" si="180"/>
        <v>428.08000000000004</v>
      </c>
      <c r="BG301" s="56">
        <f>VLOOKUP(B301,[7]Seniority!$B$12:$P$41,15,0)</f>
        <v>0</v>
      </c>
      <c r="BH301" s="74">
        <f>VLOOKUP(B301,[7]Seniority!$B$10:$S$41,18,0)</f>
        <v>0</v>
      </c>
      <c r="BI301" s="75">
        <f t="shared" si="181"/>
        <v>428.08000000000004</v>
      </c>
      <c r="BJ301" s="76"/>
      <c r="BK301" s="80"/>
      <c r="BL301" s="130"/>
      <c r="BM301" s="226" t="s">
        <v>1078</v>
      </c>
      <c r="BN301" s="130" t="s">
        <v>1079</v>
      </c>
      <c r="BO301" s="140">
        <v>307.71150641025639</v>
      </c>
    </row>
    <row r="302" spans="1:70" s="81" customFormat="1" ht="24" customHeight="1" x14ac:dyDescent="0.2">
      <c r="A302" s="41">
        <v>468</v>
      </c>
      <c r="B302" s="253" t="s">
        <v>1081</v>
      </c>
      <c r="C302" s="254" t="s">
        <v>1082</v>
      </c>
      <c r="D302" s="255" t="s">
        <v>1083</v>
      </c>
      <c r="E302" s="256" t="s">
        <v>464</v>
      </c>
      <c r="F302" s="257" t="s">
        <v>1067</v>
      </c>
      <c r="G302" s="258">
        <v>28620</v>
      </c>
      <c r="H302" s="259">
        <v>43757</v>
      </c>
      <c r="I302" s="260">
        <f>VLOOKUP(B302,'[7]Salary Rank'!$B$8:$P$37,15,0)</f>
        <v>212</v>
      </c>
      <c r="J302" s="74">
        <f>VLOOKUP(B302,[7]Attendance!$B$16:$AQ$155,42,0)</f>
        <v>0</v>
      </c>
      <c r="K302" s="74">
        <f t="shared" si="158"/>
        <v>0</v>
      </c>
      <c r="L302" s="74">
        <v>0</v>
      </c>
      <c r="M302" s="74">
        <f t="shared" si="197"/>
        <v>0</v>
      </c>
      <c r="N302" s="56">
        <f>VLOOKUP(B302,[7]Attendance!$B$16:$AS$155,44,0)</f>
        <v>0</v>
      </c>
      <c r="O302" s="56">
        <f t="shared" si="159"/>
        <v>0</v>
      </c>
      <c r="P302" s="56">
        <f>VLOOKUP(B302,[7]Attendance!$B$16:$BA$155,52,0)</f>
        <v>0</v>
      </c>
      <c r="Q302" s="56">
        <f t="shared" si="160"/>
        <v>0</v>
      </c>
      <c r="R302" s="261">
        <f>VLOOKUP(B302,[7]Attendance!$B$16:$BB$155,53,0)</f>
        <v>0</v>
      </c>
      <c r="S302" s="56">
        <f t="shared" si="161"/>
        <v>0</v>
      </c>
      <c r="T302" s="56">
        <f>VLOOKUP(B302,[7]Attendance!$B$16:$BC$155,54,0)</f>
        <v>0</v>
      </c>
      <c r="U302" s="56">
        <f t="shared" si="162"/>
        <v>0</v>
      </c>
      <c r="V302" s="56">
        <f>VLOOKUP(B302,[7]Attendance!$B$16:$AT$155,45,0)</f>
        <v>0</v>
      </c>
      <c r="W302" s="56">
        <f t="shared" si="163"/>
        <v>0</v>
      </c>
      <c r="X302" s="56">
        <f>VLOOKUP(B302,[7]Attendance!$B$16:$AP$155,41,0)</f>
        <v>0</v>
      </c>
      <c r="Y302" s="56">
        <f t="shared" si="164"/>
        <v>0</v>
      </c>
      <c r="Z302" s="262">
        <v>23</v>
      </c>
      <c r="AA302" s="56">
        <f t="shared" si="165"/>
        <v>0</v>
      </c>
      <c r="AB302" s="56">
        <f t="shared" si="166"/>
        <v>0</v>
      </c>
      <c r="AC302" s="56">
        <f t="shared" si="198"/>
        <v>0</v>
      </c>
      <c r="AD302" s="56">
        <f t="shared" si="199"/>
        <v>0</v>
      </c>
      <c r="AE302" s="56">
        <v>0</v>
      </c>
      <c r="AF302" s="56">
        <f t="shared" si="167"/>
        <v>0</v>
      </c>
      <c r="AG302" s="56">
        <f>VLOOKUP(B302,[7]Attendance!$B$16:$AZ$155,51,0)</f>
        <v>0</v>
      </c>
      <c r="AH302" s="56">
        <f t="shared" si="168"/>
        <v>0</v>
      </c>
      <c r="AI302" s="263">
        <f>VLOOKUP(B302,[7]Attendance!$B$16:$BD$155,55,0)</f>
        <v>0</v>
      </c>
      <c r="AJ302" s="263">
        <f>VLOOKUP(B302,'[7]Annual leave'!$B$12:$W$39,22,0)</f>
        <v>0</v>
      </c>
      <c r="AK302" s="264">
        <v>0</v>
      </c>
      <c r="AL302" s="56">
        <f t="shared" si="196"/>
        <v>0</v>
      </c>
      <c r="AM302" s="56">
        <v>0</v>
      </c>
      <c r="AN302" s="56">
        <f>VLOOKUP(B302,[7]Attendance!$B$16:$AR$155,43,0)</f>
        <v>0</v>
      </c>
      <c r="AO302" s="56">
        <f t="shared" si="170"/>
        <v>0</v>
      </c>
      <c r="AP302" s="265">
        <v>0</v>
      </c>
      <c r="AQ302" s="56">
        <v>0</v>
      </c>
      <c r="AR302" s="56">
        <f>VLOOKUP(B302,'[7]13 Month'!$B$9:$X$36,23,0)</f>
        <v>231.29647435897439</v>
      </c>
      <c r="AS302" s="266">
        <f t="shared" si="200"/>
        <v>231.3</v>
      </c>
      <c r="AT302" s="267">
        <f t="shared" si="171"/>
        <v>936302.4</v>
      </c>
      <c r="AU302" s="268">
        <v>0</v>
      </c>
      <c r="AV302" s="268">
        <v>0</v>
      </c>
      <c r="AW302" s="56">
        <f t="shared" si="172"/>
        <v>0</v>
      </c>
      <c r="AX302" s="269">
        <f t="shared" si="173"/>
        <v>936302.4</v>
      </c>
      <c r="AY302" s="270">
        <f t="shared" si="187"/>
        <v>0</v>
      </c>
      <c r="AZ302" s="56">
        <f t="shared" si="188"/>
        <v>0</v>
      </c>
      <c r="BA302" s="56">
        <f t="shared" si="189"/>
        <v>0</v>
      </c>
      <c r="BB302" s="56">
        <f t="shared" si="190"/>
        <v>4.63</v>
      </c>
      <c r="BC302" s="56">
        <f t="shared" si="191"/>
        <v>4.63</v>
      </c>
      <c r="BD302" s="56">
        <f t="shared" si="192"/>
        <v>226.67</v>
      </c>
      <c r="BE302" s="271">
        <v>0</v>
      </c>
      <c r="BF302" s="271">
        <f t="shared" si="180"/>
        <v>226.67</v>
      </c>
      <c r="BG302" s="56">
        <f>VLOOKUP(B302,[7]Seniority!$B$12:$P$41,15,0)</f>
        <v>0</v>
      </c>
      <c r="BH302" s="74">
        <f>VLOOKUP(B302,[7]Seniority!$B$10:$S$41,18,0)</f>
        <v>0</v>
      </c>
      <c r="BI302" s="272">
        <f t="shared" si="181"/>
        <v>226.67</v>
      </c>
      <c r="BJ302" s="273" t="s">
        <v>1017</v>
      </c>
      <c r="BK302" s="80"/>
      <c r="BL302" s="130"/>
      <c r="BM302" s="226" t="s">
        <v>1081</v>
      </c>
      <c r="BN302" s="130" t="s">
        <v>1082</v>
      </c>
      <c r="BO302" s="140">
        <v>147.37163461538461</v>
      </c>
    </row>
    <row r="303" spans="1:70" s="81" customFormat="1" ht="24" customHeight="1" x14ac:dyDescent="0.2">
      <c r="A303" s="41">
        <v>469</v>
      </c>
      <c r="B303" s="101" t="s">
        <v>1084</v>
      </c>
      <c r="C303" s="202" t="s">
        <v>1085</v>
      </c>
      <c r="D303" s="102" t="s">
        <v>1086</v>
      </c>
      <c r="E303" s="103" t="s">
        <v>464</v>
      </c>
      <c r="F303" s="181" t="s">
        <v>1067</v>
      </c>
      <c r="G303" s="87">
        <v>36808</v>
      </c>
      <c r="H303" s="104">
        <v>44125</v>
      </c>
      <c r="I303" s="49">
        <f>VLOOKUP(B303,'[7]Salary Rank'!$B$8:$P$37,15,0)</f>
        <v>212</v>
      </c>
      <c r="J303" s="50">
        <f>VLOOKUP(B303,[7]Attendance!$B$16:$AQ$155,42,0)</f>
        <v>26</v>
      </c>
      <c r="K303" s="51">
        <f t="shared" si="158"/>
        <v>212</v>
      </c>
      <c r="L303" s="52">
        <v>0</v>
      </c>
      <c r="M303" s="52">
        <f t="shared" si="197"/>
        <v>0</v>
      </c>
      <c r="N303" s="53">
        <f>VLOOKUP(B303,[7]Attendance!$B$16:$AS$155,44,0)</f>
        <v>0</v>
      </c>
      <c r="O303" s="60">
        <f t="shared" si="159"/>
        <v>0</v>
      </c>
      <c r="P303" s="53">
        <f>VLOOKUP(B303,[7]Attendance!$B$16:$BA$155,52,0)</f>
        <v>0</v>
      </c>
      <c r="Q303" s="53">
        <f t="shared" si="160"/>
        <v>0</v>
      </c>
      <c r="R303" s="54">
        <f>VLOOKUP(B303,[7]Attendance!$B$16:$BB$155,53,0)</f>
        <v>28</v>
      </c>
      <c r="S303" s="55">
        <f t="shared" si="161"/>
        <v>42.807692307692307</v>
      </c>
      <c r="T303" s="53">
        <f>VLOOKUP(B303,[7]Attendance!$B$16:$BC$155,54,0)</f>
        <v>0</v>
      </c>
      <c r="U303" s="53">
        <f t="shared" si="162"/>
        <v>0</v>
      </c>
      <c r="V303" s="53">
        <f>VLOOKUP(B303,[7]Attendance!$B$16:$AT$155,45,0)</f>
        <v>0</v>
      </c>
      <c r="W303" s="53">
        <f t="shared" si="163"/>
        <v>0</v>
      </c>
      <c r="X303" s="56">
        <f>VLOOKUP(B303,[7]Attendance!$B$16:$AP$155,41,0)</f>
        <v>14</v>
      </c>
      <c r="Y303" s="56">
        <f t="shared" si="164"/>
        <v>7</v>
      </c>
      <c r="Z303" s="138">
        <v>3</v>
      </c>
      <c r="AA303" s="58">
        <f t="shared" si="165"/>
        <v>26</v>
      </c>
      <c r="AB303" s="59">
        <f t="shared" si="166"/>
        <v>3</v>
      </c>
      <c r="AC303" s="58">
        <f t="shared" si="198"/>
        <v>0</v>
      </c>
      <c r="AD303" s="58">
        <f t="shared" si="199"/>
        <v>0</v>
      </c>
      <c r="AE303" s="60">
        <v>26</v>
      </c>
      <c r="AF303" s="60">
        <f t="shared" si="167"/>
        <v>10</v>
      </c>
      <c r="AG303" s="60">
        <f>VLOOKUP(B303,[7]Attendance!$B$16:$AZ$155,51,0)</f>
        <v>26</v>
      </c>
      <c r="AH303" s="53">
        <f t="shared" si="168"/>
        <v>10</v>
      </c>
      <c r="AI303" s="61">
        <f>VLOOKUP(B303,[7]Attendance!$B$16:$BD$155,55,0)</f>
        <v>0</v>
      </c>
      <c r="AJ303" s="61">
        <f>VLOOKUP(B303,'[7]Annual leave'!$B$12:$W$39,22,0)</f>
        <v>0</v>
      </c>
      <c r="AK303" s="62">
        <f t="shared" si="195"/>
        <v>41</v>
      </c>
      <c r="AL303" s="63">
        <f t="shared" si="196"/>
        <v>4</v>
      </c>
      <c r="AM303" s="53">
        <v>0</v>
      </c>
      <c r="AN303" s="53">
        <f>VLOOKUP(B303,[7]Attendance!$B$16:$AR$155,43,0)</f>
        <v>0</v>
      </c>
      <c r="AO303" s="53">
        <f t="shared" si="170"/>
        <v>0</v>
      </c>
      <c r="AP303" s="64">
        <v>0</v>
      </c>
      <c r="AQ303" s="53">
        <v>0</v>
      </c>
      <c r="AR303" s="65">
        <f>VLOOKUP(B303,'[7]13 Month'!$B$9:$X$36,23,0)</f>
        <v>211.66666666666666</v>
      </c>
      <c r="AS303" s="66">
        <f t="shared" si="200"/>
        <v>500.47</v>
      </c>
      <c r="AT303" s="67">
        <f t="shared" si="171"/>
        <v>2025902.56</v>
      </c>
      <c r="AU303" s="68">
        <v>1</v>
      </c>
      <c r="AV303" s="68">
        <v>1</v>
      </c>
      <c r="AW303" s="69">
        <f t="shared" si="172"/>
        <v>300000</v>
      </c>
      <c r="AX303" s="70">
        <f t="shared" si="173"/>
        <v>1657086.56</v>
      </c>
      <c r="AY303" s="71">
        <f t="shared" si="187"/>
        <v>5</v>
      </c>
      <c r="AZ303" s="53">
        <f t="shared" si="188"/>
        <v>7854.3280000000086</v>
      </c>
      <c r="BA303" s="65">
        <f t="shared" si="189"/>
        <v>1.9402984189723342</v>
      </c>
      <c r="BB303" s="60">
        <f t="shared" si="190"/>
        <v>5.92</v>
      </c>
      <c r="BC303" s="60">
        <f t="shared" si="191"/>
        <v>5.92</v>
      </c>
      <c r="BD303" s="53">
        <f t="shared" si="192"/>
        <v>492.61</v>
      </c>
      <c r="BE303" s="72">
        <f>VLOOKUP(B303,'[7]PAYROLL 50%'!$B$9:$L$34,11,0)</f>
        <v>106</v>
      </c>
      <c r="BF303" s="73">
        <f t="shared" si="180"/>
        <v>386.61</v>
      </c>
      <c r="BG303" s="56">
        <f>VLOOKUP(B303,[7]Seniority!$B$12:$P$41,15,0)</f>
        <v>0</v>
      </c>
      <c r="BH303" s="74">
        <f>VLOOKUP(B303,[7]Seniority!$B$10:$S$41,18,0)</f>
        <v>0</v>
      </c>
      <c r="BI303" s="75">
        <f t="shared" si="181"/>
        <v>386.61</v>
      </c>
      <c r="BJ303" s="76"/>
      <c r="BK303" s="80"/>
      <c r="BL303" s="130"/>
      <c r="BM303" s="226" t="s">
        <v>1084</v>
      </c>
      <c r="BN303" s="130" t="s">
        <v>1085</v>
      </c>
      <c r="BO303" s="140">
        <v>253.96269230769232</v>
      </c>
    </row>
    <row r="304" spans="1:70" s="81" customFormat="1" ht="24" customHeight="1" x14ac:dyDescent="0.2">
      <c r="A304" s="41">
        <v>470</v>
      </c>
      <c r="B304" s="200" t="s">
        <v>1087</v>
      </c>
      <c r="C304" s="202" t="s">
        <v>1088</v>
      </c>
      <c r="D304" s="201" t="s">
        <v>1089</v>
      </c>
      <c r="E304" s="113" t="s">
        <v>464</v>
      </c>
      <c r="F304" s="181" t="s">
        <v>1067</v>
      </c>
      <c r="G304" s="87">
        <v>31821</v>
      </c>
      <c r="H304" s="206">
        <v>44221</v>
      </c>
      <c r="I304" s="49">
        <f>VLOOKUP(B304,'[7]Salary Rank'!$B$8:$P$37,15,0)</f>
        <v>212</v>
      </c>
      <c r="J304" s="50">
        <f>VLOOKUP(B304,[7]Attendance!$B$16:$AQ$155,42,0)</f>
        <v>26</v>
      </c>
      <c r="K304" s="51">
        <f t="shared" si="158"/>
        <v>212</v>
      </c>
      <c r="L304" s="52">
        <v>0</v>
      </c>
      <c r="M304" s="52">
        <f t="shared" si="197"/>
        <v>0</v>
      </c>
      <c r="N304" s="53">
        <f>VLOOKUP(B304,[7]Attendance!$B$16:$AS$155,44,0)</f>
        <v>0</v>
      </c>
      <c r="O304" s="60">
        <f t="shared" si="159"/>
        <v>0</v>
      </c>
      <c r="P304" s="53">
        <f>VLOOKUP(B304,[7]Attendance!$B$16:$BA$155,52,0)</f>
        <v>0</v>
      </c>
      <c r="Q304" s="53">
        <f t="shared" si="160"/>
        <v>0</v>
      </c>
      <c r="R304" s="54">
        <f>VLOOKUP(B304,[7]Attendance!$B$16:$BB$155,53,0)</f>
        <v>24</v>
      </c>
      <c r="S304" s="55">
        <f t="shared" si="161"/>
        <v>36.692307692307693</v>
      </c>
      <c r="T304" s="53">
        <f>VLOOKUP(B304,[7]Attendance!$B$16:$BC$155,54,0)</f>
        <v>0</v>
      </c>
      <c r="U304" s="53">
        <f t="shared" si="162"/>
        <v>0</v>
      </c>
      <c r="V304" s="53">
        <f>VLOOKUP(B304,[7]Attendance!$B$16:$AT$155,45,0)</f>
        <v>0</v>
      </c>
      <c r="W304" s="53">
        <f t="shared" si="163"/>
        <v>0</v>
      </c>
      <c r="X304" s="56">
        <f>VLOOKUP(B304,[7]Attendance!$B$16:$AP$155,41,0)</f>
        <v>12</v>
      </c>
      <c r="Y304" s="56">
        <f t="shared" si="164"/>
        <v>6</v>
      </c>
      <c r="Z304" s="138">
        <v>3</v>
      </c>
      <c r="AA304" s="58">
        <f t="shared" si="165"/>
        <v>26</v>
      </c>
      <c r="AB304" s="59">
        <f t="shared" si="166"/>
        <v>3</v>
      </c>
      <c r="AC304" s="58">
        <f t="shared" si="198"/>
        <v>0</v>
      </c>
      <c r="AD304" s="58">
        <f t="shared" si="199"/>
        <v>0</v>
      </c>
      <c r="AE304" s="60">
        <v>26</v>
      </c>
      <c r="AF304" s="60">
        <f t="shared" si="167"/>
        <v>10</v>
      </c>
      <c r="AG304" s="60">
        <f>VLOOKUP(B304,[7]Attendance!$B$16:$AZ$155,51,0)</f>
        <v>26</v>
      </c>
      <c r="AH304" s="53">
        <f t="shared" si="168"/>
        <v>10</v>
      </c>
      <c r="AI304" s="61">
        <f>VLOOKUP(B304,[7]Attendance!$B$16:$BD$155,55,0)</f>
        <v>0</v>
      </c>
      <c r="AJ304" s="61">
        <f>VLOOKUP(B304,'[7]Annual leave'!$B$12:$W$39,22,0)</f>
        <v>0</v>
      </c>
      <c r="AK304" s="62">
        <f t="shared" si="195"/>
        <v>38</v>
      </c>
      <c r="AL304" s="63">
        <f t="shared" si="196"/>
        <v>4</v>
      </c>
      <c r="AM304" s="53">
        <v>0</v>
      </c>
      <c r="AN304" s="53">
        <f>VLOOKUP(B304,[7]Attendance!$B$16:$AR$155,43,0)</f>
        <v>0</v>
      </c>
      <c r="AO304" s="53">
        <f t="shared" si="170"/>
        <v>0</v>
      </c>
      <c r="AP304" s="64">
        <v>0</v>
      </c>
      <c r="AQ304" s="53">
        <v>0</v>
      </c>
      <c r="AR304" s="65">
        <f>VLOOKUP(B304,'[7]13 Month'!$B$9:$X$36,23,0)</f>
        <v>211.32852564102561</v>
      </c>
      <c r="AS304" s="66">
        <f t="shared" si="200"/>
        <v>493.02</v>
      </c>
      <c r="AT304" s="67">
        <f t="shared" si="171"/>
        <v>1995744.96</v>
      </c>
      <c r="AU304" s="68">
        <v>1</v>
      </c>
      <c r="AV304" s="68">
        <v>3</v>
      </c>
      <c r="AW304" s="69">
        <f t="shared" si="172"/>
        <v>600000</v>
      </c>
      <c r="AX304" s="70">
        <f t="shared" si="173"/>
        <v>1330976.96</v>
      </c>
      <c r="AY304" s="71">
        <f>IF(AND(AX304&gt;=0,AX304&lt;=1500000),0,IF(AND(AX304&gt;=1500001,AX304&lt;=2000000),5,IF(AND(AX304&gt;=2000001,AX304&lt;=8500000),10,IF(AND(AX304&gt;=8500001,AX304&lt;=12500000),15,20))))</f>
        <v>0</v>
      </c>
      <c r="AZ304" s="53">
        <f>(AX304*AY304)/100-(IF(AND(AX304&gt;=0,AX304&lt;=1500000),0,IF(AND(AX304&gt;=1500001,AX304&lt;=2000000),75000,IF(AND(AX304&gt;=2000001,AX304&lt;=8500000),175000,IF(AND(AX304&gt;=8500001,AX304&lt;=12500000),600000,1225000)))))</f>
        <v>0</v>
      </c>
      <c r="BA304" s="65">
        <f>AZ304/$BJ$4</f>
        <v>0</v>
      </c>
      <c r="BB304" s="60">
        <f>IF(B304&lt;=0,0,IF(YEARFRAC(G304,$AN$4)&gt;=60,0,ROUND((IF(AND((AS304*$BB$4)&gt;0,(AS304*$BB$4)&lt;=400000),(400000*0.02)/$BB$4,IF(AND((AS304*$BB$4)&gt;400000,(AS304*$BB$4)&lt;=1200000),((AS304*$BB$4)*0.02)/$BB$4,IF((AS304*$BB$4)&gt;1200000,(1200000*0.02)/$BB$4)))),2)))</f>
        <v>5.92</v>
      </c>
      <c r="BC304" s="60">
        <f>IF(B304&lt;=0,0,IF(YEARFRAC(G304,$AN$4)&gt;=60,ROUND((IF(AND((AS304*$BB$4)&gt;0,(AS304*$BB$4)&lt;=400000),(400000*0.04)/$BB$4,IF(AND((AS304*$BB$4)&gt;400000,(AS304*$BB$4)&lt;=1200000),((AS304*$BB$4)*0.04)/$BB$4,IF((AS304*$BB$4)&gt;1200000,(1200000*0.04)/$BB$4)))),2),ROUND((IF(AND((AS304*$BB$4)&gt;0,(AS304*$BB$4)&lt;=400000),(400000*0.02)/$BB$4,IF(AND((AS304*$BB$4)&gt;400000,(AS304*$BB$4)&lt;=1200000),((AS304*$BB$4)*0.02)/$BB$4,IF((AS304*$BB$4)&gt;1200000,(1200000*0.02)/$BB$4)))),2)))</f>
        <v>5.92</v>
      </c>
      <c r="BD304" s="53">
        <f>ROUND(AS304-BA304-BC304,2)</f>
        <v>487.1</v>
      </c>
      <c r="BE304" s="72">
        <f>VLOOKUP(B304,'[7]PAYROLL 50%'!$B$9:$L$34,11,0)</f>
        <v>106</v>
      </c>
      <c r="BF304" s="73">
        <f t="shared" si="180"/>
        <v>381.1</v>
      </c>
      <c r="BG304" s="56">
        <f>VLOOKUP(B304,[7]Seniority!$B$12:$P$41,15,0)</f>
        <v>0</v>
      </c>
      <c r="BH304" s="74">
        <f>VLOOKUP(B304,[7]Seniority!$B$10:$S$41,18,0)</f>
        <v>0</v>
      </c>
      <c r="BI304" s="75">
        <f t="shared" si="181"/>
        <v>381.1</v>
      </c>
      <c r="BJ304" s="76"/>
      <c r="BK304" s="80"/>
      <c r="BL304" s="130"/>
      <c r="BM304" s="226" t="s">
        <v>1087</v>
      </c>
      <c r="BN304" s="130" t="s">
        <v>1088</v>
      </c>
      <c r="BO304" s="140">
        <v>229.39615384615385</v>
      </c>
    </row>
    <row r="305" spans="1:67" s="81" customFormat="1" ht="24" customHeight="1" x14ac:dyDescent="0.2">
      <c r="A305" s="41">
        <v>471</v>
      </c>
      <c r="B305" s="200" t="s">
        <v>1090</v>
      </c>
      <c r="C305" s="202" t="s">
        <v>1091</v>
      </c>
      <c r="D305" s="201" t="s">
        <v>1092</v>
      </c>
      <c r="E305" s="113" t="s">
        <v>143</v>
      </c>
      <c r="F305" s="181" t="s">
        <v>1067</v>
      </c>
      <c r="G305" s="87">
        <v>32551</v>
      </c>
      <c r="H305" s="206">
        <v>44235</v>
      </c>
      <c r="I305" s="49">
        <f>VLOOKUP(B305,'[7]Salary Rank'!$B$8:$P$37,15,0)</f>
        <v>212</v>
      </c>
      <c r="J305" s="50">
        <f>VLOOKUP(B305,[7]Attendance!$B$16:$AQ$155,42,0)</f>
        <v>26</v>
      </c>
      <c r="K305" s="51">
        <f t="shared" si="158"/>
        <v>212</v>
      </c>
      <c r="L305" s="52">
        <v>0</v>
      </c>
      <c r="M305" s="52">
        <f t="shared" si="197"/>
        <v>0</v>
      </c>
      <c r="N305" s="58">
        <f>VLOOKUP(B305,[7]Attendance!$B$16:$AS$155,44,0)</f>
        <v>8</v>
      </c>
      <c r="O305" s="58">
        <f t="shared" si="159"/>
        <v>12.23076923076923</v>
      </c>
      <c r="P305" s="53">
        <f>VLOOKUP(B305,[7]Attendance!$B$16:$BA$155,52,0)</f>
        <v>0</v>
      </c>
      <c r="Q305" s="53">
        <f t="shared" si="160"/>
        <v>0</v>
      </c>
      <c r="R305" s="54">
        <f>VLOOKUP(B305,[7]Attendance!$B$16:$BB$155,53,0)</f>
        <v>42</v>
      </c>
      <c r="S305" s="55">
        <f t="shared" si="161"/>
        <v>64.211538461538453</v>
      </c>
      <c r="T305" s="53">
        <f>VLOOKUP(B305,[7]Attendance!$B$16:$BC$155,54,0)</f>
        <v>0</v>
      </c>
      <c r="U305" s="53">
        <f t="shared" si="162"/>
        <v>0</v>
      </c>
      <c r="V305" s="53">
        <f>VLOOKUP(B305,[7]Attendance!$B$16:$AT$155,45,0)</f>
        <v>0</v>
      </c>
      <c r="W305" s="53">
        <f t="shared" si="163"/>
        <v>0</v>
      </c>
      <c r="X305" s="56">
        <f>VLOOKUP(B305,[7]Attendance!$B$16:$AP$155,41,0)</f>
        <v>21</v>
      </c>
      <c r="Y305" s="56">
        <f t="shared" si="164"/>
        <v>10.5</v>
      </c>
      <c r="Z305" s="138">
        <v>23</v>
      </c>
      <c r="AA305" s="58">
        <f t="shared" si="165"/>
        <v>26</v>
      </c>
      <c r="AB305" s="59">
        <f t="shared" si="166"/>
        <v>23</v>
      </c>
      <c r="AC305" s="58">
        <f t="shared" si="198"/>
        <v>0</v>
      </c>
      <c r="AD305" s="58">
        <f t="shared" si="199"/>
        <v>0</v>
      </c>
      <c r="AE305" s="60">
        <v>26</v>
      </c>
      <c r="AF305" s="60">
        <f t="shared" si="167"/>
        <v>10</v>
      </c>
      <c r="AG305" s="60">
        <f>VLOOKUP(B305,[7]Attendance!$B$16:$AZ$155,51,0)</f>
        <v>26</v>
      </c>
      <c r="AH305" s="53">
        <f t="shared" si="168"/>
        <v>10</v>
      </c>
      <c r="AI305" s="61">
        <f>VLOOKUP(B305,[7]Attendance!$B$16:$BD$155,55,0)</f>
        <v>0</v>
      </c>
      <c r="AJ305" s="61">
        <f>VLOOKUP(B305,'[7]Annual leave'!$B$12:$W$39,22,0)</f>
        <v>0</v>
      </c>
      <c r="AK305" s="62">
        <f t="shared" si="195"/>
        <v>37</v>
      </c>
      <c r="AL305" s="63">
        <f t="shared" si="196"/>
        <v>4</v>
      </c>
      <c r="AM305" s="53">
        <v>0</v>
      </c>
      <c r="AN305" s="53">
        <f>VLOOKUP(B305,[7]Attendance!$B$16:$AR$155,43,0)</f>
        <v>0</v>
      </c>
      <c r="AO305" s="53">
        <f t="shared" si="170"/>
        <v>0</v>
      </c>
      <c r="AP305" s="64">
        <v>0</v>
      </c>
      <c r="AQ305" s="53">
        <v>0</v>
      </c>
      <c r="AR305" s="65">
        <f>VLOOKUP(B305,'[7]13 Month'!$B$9:$X$36,23,0)</f>
        <v>227.08333333333334</v>
      </c>
      <c r="AS305" s="66">
        <f t="shared" si="200"/>
        <v>573.03</v>
      </c>
      <c r="AT305" s="67">
        <f t="shared" si="171"/>
        <v>2319625.44</v>
      </c>
      <c r="AU305" s="68">
        <v>1</v>
      </c>
      <c r="AV305" s="68">
        <v>2</v>
      </c>
      <c r="AW305" s="69">
        <f t="shared" si="172"/>
        <v>450000</v>
      </c>
      <c r="AX305" s="70">
        <f t="shared" si="173"/>
        <v>1786641.44</v>
      </c>
      <c r="AY305" s="71">
        <f t="shared" ref="AY305:AY332" si="201">IF(AND(AX305&gt;=0,AX305&lt;=1500000),0,IF(AND(AX305&gt;=1500001,AX305&lt;=2000000),5,IF(AND(AX305&gt;=2000001,AX305&lt;=8500000),10,IF(AND(AX305&gt;=8500001,AX305&lt;=12500000),15,20))))</f>
        <v>5</v>
      </c>
      <c r="AZ305" s="53">
        <f t="shared" ref="AZ305:AZ332" si="202">(AX305*AY305)/100-(IF(AND(AX305&gt;=0,AX305&lt;=1500000),0,IF(AND(AX305&gt;=1500001,AX305&lt;=2000000),75000,IF(AND(AX305&gt;=2000001,AX305&lt;=8500000),175000,IF(AND(AX305&gt;=8500001,AX305&lt;=12500000),600000,1225000)))))</f>
        <v>14332.071999999986</v>
      </c>
      <c r="BA305" s="65">
        <f t="shared" ref="BA305:BA324" si="203">AZ305/$BJ$4</f>
        <v>3.5405316205533559</v>
      </c>
      <c r="BB305" s="60">
        <f t="shared" ref="BB305:BB332" si="204">IF(B305&lt;=0,0,IF(YEARFRAC(G305,$AN$4)&gt;=60,0,ROUND((IF(AND((AS305*$BB$4)&gt;0,(AS305*$BB$4)&lt;=400000),(400000*0.02)/$BB$4,IF(AND((AS305*$BB$4)&gt;400000,(AS305*$BB$4)&lt;=1200000),((AS305*$BB$4)*0.02)/$BB$4,IF((AS305*$BB$4)&gt;1200000,(1200000*0.02)/$BB$4)))),2)))</f>
        <v>5.92</v>
      </c>
      <c r="BC305" s="60">
        <f t="shared" ref="BC305:BC332" si="205">IF(B305&lt;=0,0,IF(YEARFRAC(G305,$AN$4)&gt;=60,ROUND((IF(AND((AS305*$BB$4)&gt;0,(AS305*$BB$4)&lt;=400000),(400000*0.04)/$BB$4,IF(AND((AS305*$BB$4)&gt;400000,(AS305*$BB$4)&lt;=1200000),((AS305*$BB$4)*0.04)/$BB$4,IF((AS305*$BB$4)&gt;1200000,(1200000*0.04)/$BB$4)))),2),ROUND((IF(AND((AS305*$BB$4)&gt;0,(AS305*$BB$4)&lt;=400000),(400000*0.02)/$BB$4,IF(AND((AS305*$BB$4)&gt;400000,(AS305*$BB$4)&lt;=1200000),((AS305*$BB$4)*0.02)/$BB$4,IF((AS305*$BB$4)&gt;1200000,(1200000*0.02)/$BB$4)))),2)))</f>
        <v>5.92</v>
      </c>
      <c r="BD305" s="53">
        <f t="shared" ref="BD305:BD332" si="206">ROUND(AS305-BA305-BC305,2)</f>
        <v>563.57000000000005</v>
      </c>
      <c r="BE305" s="72">
        <f>VLOOKUP(B305,'[7]PAYROLL 50%'!$B$9:$L$34,11,0)</f>
        <v>106</v>
      </c>
      <c r="BF305" s="73">
        <f t="shared" si="180"/>
        <v>457.57000000000005</v>
      </c>
      <c r="BG305" s="56">
        <f>VLOOKUP(B305,[7]Seniority!$B$12:$P$41,15,0)</f>
        <v>0</v>
      </c>
      <c r="BH305" s="74">
        <f>VLOOKUP(B305,[7]Seniority!$B$10:$S$41,18,0)</f>
        <v>0</v>
      </c>
      <c r="BI305" s="75">
        <f t="shared" si="181"/>
        <v>457.57000000000005</v>
      </c>
      <c r="BJ305" s="76"/>
      <c r="BK305" s="80"/>
      <c r="BL305" s="130"/>
      <c r="BM305" s="226" t="s">
        <v>1090</v>
      </c>
      <c r="BN305" s="130" t="s">
        <v>1091</v>
      </c>
      <c r="BO305" s="140">
        <v>234.87750000000005</v>
      </c>
    </row>
    <row r="306" spans="1:67" s="81" customFormat="1" ht="24" customHeight="1" x14ac:dyDescent="0.2">
      <c r="A306" s="41">
        <v>472</v>
      </c>
      <c r="B306" s="101" t="s">
        <v>1093</v>
      </c>
      <c r="C306" s="202" t="s">
        <v>1094</v>
      </c>
      <c r="D306" s="102" t="s">
        <v>1095</v>
      </c>
      <c r="E306" s="103" t="s">
        <v>464</v>
      </c>
      <c r="F306" s="181" t="s">
        <v>1067</v>
      </c>
      <c r="G306" s="87">
        <v>33246</v>
      </c>
      <c r="H306" s="104">
        <v>44412</v>
      </c>
      <c r="I306" s="49">
        <f>VLOOKUP(B306,'[7]Salary Rank'!$B$8:$P$37,15,0)</f>
        <v>212</v>
      </c>
      <c r="J306" s="50">
        <f>VLOOKUP(B306,[7]Attendance!$B$16:$AQ$155,42,0)</f>
        <v>24</v>
      </c>
      <c r="K306" s="51">
        <f t="shared" si="158"/>
        <v>195.69</v>
      </c>
      <c r="L306" s="52">
        <v>0</v>
      </c>
      <c r="M306" s="52">
        <f t="shared" si="197"/>
        <v>0</v>
      </c>
      <c r="N306" s="53">
        <f>VLOOKUP(B306,[7]Attendance!$B$16:$AS$155,44,0)</f>
        <v>0</v>
      </c>
      <c r="O306" s="60">
        <f t="shared" si="159"/>
        <v>0</v>
      </c>
      <c r="P306" s="53">
        <f>VLOOKUP(B306,[7]Attendance!$B$16:$BA$155,52,0)</f>
        <v>0</v>
      </c>
      <c r="Q306" s="53">
        <f t="shared" si="160"/>
        <v>0</v>
      </c>
      <c r="R306" s="54">
        <f>VLOOKUP(B306,[7]Attendance!$B$16:$BB$155,53,0)</f>
        <v>18</v>
      </c>
      <c r="S306" s="55">
        <f t="shared" si="161"/>
        <v>27.519230769230766</v>
      </c>
      <c r="T306" s="53">
        <f>VLOOKUP(B306,[7]Attendance!$B$16:$BC$155,54,0)</f>
        <v>0</v>
      </c>
      <c r="U306" s="53">
        <f t="shared" si="162"/>
        <v>0</v>
      </c>
      <c r="V306" s="53">
        <f>VLOOKUP(B306,[7]Attendance!$B$16:$AT$155,45,0)</f>
        <v>0</v>
      </c>
      <c r="W306" s="53">
        <f t="shared" si="163"/>
        <v>0</v>
      </c>
      <c r="X306" s="56">
        <f>VLOOKUP(B306,[7]Attendance!$B$16:$AP$155,41,0)</f>
        <v>9</v>
      </c>
      <c r="Y306" s="56">
        <f t="shared" si="164"/>
        <v>4.5</v>
      </c>
      <c r="Z306" s="138">
        <v>3</v>
      </c>
      <c r="AA306" s="58">
        <f t="shared" si="165"/>
        <v>24</v>
      </c>
      <c r="AB306" s="59">
        <f t="shared" si="166"/>
        <v>2.7692307692307692</v>
      </c>
      <c r="AC306" s="58">
        <f t="shared" si="198"/>
        <v>0</v>
      </c>
      <c r="AD306" s="58">
        <f t="shared" si="199"/>
        <v>0</v>
      </c>
      <c r="AE306" s="60">
        <v>26</v>
      </c>
      <c r="AF306" s="60">
        <f t="shared" si="167"/>
        <v>10</v>
      </c>
      <c r="AG306" s="60">
        <f>VLOOKUP(B306,[7]Attendance!$B$16:$AZ$155,51,0)</f>
        <v>25</v>
      </c>
      <c r="AH306" s="53">
        <f t="shared" si="168"/>
        <v>9.6153846153846168</v>
      </c>
      <c r="AI306" s="61">
        <f>VLOOKUP(B306,[7]Attendance!$B$16:$BD$155,55,0)</f>
        <v>1</v>
      </c>
      <c r="AJ306" s="61">
        <f>VLOOKUP(B306,'[7]Annual leave'!$B$12:$W$39,22,0)</f>
        <v>10.678621794871795</v>
      </c>
      <c r="AK306" s="62">
        <f t="shared" si="195"/>
        <v>31</v>
      </c>
      <c r="AL306" s="63">
        <f t="shared" si="196"/>
        <v>3</v>
      </c>
      <c r="AM306" s="53">
        <v>0</v>
      </c>
      <c r="AN306" s="53">
        <f>VLOOKUP(B306,[7]Attendance!$B$16:$AR$155,43,0)</f>
        <v>0</v>
      </c>
      <c r="AO306" s="53">
        <f t="shared" si="170"/>
        <v>0</v>
      </c>
      <c r="AP306" s="64">
        <v>0</v>
      </c>
      <c r="AQ306" s="53">
        <v>0</v>
      </c>
      <c r="AR306" s="65">
        <f>VLOOKUP(B306,'[7]13 Month'!$B$9:$X$36,23,0)</f>
        <v>208.60378205128202</v>
      </c>
      <c r="AS306" s="66">
        <f t="shared" si="200"/>
        <v>472.38</v>
      </c>
      <c r="AT306" s="67">
        <f t="shared" si="171"/>
        <v>1912194.24</v>
      </c>
      <c r="AU306" s="68">
        <v>1</v>
      </c>
      <c r="AV306" s="68">
        <v>1</v>
      </c>
      <c r="AW306" s="69">
        <f t="shared" si="172"/>
        <v>300000</v>
      </c>
      <c r="AX306" s="70">
        <f t="shared" si="173"/>
        <v>1553498.24</v>
      </c>
      <c r="AY306" s="71">
        <f t="shared" si="201"/>
        <v>5</v>
      </c>
      <c r="AZ306" s="53">
        <f t="shared" si="202"/>
        <v>2674.9119999999966</v>
      </c>
      <c r="BA306" s="65">
        <f t="shared" si="203"/>
        <v>0.66079841897233116</v>
      </c>
      <c r="BB306" s="60">
        <f t="shared" si="204"/>
        <v>5.92</v>
      </c>
      <c r="BC306" s="60">
        <f t="shared" si="205"/>
        <v>5.92</v>
      </c>
      <c r="BD306" s="53">
        <f t="shared" si="206"/>
        <v>465.8</v>
      </c>
      <c r="BE306" s="72">
        <f>VLOOKUP(B306,'[7]PAYROLL 50%'!$B$9:$L$34,11,0)</f>
        <v>106</v>
      </c>
      <c r="BF306" s="73">
        <f t="shared" si="180"/>
        <v>359.8</v>
      </c>
      <c r="BG306" s="56">
        <f>VLOOKUP(B306,[7]Seniority!$B$12:$P$41,15,0)</f>
        <v>0</v>
      </c>
      <c r="BH306" s="74">
        <f>VLOOKUP(B306,[7]Seniority!$B$10:$S$41,18,0)</f>
        <v>0</v>
      </c>
      <c r="BI306" s="75">
        <f t="shared" si="181"/>
        <v>359.8</v>
      </c>
      <c r="BJ306" s="76"/>
      <c r="BK306" s="80"/>
      <c r="BL306" s="130"/>
      <c r="BM306" s="226" t="s">
        <v>1093</v>
      </c>
      <c r="BN306" s="130" t="s">
        <v>1094</v>
      </c>
      <c r="BO306" s="140">
        <v>277.66711538461539</v>
      </c>
    </row>
    <row r="307" spans="1:67" s="81" customFormat="1" ht="24" customHeight="1" x14ac:dyDescent="0.2">
      <c r="A307" s="41">
        <v>473</v>
      </c>
      <c r="B307" s="101" t="s">
        <v>1096</v>
      </c>
      <c r="C307" s="202" t="s">
        <v>1097</v>
      </c>
      <c r="D307" s="102" t="s">
        <v>1098</v>
      </c>
      <c r="E307" s="103" t="s">
        <v>464</v>
      </c>
      <c r="F307" s="181" t="s">
        <v>1067</v>
      </c>
      <c r="G307" s="87">
        <v>36778</v>
      </c>
      <c r="H307" s="104">
        <v>44440</v>
      </c>
      <c r="I307" s="49">
        <f>VLOOKUP(B307,'[7]Salary Rank'!$B$8:$P$37,15,0)</f>
        <v>212</v>
      </c>
      <c r="J307" s="50">
        <f>VLOOKUP(B307,[7]Attendance!$B$16:$AQ$155,42,0)</f>
        <v>26</v>
      </c>
      <c r="K307" s="51">
        <f t="shared" si="158"/>
        <v>212</v>
      </c>
      <c r="L307" s="52">
        <v>0</v>
      </c>
      <c r="M307" s="52">
        <f t="shared" si="197"/>
        <v>0</v>
      </c>
      <c r="N307" s="53">
        <f>VLOOKUP(B307,[7]Attendance!$B$16:$AS$155,44,0)</f>
        <v>0</v>
      </c>
      <c r="O307" s="60">
        <f t="shared" si="159"/>
        <v>0</v>
      </c>
      <c r="P307" s="53">
        <f>VLOOKUP(B307,[7]Attendance!$B$16:$BA$155,52,0)</f>
        <v>0</v>
      </c>
      <c r="Q307" s="53">
        <f t="shared" si="160"/>
        <v>0</v>
      </c>
      <c r="R307" s="54">
        <f>VLOOKUP(B307,[7]Attendance!$B$16:$BB$155,53,0)</f>
        <v>22</v>
      </c>
      <c r="S307" s="55">
        <f t="shared" si="161"/>
        <v>33.63461538461538</v>
      </c>
      <c r="T307" s="53">
        <f>VLOOKUP(B307,[7]Attendance!$B$16:$BC$155,54,0)</f>
        <v>0</v>
      </c>
      <c r="U307" s="53">
        <f t="shared" si="162"/>
        <v>0</v>
      </c>
      <c r="V307" s="58">
        <f>VLOOKUP(B307,[7]Attendance!$B$16:$AT$155,45,0)</f>
        <v>8</v>
      </c>
      <c r="W307" s="58">
        <f t="shared" si="163"/>
        <v>16.307692307692307</v>
      </c>
      <c r="X307" s="56">
        <f>VLOOKUP(B307,[7]Attendance!$B$16:$AP$155,41,0)</f>
        <v>11</v>
      </c>
      <c r="Y307" s="56">
        <f t="shared" si="164"/>
        <v>5.5</v>
      </c>
      <c r="Z307" s="138">
        <v>33</v>
      </c>
      <c r="AA307" s="58">
        <f t="shared" si="165"/>
        <v>26</v>
      </c>
      <c r="AB307" s="59">
        <f t="shared" si="166"/>
        <v>33</v>
      </c>
      <c r="AC307" s="58">
        <f t="shared" si="198"/>
        <v>0</v>
      </c>
      <c r="AD307" s="58">
        <f t="shared" si="199"/>
        <v>0</v>
      </c>
      <c r="AE307" s="60">
        <v>26</v>
      </c>
      <c r="AF307" s="60">
        <f t="shared" si="167"/>
        <v>10</v>
      </c>
      <c r="AG307" s="60">
        <f>VLOOKUP(B307,[7]Attendance!$B$16:$AZ$155,51,0)</f>
        <v>26</v>
      </c>
      <c r="AH307" s="53">
        <f t="shared" si="168"/>
        <v>10</v>
      </c>
      <c r="AI307" s="61">
        <f>VLOOKUP(B307,[7]Attendance!$B$16:$BD$155,55,0)</f>
        <v>0</v>
      </c>
      <c r="AJ307" s="61">
        <f>VLOOKUP(B307,'[7]Annual leave'!$B$12:$W$39,22,0)</f>
        <v>0</v>
      </c>
      <c r="AK307" s="62">
        <f t="shared" si="195"/>
        <v>30</v>
      </c>
      <c r="AL307" s="63">
        <f t="shared" si="196"/>
        <v>3</v>
      </c>
      <c r="AM307" s="53">
        <v>0</v>
      </c>
      <c r="AN307" s="53">
        <f>VLOOKUP(B307,[7]Attendance!$B$16:$AR$155,43,0)</f>
        <v>0</v>
      </c>
      <c r="AO307" s="53">
        <f t="shared" si="170"/>
        <v>0</v>
      </c>
      <c r="AP307" s="64">
        <v>0</v>
      </c>
      <c r="AQ307" s="53">
        <v>0</v>
      </c>
      <c r="AR307" s="65">
        <f>VLOOKUP(B307,'[7]13 Month'!$B$9:$X$36,23,0)</f>
        <v>241.66666666666663</v>
      </c>
      <c r="AS307" s="66">
        <f t="shared" si="200"/>
        <v>565.11</v>
      </c>
      <c r="AT307" s="67">
        <f t="shared" si="171"/>
        <v>2287565.2800000003</v>
      </c>
      <c r="AU307" s="68">
        <v>1</v>
      </c>
      <c r="AV307" s="68">
        <v>1</v>
      </c>
      <c r="AW307" s="69">
        <f t="shared" si="172"/>
        <v>300000</v>
      </c>
      <c r="AX307" s="70">
        <f t="shared" si="173"/>
        <v>1924821.2800000003</v>
      </c>
      <c r="AY307" s="71">
        <f t="shared" si="201"/>
        <v>5</v>
      </c>
      <c r="AZ307" s="53">
        <f t="shared" si="202"/>
        <v>21241.064000000028</v>
      </c>
      <c r="BA307" s="65">
        <f t="shared" si="203"/>
        <v>5.2472984189723384</v>
      </c>
      <c r="BB307" s="60">
        <f t="shared" si="204"/>
        <v>5.92</v>
      </c>
      <c r="BC307" s="60">
        <f t="shared" si="205"/>
        <v>5.92</v>
      </c>
      <c r="BD307" s="53">
        <f t="shared" si="206"/>
        <v>553.94000000000005</v>
      </c>
      <c r="BE307" s="72">
        <f>VLOOKUP(B307,'[7]PAYROLL 50%'!$B$9:$L$34,11,0)</f>
        <v>106</v>
      </c>
      <c r="BF307" s="73">
        <f t="shared" si="180"/>
        <v>447.94000000000005</v>
      </c>
      <c r="BG307" s="56">
        <f>VLOOKUP(B307,[7]Seniority!$B$12:$P$41,15,0)</f>
        <v>0</v>
      </c>
      <c r="BH307" s="74">
        <f>VLOOKUP(B307,[7]Seniority!$B$10:$S$41,18,0)</f>
        <v>0</v>
      </c>
      <c r="BI307" s="75">
        <f t="shared" si="181"/>
        <v>447.94000000000005</v>
      </c>
      <c r="BJ307" s="76"/>
      <c r="BK307" s="80"/>
      <c r="BL307" s="130"/>
      <c r="BM307" s="226" t="s">
        <v>1096</v>
      </c>
      <c r="BN307" s="130" t="s">
        <v>1097</v>
      </c>
      <c r="BO307" s="140">
        <v>181.54442307692312</v>
      </c>
    </row>
    <row r="308" spans="1:67" s="81" customFormat="1" ht="24" customHeight="1" x14ac:dyDescent="0.2">
      <c r="A308" s="41">
        <v>474</v>
      </c>
      <c r="B308" s="253" t="s">
        <v>1099</v>
      </c>
      <c r="C308" s="254" t="s">
        <v>1100</v>
      </c>
      <c r="D308" s="255" t="s">
        <v>1101</v>
      </c>
      <c r="E308" s="256" t="s">
        <v>464</v>
      </c>
      <c r="F308" s="257" t="s">
        <v>1067</v>
      </c>
      <c r="G308" s="258">
        <v>36692</v>
      </c>
      <c r="H308" s="259">
        <v>44440</v>
      </c>
      <c r="I308" s="260">
        <f>VLOOKUP(B308,'[7]Salary Rank'!$B$8:$P$37,15,0)</f>
        <v>212</v>
      </c>
      <c r="J308" s="74">
        <f>VLOOKUP(B308,[7]Attendance!$B$16:$AQ$155,42,0)</f>
        <v>0</v>
      </c>
      <c r="K308" s="74">
        <f t="shared" si="158"/>
        <v>0</v>
      </c>
      <c r="L308" s="74">
        <v>0</v>
      </c>
      <c r="M308" s="74">
        <f t="shared" si="197"/>
        <v>0</v>
      </c>
      <c r="N308" s="56">
        <f>VLOOKUP(B308,[7]Attendance!$B$16:$AS$155,44,0)</f>
        <v>0</v>
      </c>
      <c r="O308" s="56">
        <f t="shared" si="159"/>
        <v>0</v>
      </c>
      <c r="P308" s="56">
        <f>VLOOKUP(B308,[7]Attendance!$B$16:$BA$155,52,0)</f>
        <v>0</v>
      </c>
      <c r="Q308" s="56">
        <f t="shared" si="160"/>
        <v>0</v>
      </c>
      <c r="R308" s="261">
        <f>VLOOKUP(B308,[7]Attendance!$B$16:$BB$155,53,0)</f>
        <v>0</v>
      </c>
      <c r="S308" s="56">
        <f t="shared" si="161"/>
        <v>0</v>
      </c>
      <c r="T308" s="56">
        <f>VLOOKUP(B308,[7]Attendance!$B$16:$BC$155,54,0)</f>
        <v>0</v>
      </c>
      <c r="U308" s="56">
        <f t="shared" si="162"/>
        <v>0</v>
      </c>
      <c r="V308" s="56">
        <f>VLOOKUP(B308,[7]Attendance!$B$16:$AT$155,45,0)</f>
        <v>0</v>
      </c>
      <c r="W308" s="56">
        <f t="shared" si="163"/>
        <v>0</v>
      </c>
      <c r="X308" s="56">
        <f>VLOOKUP(B308,[7]Attendance!$B$16:$AP$155,41,0)</f>
        <v>0</v>
      </c>
      <c r="Y308" s="56">
        <f t="shared" si="164"/>
        <v>0</v>
      </c>
      <c r="Z308" s="262">
        <v>15</v>
      </c>
      <c r="AA308" s="56">
        <f t="shared" si="165"/>
        <v>0</v>
      </c>
      <c r="AB308" s="56">
        <f t="shared" si="166"/>
        <v>0</v>
      </c>
      <c r="AC308" s="56">
        <f t="shared" si="198"/>
        <v>0</v>
      </c>
      <c r="AD308" s="56">
        <f t="shared" si="199"/>
        <v>0</v>
      </c>
      <c r="AE308" s="56">
        <v>0</v>
      </c>
      <c r="AF308" s="56">
        <f t="shared" si="167"/>
        <v>0</v>
      </c>
      <c r="AG308" s="56">
        <f>VLOOKUP(B308,[7]Attendance!$B$16:$AZ$155,51,0)</f>
        <v>0</v>
      </c>
      <c r="AH308" s="56">
        <f t="shared" si="168"/>
        <v>0</v>
      </c>
      <c r="AI308" s="263">
        <f>VLOOKUP(B308,[7]Attendance!$B$16:$BD$155,55,0)</f>
        <v>0</v>
      </c>
      <c r="AJ308" s="263">
        <f>VLOOKUP(B308,'[7]Annual leave'!$B$12:$W$39,22,0)</f>
        <v>0</v>
      </c>
      <c r="AK308" s="264">
        <v>0</v>
      </c>
      <c r="AL308" s="56">
        <f t="shared" si="196"/>
        <v>0</v>
      </c>
      <c r="AM308" s="56">
        <v>0</v>
      </c>
      <c r="AN308" s="56">
        <f>VLOOKUP(B308,[7]Attendance!$B$16:$AR$155,43,0)</f>
        <v>0</v>
      </c>
      <c r="AO308" s="56">
        <f t="shared" si="170"/>
        <v>0</v>
      </c>
      <c r="AP308" s="265">
        <v>0</v>
      </c>
      <c r="AQ308" s="56">
        <v>0</v>
      </c>
      <c r="AR308" s="56">
        <f>VLOOKUP(B308,'[7]13 Month'!$B$9:$X$36,23,0)</f>
        <v>220.09294871794873</v>
      </c>
      <c r="AS308" s="266">
        <f t="shared" si="200"/>
        <v>220.09</v>
      </c>
      <c r="AT308" s="267">
        <f t="shared" si="171"/>
        <v>890924.32000000007</v>
      </c>
      <c r="AU308" s="268">
        <v>1</v>
      </c>
      <c r="AV308" s="268">
        <v>1</v>
      </c>
      <c r="AW308" s="56">
        <f t="shared" si="172"/>
        <v>300000</v>
      </c>
      <c r="AX308" s="269">
        <f t="shared" si="173"/>
        <v>590924.32000000007</v>
      </c>
      <c r="AY308" s="270">
        <f t="shared" si="201"/>
        <v>0</v>
      </c>
      <c r="AZ308" s="56">
        <f t="shared" si="202"/>
        <v>0</v>
      </c>
      <c r="BA308" s="56">
        <f t="shared" si="203"/>
        <v>0</v>
      </c>
      <c r="BB308" s="56">
        <f t="shared" si="204"/>
        <v>4.4000000000000004</v>
      </c>
      <c r="BC308" s="56">
        <f t="shared" si="205"/>
        <v>4.4000000000000004</v>
      </c>
      <c r="BD308" s="56">
        <f t="shared" si="206"/>
        <v>215.69</v>
      </c>
      <c r="BE308" s="271">
        <v>0</v>
      </c>
      <c r="BF308" s="271">
        <f t="shared" si="180"/>
        <v>215.69</v>
      </c>
      <c r="BG308" s="56">
        <f>VLOOKUP(B308,[7]Seniority!$B$12:$P$41,15,0)</f>
        <v>0</v>
      </c>
      <c r="BH308" s="74">
        <f>VLOOKUP(B308,[7]Seniority!$B$10:$S$41,18,0)</f>
        <v>0</v>
      </c>
      <c r="BI308" s="272">
        <f t="shared" si="181"/>
        <v>215.69</v>
      </c>
      <c r="BJ308" s="273" t="s">
        <v>1017</v>
      </c>
      <c r="BK308" s="80"/>
      <c r="BL308" s="130"/>
      <c r="BM308" s="226" t="s">
        <v>1099</v>
      </c>
      <c r="BN308" s="130" t="s">
        <v>1100</v>
      </c>
      <c r="BO308" s="140">
        <v>242.33807692307693</v>
      </c>
    </row>
    <row r="309" spans="1:67" s="81" customFormat="1" ht="24" customHeight="1" x14ac:dyDescent="0.2">
      <c r="A309" s="41">
        <v>475</v>
      </c>
      <c r="B309" s="101" t="s">
        <v>1102</v>
      </c>
      <c r="C309" s="202" t="s">
        <v>1103</v>
      </c>
      <c r="D309" s="102" t="s">
        <v>1104</v>
      </c>
      <c r="E309" s="103" t="s">
        <v>464</v>
      </c>
      <c r="F309" s="181" t="s">
        <v>1067</v>
      </c>
      <c r="G309" s="87">
        <v>33763</v>
      </c>
      <c r="H309" s="104">
        <v>44756</v>
      </c>
      <c r="I309" s="49">
        <f>VLOOKUP(B309,'[7]Salary Rank'!$B$8:$P$37,15,0)</f>
        <v>212</v>
      </c>
      <c r="J309" s="50">
        <f>VLOOKUP(B309,[7]Attendance!$B$16:$AQ$155,42,0)</f>
        <v>25</v>
      </c>
      <c r="K309" s="51">
        <f t="shared" si="158"/>
        <v>203.85</v>
      </c>
      <c r="L309" s="52">
        <v>0</v>
      </c>
      <c r="M309" s="52">
        <f t="shared" si="197"/>
        <v>0</v>
      </c>
      <c r="N309" s="53">
        <f>VLOOKUP(B309,[7]Attendance!$B$16:$AS$155,44,0)</f>
        <v>0</v>
      </c>
      <c r="O309" s="60">
        <f t="shared" si="159"/>
        <v>0</v>
      </c>
      <c r="P309" s="53">
        <f>VLOOKUP(B309,[7]Attendance!$B$16:$BA$155,52,0)</f>
        <v>0</v>
      </c>
      <c r="Q309" s="53">
        <f t="shared" si="160"/>
        <v>0</v>
      </c>
      <c r="R309" s="54">
        <f>VLOOKUP(B309,[7]Attendance!$B$16:$BB$155,53,0)</f>
        <v>24</v>
      </c>
      <c r="S309" s="55">
        <f t="shared" si="161"/>
        <v>36.692307692307693</v>
      </c>
      <c r="T309" s="53">
        <f>VLOOKUP(B309,[7]Attendance!$B$16:$BC$155,54,0)</f>
        <v>0</v>
      </c>
      <c r="U309" s="53">
        <f t="shared" si="162"/>
        <v>0</v>
      </c>
      <c r="V309" s="58">
        <f>VLOOKUP(B309,[7]Attendance!$B$16:$AT$155,45,0)</f>
        <v>8</v>
      </c>
      <c r="W309" s="58">
        <f t="shared" si="163"/>
        <v>16.307692307692307</v>
      </c>
      <c r="X309" s="56">
        <f>VLOOKUP(B309,[7]Attendance!$B$16:$AP$155,41,0)</f>
        <v>12</v>
      </c>
      <c r="Y309" s="56">
        <f t="shared" si="164"/>
        <v>6</v>
      </c>
      <c r="Z309" s="138">
        <v>3</v>
      </c>
      <c r="AA309" s="58">
        <f t="shared" si="165"/>
        <v>25</v>
      </c>
      <c r="AB309" s="59">
        <f t="shared" si="166"/>
        <v>2.8846153846153846</v>
      </c>
      <c r="AC309" s="58">
        <f t="shared" si="198"/>
        <v>0</v>
      </c>
      <c r="AD309" s="58">
        <f t="shared" si="199"/>
        <v>0</v>
      </c>
      <c r="AE309" s="60">
        <v>26</v>
      </c>
      <c r="AF309" s="60">
        <f t="shared" si="167"/>
        <v>10</v>
      </c>
      <c r="AG309" s="60">
        <f>VLOOKUP(B309,[7]Attendance!$B$16:$AZ$155,51,0)</f>
        <v>26</v>
      </c>
      <c r="AH309" s="53">
        <f t="shared" si="168"/>
        <v>10</v>
      </c>
      <c r="AI309" s="61">
        <f>VLOOKUP(B309,[7]Attendance!$B$16:$BD$155,55,0)</f>
        <v>1</v>
      </c>
      <c r="AJ309" s="61">
        <f>VLOOKUP(B309,'[7]Annual leave'!$B$12:$W$39,22,0)</f>
        <v>12.024935897435897</v>
      </c>
      <c r="AK309" s="62">
        <f t="shared" si="195"/>
        <v>20</v>
      </c>
      <c r="AL309" s="63">
        <f t="shared" si="196"/>
        <v>2</v>
      </c>
      <c r="AM309" s="53">
        <v>0</v>
      </c>
      <c r="AN309" s="53">
        <f>VLOOKUP(B309,[7]Attendance!$B$16:$AR$155,43,0)</f>
        <v>0</v>
      </c>
      <c r="AO309" s="53">
        <f t="shared" si="170"/>
        <v>0</v>
      </c>
      <c r="AP309" s="64">
        <v>0</v>
      </c>
      <c r="AQ309" s="53">
        <v>0</v>
      </c>
      <c r="AR309" s="65">
        <f>VLOOKUP(B309,'[7]13 Month'!$B$9:$X$36,23,0)</f>
        <v>211.66666666666666</v>
      </c>
      <c r="AS309" s="66">
        <f t="shared" si="200"/>
        <v>511.43</v>
      </c>
      <c r="AT309" s="67">
        <f t="shared" si="171"/>
        <v>2070268.6400000001</v>
      </c>
      <c r="AU309" s="68">
        <v>1</v>
      </c>
      <c r="AV309" s="68">
        <v>1</v>
      </c>
      <c r="AW309" s="69">
        <f t="shared" si="172"/>
        <v>300000</v>
      </c>
      <c r="AX309" s="70">
        <f t="shared" si="173"/>
        <v>1705500.6400000001</v>
      </c>
      <c r="AY309" s="71">
        <f t="shared" si="201"/>
        <v>5</v>
      </c>
      <c r="AZ309" s="53">
        <f t="shared" si="202"/>
        <v>10275.032000000007</v>
      </c>
      <c r="BA309" s="65">
        <f t="shared" si="203"/>
        <v>2.5382984189723334</v>
      </c>
      <c r="BB309" s="60">
        <f t="shared" si="204"/>
        <v>5.92</v>
      </c>
      <c r="BC309" s="60">
        <f t="shared" si="205"/>
        <v>5.92</v>
      </c>
      <c r="BD309" s="53">
        <f t="shared" si="206"/>
        <v>502.97</v>
      </c>
      <c r="BE309" s="72">
        <f>VLOOKUP(B309,'[7]PAYROLL 50%'!$B$9:$L$34,11,0)</f>
        <v>106</v>
      </c>
      <c r="BF309" s="73">
        <f t="shared" si="180"/>
        <v>396.97</v>
      </c>
      <c r="BG309" s="56">
        <f>VLOOKUP(B309,[7]Seniority!$B$12:$P$41,15,0)</f>
        <v>0</v>
      </c>
      <c r="BH309" s="74">
        <f>VLOOKUP(B309,[7]Seniority!$B$10:$S$41,18,0)</f>
        <v>0</v>
      </c>
      <c r="BI309" s="75">
        <f t="shared" si="181"/>
        <v>396.97</v>
      </c>
      <c r="BJ309" s="76"/>
      <c r="BK309" s="80"/>
      <c r="BL309" s="130"/>
      <c r="BM309" s="226" t="s">
        <v>1102</v>
      </c>
      <c r="BN309" s="130" t="s">
        <v>1103</v>
      </c>
      <c r="BO309" s="140">
        <v>218.7083653846154</v>
      </c>
    </row>
    <row r="310" spans="1:67" s="81" customFormat="1" ht="24" customHeight="1" x14ac:dyDescent="0.2">
      <c r="A310" s="41">
        <v>476</v>
      </c>
      <c r="B310" s="101" t="s">
        <v>1105</v>
      </c>
      <c r="C310" s="202" t="s">
        <v>1106</v>
      </c>
      <c r="D310" s="102" t="s">
        <v>1107</v>
      </c>
      <c r="E310" s="103" t="s">
        <v>464</v>
      </c>
      <c r="F310" s="181" t="s">
        <v>1067</v>
      </c>
      <c r="G310" s="87">
        <v>33398</v>
      </c>
      <c r="H310" s="104">
        <v>44880</v>
      </c>
      <c r="I310" s="49">
        <f>VLOOKUP(B310,'[7]Salary Rank'!$B$8:$P$37,15,0)</f>
        <v>212</v>
      </c>
      <c r="J310" s="50">
        <f>VLOOKUP(B310,[7]Attendance!$B$16:$AQ$155,42,0)</f>
        <v>26</v>
      </c>
      <c r="K310" s="51">
        <f t="shared" si="158"/>
        <v>212</v>
      </c>
      <c r="L310" s="52">
        <v>0</v>
      </c>
      <c r="M310" s="52">
        <f t="shared" si="197"/>
        <v>0</v>
      </c>
      <c r="N310" s="58">
        <f>VLOOKUP(B310,[7]Attendance!$B$16:$AS$155,44,0)</f>
        <v>8</v>
      </c>
      <c r="O310" s="58">
        <f t="shared" si="159"/>
        <v>12.23076923076923</v>
      </c>
      <c r="P310" s="53">
        <f>VLOOKUP(B310,[7]Attendance!$B$16:$BA$155,52,0)</f>
        <v>0</v>
      </c>
      <c r="Q310" s="53">
        <f t="shared" si="160"/>
        <v>0</v>
      </c>
      <c r="R310" s="54">
        <f>VLOOKUP(B310,[7]Attendance!$B$16:$BB$155,53,0)</f>
        <v>36</v>
      </c>
      <c r="S310" s="55">
        <f t="shared" si="161"/>
        <v>55.038461538461533</v>
      </c>
      <c r="T310" s="53">
        <f>VLOOKUP(B310,[7]Attendance!$B$16:$BC$155,54,0)</f>
        <v>0</v>
      </c>
      <c r="U310" s="53">
        <f t="shared" si="162"/>
        <v>0</v>
      </c>
      <c r="V310" s="58">
        <f>VLOOKUP(B310,[7]Attendance!$B$16:$AT$155,45,0)</f>
        <v>8</v>
      </c>
      <c r="W310" s="58">
        <f t="shared" si="163"/>
        <v>16.307692307692307</v>
      </c>
      <c r="X310" s="56">
        <f>VLOOKUP(B310,[7]Attendance!$B$16:$AP$155,41,0)</f>
        <v>18</v>
      </c>
      <c r="Y310" s="56">
        <f t="shared" si="164"/>
        <v>9</v>
      </c>
      <c r="Z310" s="138">
        <v>10</v>
      </c>
      <c r="AA310" s="58">
        <f t="shared" si="165"/>
        <v>26</v>
      </c>
      <c r="AB310" s="59">
        <f t="shared" si="166"/>
        <v>10</v>
      </c>
      <c r="AC310" s="58">
        <f t="shared" si="198"/>
        <v>0</v>
      </c>
      <c r="AD310" s="58">
        <f t="shared" si="199"/>
        <v>0</v>
      </c>
      <c r="AE310" s="60">
        <v>26</v>
      </c>
      <c r="AF310" s="60">
        <f t="shared" si="167"/>
        <v>10</v>
      </c>
      <c r="AG310" s="60">
        <f>VLOOKUP(B310,[7]Attendance!$B$16:$AZ$155,51,0)</f>
        <v>26</v>
      </c>
      <c r="AH310" s="53">
        <f t="shared" si="168"/>
        <v>10</v>
      </c>
      <c r="AI310" s="61">
        <f>VLOOKUP(B310,[7]Attendance!$B$16:$BD$155,55,0)</f>
        <v>0</v>
      </c>
      <c r="AJ310" s="61">
        <f>VLOOKUP(B310,'[7]Annual leave'!$B$12:$W$39,22,0)</f>
        <v>0</v>
      </c>
      <c r="AK310" s="62">
        <f t="shared" si="195"/>
        <v>16</v>
      </c>
      <c r="AL310" s="63">
        <f t="shared" si="196"/>
        <v>2</v>
      </c>
      <c r="AM310" s="53">
        <v>0</v>
      </c>
      <c r="AN310" s="53">
        <f>VLOOKUP(B310,[7]Attendance!$B$16:$AR$155,43,0)</f>
        <v>0</v>
      </c>
      <c r="AO310" s="53">
        <f t="shared" si="170"/>
        <v>0</v>
      </c>
      <c r="AP310" s="64">
        <v>0</v>
      </c>
      <c r="AQ310" s="53">
        <v>0</v>
      </c>
      <c r="AR310" s="65">
        <f>VLOOKUP(B310,'[7]13 Month'!$B$9:$X$36,23,0)</f>
        <v>216.78846153846155</v>
      </c>
      <c r="AS310" s="66">
        <f t="shared" si="200"/>
        <v>553.37</v>
      </c>
      <c r="AT310" s="67">
        <f t="shared" si="171"/>
        <v>2240041.7600000002</v>
      </c>
      <c r="AU310" s="68">
        <v>0</v>
      </c>
      <c r="AV310" s="68">
        <v>1</v>
      </c>
      <c r="AW310" s="69">
        <f t="shared" si="172"/>
        <v>150000</v>
      </c>
      <c r="AX310" s="70">
        <f t="shared" si="173"/>
        <v>2013129.7600000002</v>
      </c>
      <c r="AY310" s="71">
        <f t="shared" si="201"/>
        <v>10</v>
      </c>
      <c r="AZ310" s="53">
        <f t="shared" si="202"/>
        <v>26312.976000000024</v>
      </c>
      <c r="BA310" s="65">
        <f t="shared" si="203"/>
        <v>6.5002411067193737</v>
      </c>
      <c r="BB310" s="60">
        <f t="shared" si="204"/>
        <v>5.92</v>
      </c>
      <c r="BC310" s="60">
        <f t="shared" si="205"/>
        <v>5.92</v>
      </c>
      <c r="BD310" s="53">
        <f t="shared" si="206"/>
        <v>540.95000000000005</v>
      </c>
      <c r="BE310" s="72">
        <f>VLOOKUP(B310,'[7]PAYROLL 50%'!$B$9:$L$34,11,0)</f>
        <v>106</v>
      </c>
      <c r="BF310" s="73">
        <f t="shared" si="180"/>
        <v>434.95000000000005</v>
      </c>
      <c r="BG310" s="56">
        <f>VLOOKUP(B310,[7]Seniority!$B$12:$P$41,15,0)</f>
        <v>0</v>
      </c>
      <c r="BH310" s="74">
        <f>VLOOKUP(B310,[7]Seniority!$B$10:$S$41,18,0)</f>
        <v>0</v>
      </c>
      <c r="BI310" s="75">
        <f t="shared" si="181"/>
        <v>434.95000000000005</v>
      </c>
      <c r="BJ310" s="76"/>
      <c r="BK310" s="80"/>
      <c r="BL310" s="130"/>
      <c r="BM310" s="226" t="s">
        <v>1105</v>
      </c>
      <c r="BN310" s="130" t="s">
        <v>1106</v>
      </c>
      <c r="BO310" s="140">
        <v>252.66403846153835</v>
      </c>
    </row>
    <row r="311" spans="1:67" s="81" customFormat="1" ht="24" customHeight="1" x14ac:dyDescent="0.2">
      <c r="A311" s="41">
        <v>477</v>
      </c>
      <c r="B311" s="101" t="s">
        <v>1108</v>
      </c>
      <c r="C311" s="202" t="s">
        <v>1109</v>
      </c>
      <c r="D311" s="102" t="s">
        <v>1110</v>
      </c>
      <c r="E311" s="103" t="s">
        <v>464</v>
      </c>
      <c r="F311" s="181" t="s">
        <v>1067</v>
      </c>
      <c r="G311" s="87">
        <v>36105</v>
      </c>
      <c r="H311" s="104">
        <v>44974</v>
      </c>
      <c r="I311" s="49">
        <f>VLOOKUP(B311,'[7]Salary Rank'!$B$8:$P$37,15,0)</f>
        <v>212</v>
      </c>
      <c r="J311" s="50">
        <f>VLOOKUP(B311,[7]Attendance!$B$16:$AQ$155,42,0)</f>
        <v>26</v>
      </c>
      <c r="K311" s="51">
        <f t="shared" si="158"/>
        <v>212</v>
      </c>
      <c r="L311" s="52">
        <v>0</v>
      </c>
      <c r="M311" s="52">
        <f t="shared" si="197"/>
        <v>0</v>
      </c>
      <c r="N311" s="58">
        <f>VLOOKUP(B311,[7]Attendance!$B$16:$AS$155,44,0)</f>
        <v>8</v>
      </c>
      <c r="O311" s="58">
        <f t="shared" si="159"/>
        <v>12.23076923076923</v>
      </c>
      <c r="P311" s="53">
        <f>VLOOKUP(B311,[7]Attendance!$B$16:$BA$155,52,0)</f>
        <v>0</v>
      </c>
      <c r="Q311" s="53">
        <f t="shared" ref="Q311:Q345" si="207">I311/208*0.3*P311</f>
        <v>0</v>
      </c>
      <c r="R311" s="54">
        <f>VLOOKUP(B311,[7]Attendance!$B$16:$BB$155,53,0)</f>
        <v>38</v>
      </c>
      <c r="S311" s="55">
        <f t="shared" ref="S311:S345" si="208">I311/208*1.5*R311</f>
        <v>58.09615384615384</v>
      </c>
      <c r="T311" s="53">
        <f>VLOOKUP(B311,[7]Attendance!$B$16:$BC$155,54,0)</f>
        <v>0</v>
      </c>
      <c r="U311" s="53">
        <f t="shared" ref="U311:U345" si="209">I311/208*2*T311</f>
        <v>0</v>
      </c>
      <c r="V311" s="58">
        <f>VLOOKUP(B311,[7]Attendance!$B$16:$AT$155,45,0)</f>
        <v>8</v>
      </c>
      <c r="W311" s="58">
        <f t="shared" si="163"/>
        <v>16.307692307692307</v>
      </c>
      <c r="X311" s="56">
        <f>VLOOKUP(B311,[7]Attendance!$B$16:$AP$155,41,0)</f>
        <v>19</v>
      </c>
      <c r="Y311" s="56">
        <f t="shared" ref="Y311:Y345" si="210">X311*0.5</f>
        <v>9.5</v>
      </c>
      <c r="Z311" s="138">
        <v>3</v>
      </c>
      <c r="AA311" s="58">
        <f t="shared" si="165"/>
        <v>26</v>
      </c>
      <c r="AB311" s="59">
        <f t="shared" ref="AB311:AB345" si="211">Z311/26*AA311</f>
        <v>3</v>
      </c>
      <c r="AC311" s="58">
        <f t="shared" si="198"/>
        <v>0</v>
      </c>
      <c r="AD311" s="58">
        <f t="shared" si="199"/>
        <v>0</v>
      </c>
      <c r="AE311" s="60">
        <v>26</v>
      </c>
      <c r="AF311" s="60">
        <f t="shared" ref="AF311:AF345" si="212">10/26*AE311</f>
        <v>10</v>
      </c>
      <c r="AG311" s="60">
        <f>VLOOKUP(B311,[7]Attendance!$B$16:$AZ$155,51,0)</f>
        <v>26</v>
      </c>
      <c r="AH311" s="53">
        <f t="shared" ref="AH311:AH345" si="213">10/26*AG311</f>
        <v>10</v>
      </c>
      <c r="AI311" s="61">
        <f>VLOOKUP(B311,[7]Attendance!$B$16:$BD$155,55,0)</f>
        <v>0</v>
      </c>
      <c r="AJ311" s="61">
        <f>VLOOKUP(B311,'[7]Annual leave'!$B$12:$W$39,22,0)</f>
        <v>0</v>
      </c>
      <c r="AK311" s="62">
        <f t="shared" si="195"/>
        <v>13</v>
      </c>
      <c r="AL311" s="63">
        <f t="shared" si="196"/>
        <v>2</v>
      </c>
      <c r="AM311" s="53">
        <v>0</v>
      </c>
      <c r="AN311" s="53">
        <f>VLOOKUP(B311,[7]Attendance!$B$16:$AR$155,43,0)</f>
        <v>0</v>
      </c>
      <c r="AO311" s="53">
        <f t="shared" ref="AO311:AO345" si="214">AN311*30/26</f>
        <v>0</v>
      </c>
      <c r="AP311" s="64">
        <v>0</v>
      </c>
      <c r="AQ311" s="53">
        <v>0</v>
      </c>
      <c r="AR311" s="65">
        <f>VLOOKUP(B311,'[7]13 Month'!$B$9:$X$36,23,0)</f>
        <v>210.65224358974353</v>
      </c>
      <c r="AS311" s="66">
        <f t="shared" si="200"/>
        <v>543.79</v>
      </c>
      <c r="AT311" s="67">
        <f t="shared" ref="AT311:AT345" si="215">$BJ$4*AS311</f>
        <v>2201261.92</v>
      </c>
      <c r="AU311" s="68">
        <v>1</v>
      </c>
      <c r="AV311" s="68">
        <v>0</v>
      </c>
      <c r="AW311" s="69">
        <f t="shared" ref="AW311:AW345" si="216">(AU311+AV311)*150000</f>
        <v>150000</v>
      </c>
      <c r="AX311" s="70">
        <f t="shared" ref="AX311:AX345" si="217">AT311-AW311-(Y311+AF311-AP311)*$BJ$4</f>
        <v>1972325.92</v>
      </c>
      <c r="AY311" s="71">
        <f t="shared" si="201"/>
        <v>5</v>
      </c>
      <c r="AZ311" s="53">
        <f t="shared" si="202"/>
        <v>23616.296000000002</v>
      </c>
      <c r="BA311" s="65">
        <f t="shared" si="203"/>
        <v>5.8340652173913048</v>
      </c>
      <c r="BB311" s="60">
        <f t="shared" si="204"/>
        <v>5.92</v>
      </c>
      <c r="BC311" s="60">
        <f t="shared" si="205"/>
        <v>5.92</v>
      </c>
      <c r="BD311" s="53">
        <f t="shared" si="206"/>
        <v>532.04</v>
      </c>
      <c r="BE311" s="72">
        <f>VLOOKUP(B311,'[7]PAYROLL 50%'!$B$9:$L$34,11,0)</f>
        <v>106</v>
      </c>
      <c r="BF311" s="73">
        <f t="shared" ref="BF311:BF345" si="218">BD311-BE311</f>
        <v>426.03999999999996</v>
      </c>
      <c r="BG311" s="56">
        <f>VLOOKUP(B311,[7]Seniority!$B$12:$P$41,15,0)</f>
        <v>0</v>
      </c>
      <c r="BH311" s="74">
        <f>VLOOKUP(B311,[7]Seniority!$B$10:$S$41,18,0)</f>
        <v>0</v>
      </c>
      <c r="BI311" s="75">
        <f t="shared" si="181"/>
        <v>426.03999999999996</v>
      </c>
      <c r="BJ311" s="76"/>
      <c r="BK311" s="80"/>
      <c r="BL311" s="130"/>
      <c r="BM311" s="226" t="s">
        <v>1108</v>
      </c>
      <c r="BN311" s="130" t="s">
        <v>1109</v>
      </c>
      <c r="BO311" s="140">
        <v>222.2</v>
      </c>
    </row>
    <row r="312" spans="1:67" s="81" customFormat="1" ht="24" customHeight="1" x14ac:dyDescent="0.2">
      <c r="A312" s="41">
        <v>478</v>
      </c>
      <c r="B312" s="111" t="s">
        <v>1111</v>
      </c>
      <c r="C312" s="83" t="s">
        <v>1112</v>
      </c>
      <c r="D312" s="112" t="s">
        <v>1113</v>
      </c>
      <c r="E312" s="113" t="s">
        <v>464</v>
      </c>
      <c r="F312" s="86" t="s">
        <v>1067</v>
      </c>
      <c r="G312" s="87">
        <v>29990</v>
      </c>
      <c r="H312" s="114">
        <v>45001</v>
      </c>
      <c r="I312" s="49">
        <f>VLOOKUP(B312,'[7]Salary Rank'!$B$8:$P$37,15,0)</f>
        <v>212</v>
      </c>
      <c r="J312" s="50">
        <f>VLOOKUP(B312,[7]Attendance!$B$16:$AQ$155,42,0)</f>
        <v>25</v>
      </c>
      <c r="K312" s="51">
        <f t="shared" ref="K312:K324" si="219">ROUND(I312/26*J312,2)</f>
        <v>203.85</v>
      </c>
      <c r="L312" s="52">
        <v>0</v>
      </c>
      <c r="M312" s="52">
        <f t="shared" si="197"/>
        <v>0</v>
      </c>
      <c r="N312" s="58">
        <f>VLOOKUP(B312,[7]Attendance!$B$16:$AS$155,44,0)</f>
        <v>8</v>
      </c>
      <c r="O312" s="58">
        <f t="shared" si="159"/>
        <v>12.23076923076923</v>
      </c>
      <c r="P312" s="53">
        <f>VLOOKUP(B312,[7]Attendance!$B$16:$BA$155,52,0)</f>
        <v>0</v>
      </c>
      <c r="Q312" s="53">
        <f t="shared" si="207"/>
        <v>0</v>
      </c>
      <c r="R312" s="54">
        <f>VLOOKUP(B312,[7]Attendance!$B$16:$BB$155,53,0)</f>
        <v>46</v>
      </c>
      <c r="S312" s="55">
        <f t="shared" si="208"/>
        <v>70.326923076923066</v>
      </c>
      <c r="T312" s="53">
        <f>VLOOKUP(B312,[7]Attendance!$B$16:$BC$155,54,0)</f>
        <v>0</v>
      </c>
      <c r="U312" s="53">
        <f t="shared" si="209"/>
        <v>0</v>
      </c>
      <c r="V312" s="58">
        <f>VLOOKUP(B312,[7]Attendance!$B$16:$AT$155,45,0)</f>
        <v>8</v>
      </c>
      <c r="W312" s="58">
        <f t="shared" ref="W312:W324" si="220">I312/208*2*V312</f>
        <v>16.307692307692307</v>
      </c>
      <c r="X312" s="56">
        <f>VLOOKUP(B312,[7]Attendance!$B$16:$AP$155,41,0)</f>
        <v>23</v>
      </c>
      <c r="Y312" s="56">
        <f t="shared" si="210"/>
        <v>11.5</v>
      </c>
      <c r="Z312" s="138">
        <v>10</v>
      </c>
      <c r="AA312" s="58">
        <f t="shared" ref="AA312:AA324" si="221">J312</f>
        <v>25</v>
      </c>
      <c r="AB312" s="59">
        <f t="shared" si="211"/>
        <v>9.6153846153846168</v>
      </c>
      <c r="AC312" s="58">
        <f t="shared" si="198"/>
        <v>0</v>
      </c>
      <c r="AD312" s="58">
        <f t="shared" si="199"/>
        <v>0</v>
      </c>
      <c r="AE312" s="60">
        <v>26</v>
      </c>
      <c r="AF312" s="60">
        <f t="shared" si="212"/>
        <v>10</v>
      </c>
      <c r="AG312" s="60">
        <f>VLOOKUP(B312,[7]Attendance!$B$16:$AZ$155,51,0)</f>
        <v>26</v>
      </c>
      <c r="AH312" s="53">
        <f t="shared" si="213"/>
        <v>10</v>
      </c>
      <c r="AI312" s="61">
        <f>VLOOKUP(B312,[7]Attendance!$B$16:$BD$155,55,0)</f>
        <v>1</v>
      </c>
      <c r="AJ312" s="61">
        <f>VLOOKUP(B312,'[7]Annual leave'!$B$12:$W$39,22,0)</f>
        <v>12.013286713286714</v>
      </c>
      <c r="AK312" s="62">
        <f t="shared" si="195"/>
        <v>12</v>
      </c>
      <c r="AL312" s="63">
        <f t="shared" si="196"/>
        <v>2</v>
      </c>
      <c r="AM312" s="53">
        <v>0</v>
      </c>
      <c r="AN312" s="53">
        <f>VLOOKUP(B312,[7]Attendance!$B$16:$AR$155,43,0)</f>
        <v>0</v>
      </c>
      <c r="AO312" s="53">
        <f t="shared" si="214"/>
        <v>0</v>
      </c>
      <c r="AP312" s="64">
        <v>0</v>
      </c>
      <c r="AQ312" s="53">
        <v>0</v>
      </c>
      <c r="AR312" s="65">
        <f>VLOOKUP(B312,'[7]13 Month'!$B$9:$X$36,23,0)</f>
        <v>198.48397435897436</v>
      </c>
      <c r="AS312" s="66">
        <f t="shared" si="200"/>
        <v>556.33000000000004</v>
      </c>
      <c r="AT312" s="67">
        <f t="shared" si="215"/>
        <v>2252023.8400000003</v>
      </c>
      <c r="AU312" s="68">
        <v>1</v>
      </c>
      <c r="AV312" s="68">
        <v>2</v>
      </c>
      <c r="AW312" s="69">
        <f t="shared" si="216"/>
        <v>450000</v>
      </c>
      <c r="AX312" s="70">
        <f t="shared" si="217"/>
        <v>1714991.8400000003</v>
      </c>
      <c r="AY312" s="71">
        <f t="shared" si="201"/>
        <v>5</v>
      </c>
      <c r="AZ312" s="53">
        <f t="shared" si="202"/>
        <v>10749.592000000004</v>
      </c>
      <c r="BA312" s="65">
        <f t="shared" si="203"/>
        <v>2.6555316205533606</v>
      </c>
      <c r="BB312" s="60">
        <f t="shared" si="204"/>
        <v>5.92</v>
      </c>
      <c r="BC312" s="60">
        <f t="shared" si="205"/>
        <v>5.92</v>
      </c>
      <c r="BD312" s="53">
        <f t="shared" si="206"/>
        <v>547.75</v>
      </c>
      <c r="BE312" s="72">
        <f>VLOOKUP(B312,'[7]PAYROLL 50%'!$B$9:$L$34,11,0)</f>
        <v>106</v>
      </c>
      <c r="BF312" s="73">
        <f t="shared" si="218"/>
        <v>441.75</v>
      </c>
      <c r="BG312" s="56">
        <f>VLOOKUP(B312,[7]Seniority!$B$12:$P$41,15,0)</f>
        <v>0</v>
      </c>
      <c r="BH312" s="74">
        <f>VLOOKUP(B312,[7]Seniority!$B$10:$S$41,18,0)</f>
        <v>0</v>
      </c>
      <c r="BI312" s="75">
        <f t="shared" ref="BI312:BI324" si="222">BF312+BH312</f>
        <v>441.75</v>
      </c>
      <c r="BJ312" s="76"/>
      <c r="BK312" s="80"/>
      <c r="BL312" s="130"/>
      <c r="BM312" s="226" t="s">
        <v>1111</v>
      </c>
      <c r="BN312" s="130" t="s">
        <v>1112</v>
      </c>
      <c r="BO312" s="140">
        <v>231.12</v>
      </c>
    </row>
    <row r="313" spans="1:67" s="81" customFormat="1" ht="24" customHeight="1" x14ac:dyDescent="0.2">
      <c r="A313" s="41">
        <v>479</v>
      </c>
      <c r="B313" s="82" t="s">
        <v>1114</v>
      </c>
      <c r="C313" s="83" t="s">
        <v>1115</v>
      </c>
      <c r="D313" s="84" t="s">
        <v>1116</v>
      </c>
      <c r="E313" s="85" t="s">
        <v>464</v>
      </c>
      <c r="F313" s="86" t="s">
        <v>1067</v>
      </c>
      <c r="G313" s="87">
        <v>29788</v>
      </c>
      <c r="H313" s="106">
        <v>45058</v>
      </c>
      <c r="I313" s="49">
        <f>VLOOKUP(B313,'[7]Salary Rank'!$B$8:$P$37,15,0)</f>
        <v>212</v>
      </c>
      <c r="J313" s="50">
        <f>VLOOKUP(B313,[7]Attendance!$B$16:$AQ$155,42,0)</f>
        <v>25</v>
      </c>
      <c r="K313" s="51">
        <f t="shared" si="219"/>
        <v>203.85</v>
      </c>
      <c r="L313" s="52">
        <v>0</v>
      </c>
      <c r="M313" s="52">
        <f t="shared" si="197"/>
        <v>0</v>
      </c>
      <c r="N313" s="53">
        <f>VLOOKUP(B313,[7]Attendance!$B$16:$AS$155,44,0)</f>
        <v>0</v>
      </c>
      <c r="O313" s="53">
        <f t="shared" si="159"/>
        <v>0</v>
      </c>
      <c r="P313" s="53">
        <f>VLOOKUP(B313,[7]Attendance!$B$16:$BA$155,52,0)</f>
        <v>0</v>
      </c>
      <c r="Q313" s="53">
        <f t="shared" si="207"/>
        <v>0</v>
      </c>
      <c r="R313" s="54">
        <f>VLOOKUP(B313,[7]Attendance!$B$16:$BB$155,53,0)</f>
        <v>24</v>
      </c>
      <c r="S313" s="55">
        <f t="shared" si="208"/>
        <v>36.692307692307693</v>
      </c>
      <c r="T313" s="53">
        <f>VLOOKUP(B313,[7]Attendance!$B$16:$BC$155,54,0)</f>
        <v>0</v>
      </c>
      <c r="U313" s="53">
        <f t="shared" si="209"/>
        <v>0</v>
      </c>
      <c r="V313" s="58">
        <f>VLOOKUP(B313,[7]Attendance!$B$16:$AT$155,45,0)</f>
        <v>8</v>
      </c>
      <c r="W313" s="58">
        <f t="shared" si="220"/>
        <v>16.307692307692307</v>
      </c>
      <c r="X313" s="56">
        <f>VLOOKUP(B313,[7]Attendance!$B$16:$AP$155,41,0)</f>
        <v>12</v>
      </c>
      <c r="Y313" s="56">
        <f t="shared" si="210"/>
        <v>6</v>
      </c>
      <c r="Z313" s="138">
        <v>3</v>
      </c>
      <c r="AA313" s="58">
        <f t="shared" si="221"/>
        <v>25</v>
      </c>
      <c r="AB313" s="59">
        <f t="shared" si="211"/>
        <v>2.8846153846153846</v>
      </c>
      <c r="AC313" s="58">
        <f t="shared" si="198"/>
        <v>0</v>
      </c>
      <c r="AD313" s="58">
        <f t="shared" si="199"/>
        <v>0</v>
      </c>
      <c r="AE313" s="60">
        <v>26</v>
      </c>
      <c r="AF313" s="60">
        <f t="shared" si="212"/>
        <v>10</v>
      </c>
      <c r="AG313" s="60">
        <f>VLOOKUP(B313,[7]Attendance!$B$16:$AZ$155,51,0)</f>
        <v>26</v>
      </c>
      <c r="AH313" s="53">
        <f t="shared" si="213"/>
        <v>10</v>
      </c>
      <c r="AI313" s="61">
        <f>VLOOKUP(B313,[7]Attendance!$B$16:$BD$155,55,0)</f>
        <v>1</v>
      </c>
      <c r="AJ313" s="61">
        <f>VLOOKUP(B313,'[7]Annual leave'!$B$12:$W$39,22,0)</f>
        <v>12.006153846153847</v>
      </c>
      <c r="AK313" s="62">
        <f t="shared" si="195"/>
        <v>10</v>
      </c>
      <c r="AL313" s="63">
        <f t="shared" si="196"/>
        <v>0</v>
      </c>
      <c r="AM313" s="53">
        <v>0</v>
      </c>
      <c r="AN313" s="53">
        <f>VLOOKUP(B313,[7]Attendance!$B$16:$AR$155,43,0)</f>
        <v>0</v>
      </c>
      <c r="AO313" s="53">
        <f t="shared" si="214"/>
        <v>0</v>
      </c>
      <c r="AP313" s="64">
        <v>0</v>
      </c>
      <c r="AQ313" s="53">
        <v>0</v>
      </c>
      <c r="AR313" s="65">
        <f>VLOOKUP(B313,'[7]13 Month'!$B$9:$X$36,23,0)</f>
        <v>157.83333333333334</v>
      </c>
      <c r="AS313" s="66">
        <f t="shared" si="200"/>
        <v>455.57</v>
      </c>
      <c r="AT313" s="67">
        <f t="shared" si="215"/>
        <v>1844147.3599999999</v>
      </c>
      <c r="AU313" s="68">
        <v>1</v>
      </c>
      <c r="AV313" s="68">
        <v>2</v>
      </c>
      <c r="AW313" s="69">
        <f t="shared" si="216"/>
        <v>450000</v>
      </c>
      <c r="AX313" s="70">
        <f t="shared" si="217"/>
        <v>1329379.3599999999</v>
      </c>
      <c r="AY313" s="71">
        <f t="shared" si="201"/>
        <v>0</v>
      </c>
      <c r="AZ313" s="53">
        <f t="shared" si="202"/>
        <v>0</v>
      </c>
      <c r="BA313" s="65">
        <f t="shared" si="203"/>
        <v>0</v>
      </c>
      <c r="BB313" s="60">
        <f t="shared" si="204"/>
        <v>5.92</v>
      </c>
      <c r="BC313" s="60">
        <f t="shared" si="205"/>
        <v>5.92</v>
      </c>
      <c r="BD313" s="53">
        <f t="shared" si="206"/>
        <v>449.65</v>
      </c>
      <c r="BE313" s="72">
        <f>VLOOKUP(B313,'[7]PAYROLL 50%'!$B$9:$L$34,11,0)</f>
        <v>106</v>
      </c>
      <c r="BF313" s="73">
        <f t="shared" si="218"/>
        <v>343.65</v>
      </c>
      <c r="BG313" s="56">
        <f>VLOOKUP(B313,[7]Seniority!$B$12:$P$41,15,0)</f>
        <v>0</v>
      </c>
      <c r="BH313" s="74">
        <f>VLOOKUP(B313,[7]Seniority!$B$10:$S$41,18,0)</f>
        <v>0</v>
      </c>
      <c r="BI313" s="75">
        <f t="shared" si="222"/>
        <v>343.65</v>
      </c>
      <c r="BJ313" s="76"/>
      <c r="BK313" s="80"/>
      <c r="BL313" s="130"/>
      <c r="BM313" s="226" t="s">
        <v>1114</v>
      </c>
      <c r="BN313" s="130" t="s">
        <v>1115</v>
      </c>
      <c r="BO313" s="140">
        <v>227.60999999999999</v>
      </c>
    </row>
    <row r="314" spans="1:67" s="81" customFormat="1" ht="24" customHeight="1" x14ac:dyDescent="0.2">
      <c r="A314" s="41">
        <v>480</v>
      </c>
      <c r="B314" s="82" t="s">
        <v>1117</v>
      </c>
      <c r="C314" s="83" t="s">
        <v>1118</v>
      </c>
      <c r="D314" s="84" t="s">
        <v>1119</v>
      </c>
      <c r="E314" s="85" t="s">
        <v>464</v>
      </c>
      <c r="F314" s="86" t="s">
        <v>1067</v>
      </c>
      <c r="G314" s="87">
        <v>33773</v>
      </c>
      <c r="H314" s="106">
        <v>45058</v>
      </c>
      <c r="I314" s="49">
        <f>VLOOKUP(B314,'[7]Salary Rank'!$B$8:$P$37,15,0)</f>
        <v>212</v>
      </c>
      <c r="J314" s="50">
        <f>VLOOKUP(B314,[7]Attendance!$B$16:$AQ$155,42,0)</f>
        <v>24.5</v>
      </c>
      <c r="K314" s="51">
        <f t="shared" si="219"/>
        <v>199.77</v>
      </c>
      <c r="L314" s="52">
        <v>0</v>
      </c>
      <c r="M314" s="52">
        <f t="shared" si="197"/>
        <v>0</v>
      </c>
      <c r="N314" s="53">
        <f>VLOOKUP(B314,[7]Attendance!$B$16:$AS$155,44,0)</f>
        <v>0</v>
      </c>
      <c r="O314" s="53">
        <f t="shared" si="159"/>
        <v>0</v>
      </c>
      <c r="P314" s="53">
        <f>VLOOKUP(B314,[7]Attendance!$B$16:$BA$155,52,0)</f>
        <v>0</v>
      </c>
      <c r="Q314" s="53">
        <f t="shared" si="207"/>
        <v>0</v>
      </c>
      <c r="R314" s="54">
        <f>VLOOKUP(B314,[7]Attendance!$B$16:$BB$155,53,0)</f>
        <v>18</v>
      </c>
      <c r="S314" s="55">
        <f t="shared" si="208"/>
        <v>27.519230769230766</v>
      </c>
      <c r="T314" s="53">
        <f>VLOOKUP(B314,[7]Attendance!$B$16:$BC$155,54,0)</f>
        <v>0</v>
      </c>
      <c r="U314" s="53">
        <f t="shared" si="209"/>
        <v>0</v>
      </c>
      <c r="V314" s="58">
        <f>VLOOKUP(B314,[7]Attendance!$B$16:$AT$155,45,0)</f>
        <v>8</v>
      </c>
      <c r="W314" s="58">
        <f t="shared" si="220"/>
        <v>16.307692307692307</v>
      </c>
      <c r="X314" s="56">
        <f>VLOOKUP(B314,[7]Attendance!$B$16:$AP$155,41,0)</f>
        <v>9</v>
      </c>
      <c r="Y314" s="56">
        <f t="shared" si="210"/>
        <v>4.5</v>
      </c>
      <c r="Z314" s="138">
        <v>3</v>
      </c>
      <c r="AA314" s="58">
        <f t="shared" si="221"/>
        <v>24.5</v>
      </c>
      <c r="AB314" s="59">
        <f t="shared" si="211"/>
        <v>2.8269230769230771</v>
      </c>
      <c r="AC314" s="58">
        <f t="shared" si="198"/>
        <v>0</v>
      </c>
      <c r="AD314" s="58">
        <f t="shared" si="199"/>
        <v>0</v>
      </c>
      <c r="AE314" s="60">
        <v>26</v>
      </c>
      <c r="AF314" s="60">
        <f t="shared" si="212"/>
        <v>10</v>
      </c>
      <c r="AG314" s="60">
        <f>VLOOKUP(B314,[7]Attendance!$B$16:$AZ$155,51,0)</f>
        <v>26</v>
      </c>
      <c r="AH314" s="53">
        <f t="shared" si="213"/>
        <v>10</v>
      </c>
      <c r="AI314" s="61">
        <f>VLOOKUP(B314,[7]Attendance!$B$16:$BD$155,55,0)</f>
        <v>1.5</v>
      </c>
      <c r="AJ314" s="61">
        <f>VLOOKUP(B314,'[7]Annual leave'!$B$12:$W$39,22,0)</f>
        <v>17.3874358974359</v>
      </c>
      <c r="AK314" s="62">
        <f t="shared" si="195"/>
        <v>10</v>
      </c>
      <c r="AL314" s="63">
        <f t="shared" si="196"/>
        <v>0</v>
      </c>
      <c r="AM314" s="53">
        <v>0</v>
      </c>
      <c r="AN314" s="53">
        <f>VLOOKUP(B314,[7]Attendance!$B$16:$AR$155,43,0)</f>
        <v>0</v>
      </c>
      <c r="AO314" s="53">
        <f t="shared" si="214"/>
        <v>0</v>
      </c>
      <c r="AP314" s="64">
        <v>0</v>
      </c>
      <c r="AQ314" s="53">
        <v>0</v>
      </c>
      <c r="AR314" s="65">
        <f>VLOOKUP(B314,'[7]13 Month'!$B$9:$X$36,23,0)</f>
        <v>156.79967948717947</v>
      </c>
      <c r="AS314" s="66">
        <f t="shared" si="200"/>
        <v>445.11</v>
      </c>
      <c r="AT314" s="67">
        <f t="shared" si="215"/>
        <v>1801805.28</v>
      </c>
      <c r="AU314" s="68">
        <v>1</v>
      </c>
      <c r="AV314" s="68">
        <v>3</v>
      </c>
      <c r="AW314" s="69">
        <f t="shared" si="216"/>
        <v>600000</v>
      </c>
      <c r="AX314" s="70">
        <f t="shared" si="217"/>
        <v>1143109.28</v>
      </c>
      <c r="AY314" s="71">
        <f t="shared" si="201"/>
        <v>0</v>
      </c>
      <c r="AZ314" s="53">
        <f t="shared" si="202"/>
        <v>0</v>
      </c>
      <c r="BA314" s="65">
        <f t="shared" si="203"/>
        <v>0</v>
      </c>
      <c r="BB314" s="60">
        <f t="shared" si="204"/>
        <v>5.92</v>
      </c>
      <c r="BC314" s="60">
        <f t="shared" si="205"/>
        <v>5.92</v>
      </c>
      <c r="BD314" s="53">
        <f t="shared" si="206"/>
        <v>439.19</v>
      </c>
      <c r="BE314" s="72">
        <f>VLOOKUP(B314,'[7]PAYROLL 50%'!$B$9:$L$34,11,0)</f>
        <v>106</v>
      </c>
      <c r="BF314" s="73">
        <f t="shared" si="218"/>
        <v>333.19</v>
      </c>
      <c r="BG314" s="56">
        <f>VLOOKUP(B314,[7]Seniority!$B$12:$P$41,15,0)</f>
        <v>0</v>
      </c>
      <c r="BH314" s="74">
        <f>VLOOKUP(B314,[7]Seniority!$B$10:$S$41,18,0)</f>
        <v>0</v>
      </c>
      <c r="BI314" s="75">
        <f t="shared" si="222"/>
        <v>333.19</v>
      </c>
      <c r="BJ314" s="76"/>
      <c r="BK314" s="80"/>
      <c r="BL314" s="130"/>
      <c r="BM314" s="226" t="s">
        <v>1117</v>
      </c>
      <c r="BN314" s="130" t="s">
        <v>1118</v>
      </c>
      <c r="BO314" s="140">
        <v>235.17999999999998</v>
      </c>
    </row>
    <row r="315" spans="1:67" s="81" customFormat="1" ht="24" customHeight="1" x14ac:dyDescent="0.2">
      <c r="A315" s="41">
        <v>481</v>
      </c>
      <c r="B315" s="115" t="s">
        <v>1120</v>
      </c>
      <c r="C315" s="116" t="s">
        <v>1121</v>
      </c>
      <c r="D315" s="117" t="s">
        <v>1122</v>
      </c>
      <c r="E315" s="118" t="s">
        <v>464</v>
      </c>
      <c r="F315" s="86" t="s">
        <v>1067</v>
      </c>
      <c r="G315" s="87">
        <v>33833</v>
      </c>
      <c r="H315" s="106">
        <v>45058</v>
      </c>
      <c r="I315" s="49">
        <f>VLOOKUP(B315,'[7]Salary Rank'!$B$8:$P$37,15,0)</f>
        <v>212</v>
      </c>
      <c r="J315" s="50">
        <f>VLOOKUP(B315,[7]Attendance!$B$16:$AQ$155,42,0)</f>
        <v>25</v>
      </c>
      <c r="K315" s="51">
        <f t="shared" si="219"/>
        <v>203.85</v>
      </c>
      <c r="L315" s="52">
        <v>0</v>
      </c>
      <c r="M315" s="52">
        <f t="shared" si="197"/>
        <v>0</v>
      </c>
      <c r="N315" s="58">
        <f>VLOOKUP(B315,[7]Attendance!$B$16:$AS$155,44,0)</f>
        <v>8</v>
      </c>
      <c r="O315" s="58">
        <f t="shared" si="159"/>
        <v>12.23076923076923</v>
      </c>
      <c r="P315" s="53">
        <f>VLOOKUP(B315,[7]Attendance!$B$16:$BA$155,52,0)</f>
        <v>0</v>
      </c>
      <c r="Q315" s="53">
        <f t="shared" si="207"/>
        <v>0</v>
      </c>
      <c r="R315" s="54">
        <f>VLOOKUP(B315,[7]Attendance!$B$16:$BB$155,53,0)</f>
        <v>34</v>
      </c>
      <c r="S315" s="55">
        <f t="shared" si="208"/>
        <v>51.980769230769226</v>
      </c>
      <c r="T315" s="53">
        <f>VLOOKUP(B315,[7]Attendance!$B$16:$BC$155,54,0)</f>
        <v>0</v>
      </c>
      <c r="U315" s="53">
        <f t="shared" si="209"/>
        <v>0</v>
      </c>
      <c r="V315" s="53">
        <f>VLOOKUP(B315,[7]Attendance!$B$16:$AT$155,45,0)</f>
        <v>0</v>
      </c>
      <c r="W315" s="53">
        <f t="shared" si="220"/>
        <v>0</v>
      </c>
      <c r="X315" s="56">
        <f>VLOOKUP(B315,[7]Attendance!$B$16:$AP$155,41,0)</f>
        <v>17</v>
      </c>
      <c r="Y315" s="56">
        <f t="shared" si="210"/>
        <v>8.5</v>
      </c>
      <c r="Z315" s="138">
        <v>3</v>
      </c>
      <c r="AA315" s="58">
        <f t="shared" si="221"/>
        <v>25</v>
      </c>
      <c r="AB315" s="59">
        <f t="shared" si="211"/>
        <v>2.8846153846153846</v>
      </c>
      <c r="AC315" s="58">
        <f t="shared" si="198"/>
        <v>0</v>
      </c>
      <c r="AD315" s="58">
        <f t="shared" si="199"/>
        <v>0</v>
      </c>
      <c r="AE315" s="60">
        <v>26</v>
      </c>
      <c r="AF315" s="60">
        <f t="shared" si="212"/>
        <v>10</v>
      </c>
      <c r="AG315" s="60">
        <f>VLOOKUP(B315,[7]Attendance!$B$16:$AZ$155,51,0)</f>
        <v>26</v>
      </c>
      <c r="AH315" s="53">
        <f t="shared" si="213"/>
        <v>10</v>
      </c>
      <c r="AI315" s="61">
        <f>VLOOKUP(B315,[7]Attendance!$B$16:$BD$155,55,0)</f>
        <v>1</v>
      </c>
      <c r="AJ315" s="61">
        <f>VLOOKUP(B315,'[7]Annual leave'!$B$12:$W$39,22,0)</f>
        <v>11.985769230769233</v>
      </c>
      <c r="AK315" s="62">
        <f t="shared" si="195"/>
        <v>10</v>
      </c>
      <c r="AL315" s="63">
        <f t="shared" si="196"/>
        <v>0</v>
      </c>
      <c r="AM315" s="53">
        <v>0</v>
      </c>
      <c r="AN315" s="53">
        <f>VLOOKUP(B315,[7]Attendance!$B$16:$AR$155,43,0)</f>
        <v>0</v>
      </c>
      <c r="AO315" s="53">
        <f t="shared" si="214"/>
        <v>0</v>
      </c>
      <c r="AP315" s="64">
        <v>0</v>
      </c>
      <c r="AQ315" s="53">
        <v>0</v>
      </c>
      <c r="AR315" s="65">
        <f>VLOOKUP(B315,'[7]13 Month'!$B$9:$X$36,23,0)</f>
        <v>156.12980769230771</v>
      </c>
      <c r="AS315" s="66">
        <f t="shared" si="200"/>
        <v>467.56</v>
      </c>
      <c r="AT315" s="67">
        <f t="shared" si="215"/>
        <v>1892682.8800000001</v>
      </c>
      <c r="AU315" s="68">
        <v>1</v>
      </c>
      <c r="AV315" s="68">
        <v>3</v>
      </c>
      <c r="AW315" s="69">
        <f t="shared" si="216"/>
        <v>600000</v>
      </c>
      <c r="AX315" s="70">
        <f t="shared" si="217"/>
        <v>1217794.8800000001</v>
      </c>
      <c r="AY315" s="71">
        <f t="shared" si="201"/>
        <v>0</v>
      </c>
      <c r="AZ315" s="53">
        <f t="shared" si="202"/>
        <v>0</v>
      </c>
      <c r="BA315" s="65">
        <f t="shared" si="203"/>
        <v>0</v>
      </c>
      <c r="BB315" s="60">
        <f t="shared" si="204"/>
        <v>5.92</v>
      </c>
      <c r="BC315" s="60">
        <f t="shared" si="205"/>
        <v>5.92</v>
      </c>
      <c r="BD315" s="53">
        <f t="shared" si="206"/>
        <v>461.64</v>
      </c>
      <c r="BE315" s="72">
        <f>VLOOKUP(B315,'[7]PAYROLL 50%'!$B$9:$L$34,11,0)</f>
        <v>106</v>
      </c>
      <c r="BF315" s="73">
        <f t="shared" si="218"/>
        <v>355.64</v>
      </c>
      <c r="BG315" s="56">
        <f>VLOOKUP(B315,[7]Seniority!$B$12:$P$41,15,0)</f>
        <v>0</v>
      </c>
      <c r="BH315" s="74">
        <f>VLOOKUP(B315,[7]Seniority!$B$10:$S$41,18,0)</f>
        <v>0</v>
      </c>
      <c r="BI315" s="75">
        <f t="shared" si="222"/>
        <v>355.64</v>
      </c>
      <c r="BJ315" s="76"/>
      <c r="BK315" s="80"/>
      <c r="BL315" s="130"/>
      <c r="BM315" s="226" t="s">
        <v>1120</v>
      </c>
      <c r="BN315" s="130" t="s">
        <v>1121</v>
      </c>
      <c r="BO315" s="140">
        <v>222.83999999999997</v>
      </c>
    </row>
    <row r="316" spans="1:67" s="81" customFormat="1" ht="24" customHeight="1" x14ac:dyDescent="0.2">
      <c r="A316" s="41">
        <v>482</v>
      </c>
      <c r="B316" s="115" t="s">
        <v>1123</v>
      </c>
      <c r="C316" s="116" t="s">
        <v>1124</v>
      </c>
      <c r="D316" s="117" t="s">
        <v>1125</v>
      </c>
      <c r="E316" s="118" t="s">
        <v>464</v>
      </c>
      <c r="F316" s="86" t="s">
        <v>1067</v>
      </c>
      <c r="G316" s="87">
        <v>33430</v>
      </c>
      <c r="H316" s="106">
        <v>45166</v>
      </c>
      <c r="I316" s="49">
        <f>VLOOKUP(B316,'[7]Salary Rank'!$B$8:$P$37,15,0)</f>
        <v>212</v>
      </c>
      <c r="J316" s="50">
        <f>VLOOKUP(B316,[7]Attendance!$B$16:$AQ$155,42,0)</f>
        <v>26</v>
      </c>
      <c r="K316" s="51">
        <f t="shared" si="219"/>
        <v>212</v>
      </c>
      <c r="L316" s="52">
        <v>0</v>
      </c>
      <c r="M316" s="52">
        <f t="shared" si="197"/>
        <v>0</v>
      </c>
      <c r="N316" s="58">
        <f>VLOOKUP(B316,[7]Attendance!$B$16:$AS$155,44,0)</f>
        <v>8</v>
      </c>
      <c r="O316" s="58">
        <f t="shared" si="159"/>
        <v>12.23076923076923</v>
      </c>
      <c r="P316" s="53">
        <f>VLOOKUP(B316,[7]Attendance!$B$16:$BA$155,52,0)</f>
        <v>0</v>
      </c>
      <c r="Q316" s="53">
        <f t="shared" si="207"/>
        <v>0</v>
      </c>
      <c r="R316" s="54">
        <f>VLOOKUP(B316,[7]Attendance!$B$16:$BB$155,53,0)</f>
        <v>40</v>
      </c>
      <c r="S316" s="55">
        <f t="shared" si="208"/>
        <v>61.153846153846146</v>
      </c>
      <c r="T316" s="53">
        <f>VLOOKUP(B316,[7]Attendance!$B$16:$BC$155,54,0)</f>
        <v>0</v>
      </c>
      <c r="U316" s="53">
        <f t="shared" si="209"/>
        <v>0</v>
      </c>
      <c r="V316" s="53">
        <f>VLOOKUP(B316,[7]Attendance!$B$16:$AT$155,45,0)</f>
        <v>0</v>
      </c>
      <c r="W316" s="53">
        <f t="shared" si="220"/>
        <v>0</v>
      </c>
      <c r="X316" s="56">
        <f>VLOOKUP(B316,[7]Attendance!$B$16:$AP$155,41,0)</f>
        <v>20</v>
      </c>
      <c r="Y316" s="56">
        <f t="shared" si="210"/>
        <v>10</v>
      </c>
      <c r="Z316" s="138">
        <v>3</v>
      </c>
      <c r="AA316" s="58">
        <f t="shared" si="221"/>
        <v>26</v>
      </c>
      <c r="AB316" s="59">
        <f t="shared" si="211"/>
        <v>3</v>
      </c>
      <c r="AC316" s="58">
        <f t="shared" si="198"/>
        <v>0</v>
      </c>
      <c r="AD316" s="58">
        <f t="shared" si="199"/>
        <v>0</v>
      </c>
      <c r="AE316" s="60">
        <v>26</v>
      </c>
      <c r="AF316" s="60">
        <f t="shared" si="212"/>
        <v>10</v>
      </c>
      <c r="AG316" s="60">
        <f>VLOOKUP(B316,[7]Attendance!$B$16:$AZ$155,51,0)</f>
        <v>26</v>
      </c>
      <c r="AH316" s="53">
        <f t="shared" si="213"/>
        <v>10</v>
      </c>
      <c r="AI316" s="61">
        <f>VLOOKUP(B316,[7]Attendance!$B$16:$BD$155,55,0)</f>
        <v>0</v>
      </c>
      <c r="AJ316" s="61">
        <f>VLOOKUP(B316,'[7]Annual leave'!$B$12:$W$39,22,0)</f>
        <v>0</v>
      </c>
      <c r="AK316" s="62">
        <f t="shared" si="195"/>
        <v>7</v>
      </c>
      <c r="AL316" s="63">
        <f t="shared" si="196"/>
        <v>0</v>
      </c>
      <c r="AM316" s="53">
        <v>0</v>
      </c>
      <c r="AN316" s="53">
        <f>VLOOKUP(B316,[7]Attendance!$B$16:$AR$155,43,0)</f>
        <v>0</v>
      </c>
      <c r="AO316" s="53">
        <f t="shared" si="214"/>
        <v>0</v>
      </c>
      <c r="AP316" s="64">
        <v>0</v>
      </c>
      <c r="AQ316" s="53">
        <v>0</v>
      </c>
      <c r="AR316" s="65">
        <f>VLOOKUP(B316,'[7]13 Month'!$B$9:$X$36,23,0)</f>
        <v>104.83333333333333</v>
      </c>
      <c r="AS316" s="66">
        <f t="shared" si="200"/>
        <v>423.22</v>
      </c>
      <c r="AT316" s="67">
        <f t="shared" si="215"/>
        <v>1713194.56</v>
      </c>
      <c r="AU316" s="68">
        <v>1</v>
      </c>
      <c r="AV316" s="68">
        <v>0</v>
      </c>
      <c r="AW316" s="69">
        <f t="shared" si="216"/>
        <v>150000</v>
      </c>
      <c r="AX316" s="70">
        <f t="shared" si="217"/>
        <v>1482234.56</v>
      </c>
      <c r="AY316" s="71">
        <f t="shared" si="201"/>
        <v>0</v>
      </c>
      <c r="AZ316" s="53">
        <f t="shared" si="202"/>
        <v>0</v>
      </c>
      <c r="BA316" s="65">
        <f t="shared" si="203"/>
        <v>0</v>
      </c>
      <c r="BB316" s="60">
        <f t="shared" si="204"/>
        <v>5.92</v>
      </c>
      <c r="BC316" s="60">
        <f t="shared" si="205"/>
        <v>5.92</v>
      </c>
      <c r="BD316" s="53">
        <f t="shared" si="206"/>
        <v>417.3</v>
      </c>
      <c r="BE316" s="72">
        <f>VLOOKUP(B316,'[7]PAYROLL 50%'!$B$9:$L$34,11,0)</f>
        <v>106</v>
      </c>
      <c r="BF316" s="73">
        <f t="shared" si="218"/>
        <v>311.3</v>
      </c>
      <c r="BG316" s="56">
        <f>VLOOKUP(B316,[7]Seniority!$B$12:$P$41,15,0)</f>
        <v>0</v>
      </c>
      <c r="BH316" s="74">
        <f>VLOOKUP(B316,[7]Seniority!$B$10:$S$41,18,0)</f>
        <v>0</v>
      </c>
      <c r="BI316" s="75">
        <f t="shared" si="222"/>
        <v>311.3</v>
      </c>
      <c r="BJ316" s="76"/>
      <c r="BK316" s="80"/>
      <c r="BL316" s="130"/>
      <c r="BM316" s="226" t="s">
        <v>1123</v>
      </c>
      <c r="BN316" s="130" t="s">
        <v>1124</v>
      </c>
      <c r="BO316" s="140">
        <v>196.55</v>
      </c>
    </row>
    <row r="317" spans="1:67" s="81" customFormat="1" ht="24" customHeight="1" x14ac:dyDescent="0.2">
      <c r="A317" s="41">
        <v>483</v>
      </c>
      <c r="B317" s="115" t="s">
        <v>1126</v>
      </c>
      <c r="C317" s="116" t="s">
        <v>1127</v>
      </c>
      <c r="D317" s="117" t="s">
        <v>1128</v>
      </c>
      <c r="E317" s="118" t="s">
        <v>143</v>
      </c>
      <c r="F317" s="86" t="s">
        <v>1067</v>
      </c>
      <c r="G317" s="87">
        <v>30752</v>
      </c>
      <c r="H317" s="119">
        <v>45201</v>
      </c>
      <c r="I317" s="49">
        <f>VLOOKUP(B317,'[7]Salary Rank'!$B$8:$P$37,15,0)</f>
        <v>212</v>
      </c>
      <c r="J317" s="50">
        <f>VLOOKUP(B317,[7]Attendance!$B$16:$AQ$155,42,0)</f>
        <v>25</v>
      </c>
      <c r="K317" s="51">
        <f t="shared" si="219"/>
        <v>203.85</v>
      </c>
      <c r="L317" s="52">
        <v>0</v>
      </c>
      <c r="M317" s="52">
        <f t="shared" si="197"/>
        <v>0</v>
      </c>
      <c r="N317" s="53">
        <f>VLOOKUP(B317,[7]Attendance!$B$16:$AS$155,44,0)</f>
        <v>0</v>
      </c>
      <c r="O317" s="60">
        <f t="shared" si="159"/>
        <v>0</v>
      </c>
      <c r="P317" s="53">
        <f>VLOOKUP(B317,[7]Attendance!$B$16:$BA$155,52,0)</f>
        <v>0</v>
      </c>
      <c r="Q317" s="53">
        <f t="shared" si="207"/>
        <v>0</v>
      </c>
      <c r="R317" s="54">
        <f>VLOOKUP(B317,[7]Attendance!$B$16:$BB$155,53,0)</f>
        <v>22</v>
      </c>
      <c r="S317" s="55">
        <f t="shared" si="208"/>
        <v>33.63461538461538</v>
      </c>
      <c r="T317" s="53">
        <f>VLOOKUP(B317,[7]Attendance!$B$16:$BC$155,54,0)</f>
        <v>0</v>
      </c>
      <c r="U317" s="53">
        <f t="shared" si="209"/>
        <v>0</v>
      </c>
      <c r="V317" s="53">
        <f>VLOOKUP(B317,[7]Attendance!$B$16:$AT$155,45,0)</f>
        <v>0</v>
      </c>
      <c r="W317" s="53">
        <f t="shared" si="220"/>
        <v>0</v>
      </c>
      <c r="X317" s="56">
        <f>VLOOKUP(B317,[7]Attendance!$B$16:$AP$155,41,0)</f>
        <v>11</v>
      </c>
      <c r="Y317" s="56">
        <f t="shared" si="210"/>
        <v>5.5</v>
      </c>
      <c r="Z317" s="138">
        <v>0</v>
      </c>
      <c r="AA317" s="58">
        <f t="shared" si="221"/>
        <v>25</v>
      </c>
      <c r="AB317" s="59">
        <f t="shared" si="211"/>
        <v>0</v>
      </c>
      <c r="AC317" s="58">
        <f t="shared" si="198"/>
        <v>0</v>
      </c>
      <c r="AD317" s="58">
        <f t="shared" si="199"/>
        <v>0</v>
      </c>
      <c r="AE317" s="60">
        <v>26</v>
      </c>
      <c r="AF317" s="60">
        <f t="shared" si="212"/>
        <v>10</v>
      </c>
      <c r="AG317" s="60">
        <f>VLOOKUP(B317,[7]Attendance!$B$16:$AZ$155,51,0)</f>
        <v>26</v>
      </c>
      <c r="AH317" s="53">
        <f t="shared" si="213"/>
        <v>10</v>
      </c>
      <c r="AI317" s="61">
        <f>VLOOKUP(B317,[7]Attendance!$B$16:$BD$155,55,0)</f>
        <v>1</v>
      </c>
      <c r="AJ317" s="61">
        <f>VLOOKUP(B317,'[7]Annual leave'!$B$12:$W$39,22,0)</f>
        <v>10.910692307692308</v>
      </c>
      <c r="AK317" s="62">
        <f t="shared" si="195"/>
        <v>5</v>
      </c>
      <c r="AL317" s="63">
        <f t="shared" si="196"/>
        <v>0</v>
      </c>
      <c r="AM317" s="53">
        <v>0</v>
      </c>
      <c r="AN317" s="53">
        <f>VLOOKUP(B317,[7]Attendance!$B$16:$AR$155,43,0)</f>
        <v>0</v>
      </c>
      <c r="AO317" s="53">
        <f t="shared" si="214"/>
        <v>0</v>
      </c>
      <c r="AP317" s="64">
        <v>0</v>
      </c>
      <c r="AQ317" s="53">
        <v>0</v>
      </c>
      <c r="AR317" s="65">
        <f>VLOOKUP(B317,'[7]13 Month'!$B$9:$X$36,23,0)</f>
        <v>86.5</v>
      </c>
      <c r="AS317" s="66">
        <f t="shared" si="200"/>
        <v>360.4</v>
      </c>
      <c r="AT317" s="67">
        <f t="shared" si="215"/>
        <v>1458899.2</v>
      </c>
      <c r="AU317" s="68">
        <v>0</v>
      </c>
      <c r="AV317" s="68">
        <v>0</v>
      </c>
      <c r="AW317" s="69">
        <f t="shared" si="216"/>
        <v>0</v>
      </c>
      <c r="AX317" s="70">
        <f t="shared" si="217"/>
        <v>1396155.2</v>
      </c>
      <c r="AY317" s="71">
        <f t="shared" si="201"/>
        <v>0</v>
      </c>
      <c r="AZ317" s="53">
        <f t="shared" si="202"/>
        <v>0</v>
      </c>
      <c r="BA317" s="65">
        <f t="shared" si="203"/>
        <v>0</v>
      </c>
      <c r="BB317" s="60">
        <f t="shared" si="204"/>
        <v>5.92</v>
      </c>
      <c r="BC317" s="60">
        <f t="shared" si="205"/>
        <v>5.92</v>
      </c>
      <c r="BD317" s="53">
        <f t="shared" si="206"/>
        <v>354.48</v>
      </c>
      <c r="BE317" s="72">
        <f>VLOOKUP(B317,'[7]PAYROLL 50%'!$B$9:$L$34,11,0)</f>
        <v>106</v>
      </c>
      <c r="BF317" s="73">
        <f t="shared" si="218"/>
        <v>248.48000000000002</v>
      </c>
      <c r="BG317" s="56">
        <f>VLOOKUP(B317,[7]Seniority!$B$12:$P$41,15,0)</f>
        <v>0</v>
      </c>
      <c r="BH317" s="74">
        <f>VLOOKUP(B317,[7]Seniority!$B$10:$S$41,18,0)</f>
        <v>0</v>
      </c>
      <c r="BI317" s="75">
        <f t="shared" si="222"/>
        <v>248.48000000000002</v>
      </c>
      <c r="BJ317" s="76"/>
      <c r="BK317" s="80"/>
      <c r="BL317" s="130"/>
      <c r="BM317" s="226" t="s">
        <v>1126</v>
      </c>
      <c r="BN317" s="130" t="s">
        <v>1127</v>
      </c>
      <c r="BO317" s="140">
        <v>223.37</v>
      </c>
    </row>
    <row r="318" spans="1:67" s="81" customFormat="1" ht="24" customHeight="1" x14ac:dyDescent="0.2">
      <c r="A318" s="41">
        <v>484</v>
      </c>
      <c r="B318" s="115" t="s">
        <v>1129</v>
      </c>
      <c r="C318" s="116" t="s">
        <v>1130</v>
      </c>
      <c r="D318" s="117" t="s">
        <v>1131</v>
      </c>
      <c r="E318" s="118" t="s">
        <v>464</v>
      </c>
      <c r="F318" s="86" t="s">
        <v>1132</v>
      </c>
      <c r="G318" s="87">
        <v>38412</v>
      </c>
      <c r="H318" s="119">
        <v>45217</v>
      </c>
      <c r="I318" s="49">
        <f>VLOOKUP(B318,'[7]Salary Rank'!$B$8:$P$37,15,0)</f>
        <v>212</v>
      </c>
      <c r="J318" s="50">
        <f>VLOOKUP(B318,[7]Attendance!$B$16:$AQ$155,42,0)</f>
        <v>26</v>
      </c>
      <c r="K318" s="51">
        <f t="shared" si="219"/>
        <v>212</v>
      </c>
      <c r="L318" s="52">
        <v>0</v>
      </c>
      <c r="M318" s="52">
        <f t="shared" si="197"/>
        <v>0</v>
      </c>
      <c r="N318" s="53">
        <f>VLOOKUP(B318,[7]Attendance!$B$16:$AS$155,44,0)</f>
        <v>0</v>
      </c>
      <c r="O318" s="53">
        <f t="shared" si="159"/>
        <v>0</v>
      </c>
      <c r="P318" s="53">
        <f>VLOOKUP(B318,[7]Attendance!$B$16:$BA$155,52,0)</f>
        <v>0</v>
      </c>
      <c r="Q318" s="53">
        <f t="shared" si="207"/>
        <v>0</v>
      </c>
      <c r="R318" s="54">
        <f>VLOOKUP(B318,[7]Attendance!$B$16:$BB$155,53,0)</f>
        <v>38</v>
      </c>
      <c r="S318" s="55">
        <f t="shared" si="208"/>
        <v>58.09615384615384</v>
      </c>
      <c r="T318" s="53">
        <f>VLOOKUP(B318,[7]Attendance!$B$16:$BC$155,54,0)</f>
        <v>0</v>
      </c>
      <c r="U318" s="53">
        <f t="shared" si="209"/>
        <v>0</v>
      </c>
      <c r="V318" s="53">
        <f>VLOOKUP(B318,[7]Attendance!$B$16:$AT$155,45,0)</f>
        <v>0</v>
      </c>
      <c r="W318" s="53">
        <f t="shared" si="220"/>
        <v>0</v>
      </c>
      <c r="X318" s="56">
        <f>VLOOKUP(B318,[7]Attendance!$B$16:$AP$155,41,0)</f>
        <v>19</v>
      </c>
      <c r="Y318" s="56">
        <f t="shared" si="210"/>
        <v>9.5</v>
      </c>
      <c r="Z318" s="138">
        <v>0</v>
      </c>
      <c r="AA318" s="58">
        <f t="shared" si="221"/>
        <v>26</v>
      </c>
      <c r="AB318" s="59">
        <f t="shared" si="211"/>
        <v>0</v>
      </c>
      <c r="AC318" s="58">
        <f t="shared" si="198"/>
        <v>0</v>
      </c>
      <c r="AD318" s="58">
        <f t="shared" si="199"/>
        <v>0</v>
      </c>
      <c r="AE318" s="60">
        <v>26</v>
      </c>
      <c r="AF318" s="60">
        <f t="shared" si="212"/>
        <v>10</v>
      </c>
      <c r="AG318" s="60">
        <f>VLOOKUP(B318,[7]Attendance!$B$16:$AZ$155,51,0)</f>
        <v>26</v>
      </c>
      <c r="AH318" s="53">
        <f t="shared" si="213"/>
        <v>10</v>
      </c>
      <c r="AI318" s="61">
        <f>VLOOKUP(B318,[7]Attendance!$B$16:$BD$155,55,0)</f>
        <v>0</v>
      </c>
      <c r="AJ318" s="61">
        <f>VLOOKUP(B318,'[7]Annual leave'!$B$12:$W$39,22,0)</f>
        <v>0</v>
      </c>
      <c r="AK318" s="62">
        <f t="shared" si="195"/>
        <v>5</v>
      </c>
      <c r="AL318" s="63">
        <f t="shared" si="196"/>
        <v>0</v>
      </c>
      <c r="AM318" s="53">
        <v>0</v>
      </c>
      <c r="AN318" s="53">
        <f>VLOOKUP(B318,[7]Attendance!$B$16:$AR$155,43,0)</f>
        <v>0</v>
      </c>
      <c r="AO318" s="53">
        <f t="shared" si="214"/>
        <v>0</v>
      </c>
      <c r="AP318" s="64">
        <v>0</v>
      </c>
      <c r="AQ318" s="53">
        <v>0</v>
      </c>
      <c r="AR318" s="65">
        <f>VLOOKUP(B318,'[7]13 Month'!$B$9:$X$36,23,0)</f>
        <v>67.842948717948715</v>
      </c>
      <c r="AS318" s="66">
        <f t="shared" si="200"/>
        <v>367.44</v>
      </c>
      <c r="AT318" s="67">
        <f t="shared" si="215"/>
        <v>1487397.1199999999</v>
      </c>
      <c r="AU318" s="68">
        <v>0</v>
      </c>
      <c r="AV318" s="68">
        <v>0</v>
      </c>
      <c r="AW318" s="69">
        <f t="shared" si="216"/>
        <v>0</v>
      </c>
      <c r="AX318" s="70">
        <f t="shared" si="217"/>
        <v>1408461.1199999999</v>
      </c>
      <c r="AY318" s="71">
        <f t="shared" si="201"/>
        <v>0</v>
      </c>
      <c r="AZ318" s="53">
        <f t="shared" si="202"/>
        <v>0</v>
      </c>
      <c r="BA318" s="65">
        <f t="shared" si="203"/>
        <v>0</v>
      </c>
      <c r="BB318" s="60">
        <f t="shared" si="204"/>
        <v>5.92</v>
      </c>
      <c r="BC318" s="60">
        <f t="shared" si="205"/>
        <v>5.92</v>
      </c>
      <c r="BD318" s="53">
        <f t="shared" si="206"/>
        <v>361.52</v>
      </c>
      <c r="BE318" s="72">
        <f>VLOOKUP(B318,'[7]PAYROLL 50%'!$B$9:$L$34,11,0)</f>
        <v>106</v>
      </c>
      <c r="BF318" s="73">
        <f t="shared" si="218"/>
        <v>255.51999999999998</v>
      </c>
      <c r="BG318" s="56">
        <f>VLOOKUP(B318,[7]Seniority!$B$12:$P$41,15,0)</f>
        <v>0</v>
      </c>
      <c r="BH318" s="74">
        <f>VLOOKUP(B318,[7]Seniority!$B$10:$S$41,18,0)</f>
        <v>0</v>
      </c>
      <c r="BI318" s="75">
        <f t="shared" si="222"/>
        <v>255.51999999999998</v>
      </c>
      <c r="BJ318" s="76"/>
      <c r="BK318" s="80"/>
      <c r="BL318" s="130"/>
      <c r="BM318" s="226" t="s">
        <v>1129</v>
      </c>
      <c r="BN318" s="130" t="s">
        <v>1130</v>
      </c>
      <c r="BO318" s="140">
        <v>259.93</v>
      </c>
    </row>
    <row r="319" spans="1:67" s="81" customFormat="1" ht="24" customHeight="1" x14ac:dyDescent="0.2">
      <c r="A319" s="41">
        <v>485</v>
      </c>
      <c r="B319" s="120" t="s">
        <v>1133</v>
      </c>
      <c r="C319" s="116" t="s">
        <v>1134</v>
      </c>
      <c r="D319" s="121" t="s">
        <v>1135</v>
      </c>
      <c r="E319" s="118" t="s">
        <v>464</v>
      </c>
      <c r="F319" s="86" t="s">
        <v>1132</v>
      </c>
      <c r="G319" s="87">
        <v>35942</v>
      </c>
      <c r="H319" s="88">
        <v>45231</v>
      </c>
      <c r="I319" s="49">
        <f>VLOOKUP(B319,'[7]Salary Rank'!$B$8:$P$37,15,0)</f>
        <v>212</v>
      </c>
      <c r="J319" s="50">
        <f>VLOOKUP(B319,[7]Attendance!$B$16:$AQ$155,42,0)</f>
        <v>25</v>
      </c>
      <c r="K319" s="51">
        <f t="shared" si="219"/>
        <v>203.85</v>
      </c>
      <c r="L319" s="52">
        <v>0</v>
      </c>
      <c r="M319" s="52">
        <f t="shared" si="197"/>
        <v>0</v>
      </c>
      <c r="N319" s="53">
        <f>VLOOKUP(B319,[7]Attendance!$B$16:$AS$155,44,0)</f>
        <v>0</v>
      </c>
      <c r="O319" s="60">
        <f t="shared" si="159"/>
        <v>0</v>
      </c>
      <c r="P319" s="53">
        <f>VLOOKUP(B319,[7]Attendance!$B$16:$BA$155,52,0)</f>
        <v>0</v>
      </c>
      <c r="Q319" s="53">
        <f t="shared" si="207"/>
        <v>0</v>
      </c>
      <c r="R319" s="54">
        <f>VLOOKUP(B319,[7]Attendance!$B$16:$BB$155,53,0)</f>
        <v>20</v>
      </c>
      <c r="S319" s="55">
        <f t="shared" si="208"/>
        <v>30.576923076923073</v>
      </c>
      <c r="T319" s="53">
        <f>VLOOKUP(B319,[7]Attendance!$B$16:$BC$155,54,0)</f>
        <v>0</v>
      </c>
      <c r="U319" s="53">
        <f t="shared" si="209"/>
        <v>0</v>
      </c>
      <c r="V319" s="58">
        <f>VLOOKUP(B319,[7]Attendance!$B$16:$AT$155,45,0)</f>
        <v>8</v>
      </c>
      <c r="W319" s="58">
        <f t="shared" si="220"/>
        <v>16.307692307692307</v>
      </c>
      <c r="X319" s="56">
        <f>VLOOKUP(B319,[7]Attendance!$B$16:$AP$155,41,0)</f>
        <v>10</v>
      </c>
      <c r="Y319" s="56">
        <f t="shared" si="210"/>
        <v>5</v>
      </c>
      <c r="Z319" s="138">
        <v>0</v>
      </c>
      <c r="AA319" s="58">
        <f t="shared" si="221"/>
        <v>25</v>
      </c>
      <c r="AB319" s="59">
        <f t="shared" si="211"/>
        <v>0</v>
      </c>
      <c r="AC319" s="58">
        <f t="shared" si="198"/>
        <v>0</v>
      </c>
      <c r="AD319" s="58">
        <f t="shared" si="199"/>
        <v>0</v>
      </c>
      <c r="AE319" s="60">
        <v>26</v>
      </c>
      <c r="AF319" s="60">
        <f t="shared" si="212"/>
        <v>10</v>
      </c>
      <c r="AG319" s="60">
        <f>VLOOKUP(B319,[7]Attendance!$B$16:$AZ$155,51,0)</f>
        <v>26</v>
      </c>
      <c r="AH319" s="53">
        <f t="shared" si="213"/>
        <v>10</v>
      </c>
      <c r="AI319" s="61">
        <f>VLOOKUP(B319,[7]Attendance!$B$16:$BD$155,55,0)</f>
        <v>1</v>
      </c>
      <c r="AJ319" s="61">
        <f>VLOOKUP(B319,'[7]Annual leave'!$B$12:$W$39,22,0)</f>
        <v>11.481634615384614</v>
      </c>
      <c r="AK319" s="62">
        <f t="shared" si="195"/>
        <v>4</v>
      </c>
      <c r="AL319" s="63">
        <f t="shared" si="196"/>
        <v>0</v>
      </c>
      <c r="AM319" s="53">
        <v>0</v>
      </c>
      <c r="AN319" s="53">
        <f>VLOOKUP(B319,[7]Attendance!$B$16:$AR$155,43,0)</f>
        <v>0</v>
      </c>
      <c r="AO319" s="53">
        <f t="shared" si="214"/>
        <v>0</v>
      </c>
      <c r="AP319" s="64">
        <v>0</v>
      </c>
      <c r="AQ319" s="53">
        <v>0</v>
      </c>
      <c r="AR319" s="65">
        <f>VLOOKUP(B319,'[7]13 Month'!$B$9:$X$36,23,0)</f>
        <v>69.166666666666671</v>
      </c>
      <c r="AS319" s="66">
        <f t="shared" si="200"/>
        <v>356.38</v>
      </c>
      <c r="AT319" s="67">
        <f t="shared" si="215"/>
        <v>1442626.24</v>
      </c>
      <c r="AU319" s="68">
        <v>1</v>
      </c>
      <c r="AV319" s="68">
        <v>3</v>
      </c>
      <c r="AW319" s="69">
        <f t="shared" si="216"/>
        <v>600000</v>
      </c>
      <c r="AX319" s="70">
        <f t="shared" si="217"/>
        <v>781906.24</v>
      </c>
      <c r="AY319" s="71">
        <f t="shared" si="201"/>
        <v>0</v>
      </c>
      <c r="AZ319" s="53">
        <f t="shared" si="202"/>
        <v>0</v>
      </c>
      <c r="BA319" s="65">
        <f t="shared" si="203"/>
        <v>0</v>
      </c>
      <c r="BB319" s="60">
        <f t="shared" si="204"/>
        <v>5.92</v>
      </c>
      <c r="BC319" s="60">
        <f t="shared" si="205"/>
        <v>5.92</v>
      </c>
      <c r="BD319" s="53">
        <f t="shared" si="206"/>
        <v>350.46</v>
      </c>
      <c r="BE319" s="72">
        <f>VLOOKUP(B319,'[7]PAYROLL 50%'!$B$9:$L$34,11,0)</f>
        <v>106</v>
      </c>
      <c r="BF319" s="73">
        <f t="shared" si="218"/>
        <v>244.45999999999998</v>
      </c>
      <c r="BG319" s="56">
        <f>VLOOKUP(B319,[7]Seniority!$B$12:$P$41,15,0)</f>
        <v>0</v>
      </c>
      <c r="BH319" s="74">
        <f>VLOOKUP(B319,[7]Seniority!$B$10:$S$41,18,0)</f>
        <v>0</v>
      </c>
      <c r="BI319" s="75">
        <f t="shared" si="222"/>
        <v>244.45999999999998</v>
      </c>
      <c r="BJ319" s="76"/>
      <c r="BK319" s="80"/>
      <c r="BL319" s="130"/>
      <c r="BM319" s="226" t="s">
        <v>1133</v>
      </c>
      <c r="BN319" s="130" t="s">
        <v>1134</v>
      </c>
      <c r="BO319" s="140">
        <v>316.77</v>
      </c>
    </row>
    <row r="320" spans="1:67" s="81" customFormat="1" ht="24" customHeight="1" x14ac:dyDescent="0.2">
      <c r="A320" s="41">
        <v>486</v>
      </c>
      <c r="B320" s="115" t="s">
        <v>1136</v>
      </c>
      <c r="C320" s="116" t="s">
        <v>1137</v>
      </c>
      <c r="D320" s="121" t="s">
        <v>1138</v>
      </c>
      <c r="E320" s="118" t="s">
        <v>464</v>
      </c>
      <c r="F320" s="86" t="s">
        <v>1132</v>
      </c>
      <c r="G320" s="87">
        <v>37403</v>
      </c>
      <c r="H320" s="88">
        <v>45264</v>
      </c>
      <c r="I320" s="49">
        <f>VLOOKUP(B320,'[7]Salary Rank'!$B$8:$P$37,15,0)</f>
        <v>208</v>
      </c>
      <c r="J320" s="50">
        <f>VLOOKUP(B320,[7]Attendance!$B$16:$AQ$155,42,0)</f>
        <v>25.5</v>
      </c>
      <c r="K320" s="51">
        <f t="shared" si="219"/>
        <v>204</v>
      </c>
      <c r="L320" s="52">
        <v>0</v>
      </c>
      <c r="M320" s="52">
        <f t="shared" si="197"/>
        <v>0</v>
      </c>
      <c r="N320" s="53">
        <f>VLOOKUP(B320,[7]Attendance!$B$16:$AS$155,44,0)</f>
        <v>0</v>
      </c>
      <c r="O320" s="60">
        <f t="shared" si="159"/>
        <v>0</v>
      </c>
      <c r="P320" s="53">
        <f>VLOOKUP(B320,[7]Attendance!$B$16:$BA$155,52,0)</f>
        <v>0</v>
      </c>
      <c r="Q320" s="53">
        <f t="shared" si="207"/>
        <v>0</v>
      </c>
      <c r="R320" s="54">
        <f>VLOOKUP(B320,[7]Attendance!$B$16:$BB$155,53,0)</f>
        <v>28</v>
      </c>
      <c r="S320" s="55">
        <f t="shared" si="208"/>
        <v>42</v>
      </c>
      <c r="T320" s="53">
        <f>VLOOKUP(B320,[7]Attendance!$B$16:$BC$155,54,0)</f>
        <v>0</v>
      </c>
      <c r="U320" s="53">
        <f t="shared" si="209"/>
        <v>0</v>
      </c>
      <c r="V320" s="53">
        <f>VLOOKUP(B320,[7]Attendance!$B$16:$AT$155,45,0)</f>
        <v>0</v>
      </c>
      <c r="W320" s="53">
        <f t="shared" si="220"/>
        <v>0</v>
      </c>
      <c r="X320" s="56">
        <f>VLOOKUP(B320,[7]Attendance!$B$16:$AP$155,41,0)</f>
        <v>14</v>
      </c>
      <c r="Y320" s="56">
        <f t="shared" si="210"/>
        <v>7</v>
      </c>
      <c r="Z320" s="138">
        <v>0</v>
      </c>
      <c r="AA320" s="58">
        <f t="shared" si="221"/>
        <v>25.5</v>
      </c>
      <c r="AB320" s="59">
        <f t="shared" si="211"/>
        <v>0</v>
      </c>
      <c r="AC320" s="58">
        <f t="shared" si="198"/>
        <v>0</v>
      </c>
      <c r="AD320" s="58">
        <f t="shared" si="199"/>
        <v>0</v>
      </c>
      <c r="AE320" s="60">
        <v>26</v>
      </c>
      <c r="AF320" s="60">
        <f t="shared" si="212"/>
        <v>10</v>
      </c>
      <c r="AG320" s="60">
        <f>VLOOKUP(B320,[7]Attendance!$B$16:$AZ$155,51,0)</f>
        <v>26</v>
      </c>
      <c r="AH320" s="53">
        <f t="shared" si="213"/>
        <v>10</v>
      </c>
      <c r="AI320" s="61">
        <f>VLOOKUP(B320,[7]Attendance!$B$16:$BD$155,55,0)</f>
        <v>0.5</v>
      </c>
      <c r="AJ320" s="61">
        <f>VLOOKUP(B320,'[7]Annual leave'!$B$12:$W$39,22,0)</f>
        <v>5.3261538461538454</v>
      </c>
      <c r="AK320" s="62">
        <f t="shared" si="195"/>
        <v>3</v>
      </c>
      <c r="AL320" s="63">
        <f t="shared" si="196"/>
        <v>0</v>
      </c>
      <c r="AM320" s="53">
        <v>0</v>
      </c>
      <c r="AN320" s="53">
        <f>VLOOKUP(B320,[7]Attendance!$B$16:$AR$155,43,0)</f>
        <v>0</v>
      </c>
      <c r="AO320" s="53">
        <f t="shared" si="214"/>
        <v>0</v>
      </c>
      <c r="AP320" s="64">
        <v>0</v>
      </c>
      <c r="AQ320" s="53">
        <v>0</v>
      </c>
      <c r="AR320" s="65">
        <f>VLOOKUP(B320,'[7]13 Month'!$B$9:$X$36,23,0)</f>
        <v>51.166666666666664</v>
      </c>
      <c r="AS320" s="66">
        <f t="shared" si="200"/>
        <v>329.49</v>
      </c>
      <c r="AT320" s="67">
        <f t="shared" si="215"/>
        <v>1333775.52</v>
      </c>
      <c r="AU320" s="68">
        <v>1</v>
      </c>
      <c r="AV320" s="68">
        <v>0</v>
      </c>
      <c r="AW320" s="69">
        <f t="shared" si="216"/>
        <v>150000</v>
      </c>
      <c r="AX320" s="70">
        <f t="shared" si="217"/>
        <v>1114959.52</v>
      </c>
      <c r="AY320" s="71">
        <f t="shared" si="201"/>
        <v>0</v>
      </c>
      <c r="AZ320" s="53">
        <f t="shared" si="202"/>
        <v>0</v>
      </c>
      <c r="BA320" s="65">
        <f t="shared" si="203"/>
        <v>0</v>
      </c>
      <c r="BB320" s="60">
        <f t="shared" si="204"/>
        <v>5.92</v>
      </c>
      <c r="BC320" s="60">
        <f t="shared" si="205"/>
        <v>5.92</v>
      </c>
      <c r="BD320" s="53">
        <f t="shared" si="206"/>
        <v>323.57</v>
      </c>
      <c r="BE320" s="72">
        <f>VLOOKUP(B320,'[7]PAYROLL 50%'!$B$9:$L$34,11,0)</f>
        <v>104</v>
      </c>
      <c r="BF320" s="73">
        <f t="shared" si="218"/>
        <v>219.57</v>
      </c>
      <c r="BG320" s="56">
        <f>VLOOKUP(B320,[7]Seniority!$B$12:$P$41,15,0)</f>
        <v>0</v>
      </c>
      <c r="BH320" s="74">
        <f>VLOOKUP(B320,[7]Seniority!$B$10:$S$41,18,0)</f>
        <v>0</v>
      </c>
      <c r="BI320" s="75">
        <f t="shared" si="222"/>
        <v>219.57</v>
      </c>
      <c r="BJ320" s="76"/>
      <c r="BK320" s="80"/>
      <c r="BL320" s="130"/>
      <c r="BM320" s="226" t="s">
        <v>1136</v>
      </c>
      <c r="BN320" s="130" t="s">
        <v>1137</v>
      </c>
      <c r="BO320" s="140">
        <v>244.54</v>
      </c>
    </row>
    <row r="321" spans="1:67" s="81" customFormat="1" ht="24" customHeight="1" x14ac:dyDescent="0.2">
      <c r="A321" s="41">
        <v>487</v>
      </c>
      <c r="B321" s="115" t="s">
        <v>1139</v>
      </c>
      <c r="C321" s="116" t="s">
        <v>1140</v>
      </c>
      <c r="D321" s="121" t="s">
        <v>1141</v>
      </c>
      <c r="E321" s="118" t="s">
        <v>464</v>
      </c>
      <c r="F321" s="86" t="s">
        <v>1142</v>
      </c>
      <c r="G321" s="87">
        <v>36057</v>
      </c>
      <c r="H321" s="88">
        <v>45264</v>
      </c>
      <c r="I321" s="49">
        <f>VLOOKUP(B321,'[7]Salary Rank'!$B$8:$P$40,15,0)</f>
        <v>208</v>
      </c>
      <c r="J321" s="50">
        <f>VLOOKUP(B321,[7]Attendance!$B$16:$AQ$155,42,0)</f>
        <v>24.5</v>
      </c>
      <c r="K321" s="51">
        <f t="shared" si="219"/>
        <v>196</v>
      </c>
      <c r="L321" s="52">
        <v>0</v>
      </c>
      <c r="M321" s="52">
        <f t="shared" si="197"/>
        <v>0</v>
      </c>
      <c r="N321" s="58">
        <f>VLOOKUP(B321,[7]Attendance!$B$16:$AS$155,44,0)</f>
        <v>8</v>
      </c>
      <c r="O321" s="58">
        <f t="shared" si="159"/>
        <v>12</v>
      </c>
      <c r="P321" s="53">
        <f>VLOOKUP(B321,[7]Attendance!$B$16:$BA$155,52,0)</f>
        <v>0</v>
      </c>
      <c r="Q321" s="53">
        <f t="shared" si="207"/>
        <v>0</v>
      </c>
      <c r="R321" s="54">
        <f>VLOOKUP(B321,[7]Attendance!$B$16:$BB$155,53,0)</f>
        <v>34</v>
      </c>
      <c r="S321" s="55">
        <f t="shared" si="208"/>
        <v>51</v>
      </c>
      <c r="T321" s="53">
        <f>VLOOKUP(B321,[7]Attendance!$B$16:$BC$155,54,0)</f>
        <v>0</v>
      </c>
      <c r="U321" s="53">
        <f t="shared" si="209"/>
        <v>0</v>
      </c>
      <c r="V321" s="53">
        <f>VLOOKUP(B321,[7]Attendance!$B$16:$AT$155,45,0)</f>
        <v>0</v>
      </c>
      <c r="W321" s="53">
        <f t="shared" si="220"/>
        <v>0</v>
      </c>
      <c r="X321" s="56">
        <f>VLOOKUP(B321,[7]Attendance!$B$16:$AP$155,41,0)</f>
        <v>17</v>
      </c>
      <c r="Y321" s="56">
        <f t="shared" si="210"/>
        <v>8.5</v>
      </c>
      <c r="Z321" s="138">
        <v>0</v>
      </c>
      <c r="AA321" s="58">
        <f t="shared" si="221"/>
        <v>24.5</v>
      </c>
      <c r="AB321" s="59">
        <f t="shared" si="211"/>
        <v>0</v>
      </c>
      <c r="AC321" s="58">
        <f t="shared" si="198"/>
        <v>0</v>
      </c>
      <c r="AD321" s="58">
        <f t="shared" si="199"/>
        <v>0</v>
      </c>
      <c r="AE321" s="60">
        <v>26</v>
      </c>
      <c r="AF321" s="60">
        <f t="shared" si="212"/>
        <v>10</v>
      </c>
      <c r="AG321" s="60">
        <f>VLOOKUP(B321,[7]Attendance!$B$16:$AZ$155,51,0)</f>
        <v>24.5</v>
      </c>
      <c r="AH321" s="53">
        <f t="shared" si="213"/>
        <v>9.4230769230769234</v>
      </c>
      <c r="AI321" s="61">
        <f>VLOOKUP(B321,[7]Attendance!$B$16:$BD$155,55,0)</f>
        <v>0</v>
      </c>
      <c r="AJ321" s="61">
        <f>VLOOKUP(B321,'[7]Annual leave'!$B$12:$W$39,22,0)</f>
        <v>0</v>
      </c>
      <c r="AK321" s="62">
        <f t="shared" si="195"/>
        <v>3</v>
      </c>
      <c r="AL321" s="63">
        <f t="shared" si="196"/>
        <v>0</v>
      </c>
      <c r="AM321" s="53">
        <v>0</v>
      </c>
      <c r="AN321" s="53">
        <f>VLOOKUP(B321,[7]Attendance!$B$16:$AR$155,43,0)</f>
        <v>0</v>
      </c>
      <c r="AO321" s="53">
        <f t="shared" si="214"/>
        <v>0</v>
      </c>
      <c r="AP321" s="64">
        <v>0</v>
      </c>
      <c r="AQ321" s="53">
        <v>0</v>
      </c>
      <c r="AR321" s="65">
        <f>VLOOKUP(B321,'[7]13 Month'!$B$9:$X$36,23,0)</f>
        <v>50.182692307692299</v>
      </c>
      <c r="AS321" s="66">
        <f t="shared" si="200"/>
        <v>337.11</v>
      </c>
      <c r="AT321" s="67">
        <f t="shared" si="215"/>
        <v>1364621.28</v>
      </c>
      <c r="AU321" s="68">
        <v>1</v>
      </c>
      <c r="AV321" s="68">
        <v>0</v>
      </c>
      <c r="AW321" s="69">
        <f t="shared" si="216"/>
        <v>150000</v>
      </c>
      <c r="AX321" s="70">
        <f t="shared" si="217"/>
        <v>1139733.28</v>
      </c>
      <c r="AY321" s="71">
        <f t="shared" si="201"/>
        <v>0</v>
      </c>
      <c r="AZ321" s="53">
        <f t="shared" si="202"/>
        <v>0</v>
      </c>
      <c r="BA321" s="65">
        <f t="shared" si="203"/>
        <v>0</v>
      </c>
      <c r="BB321" s="60">
        <f t="shared" si="204"/>
        <v>5.92</v>
      </c>
      <c r="BC321" s="60">
        <f t="shared" si="205"/>
        <v>5.92</v>
      </c>
      <c r="BD321" s="53">
        <f t="shared" si="206"/>
        <v>331.19</v>
      </c>
      <c r="BE321" s="72">
        <f>VLOOKUP(B321,'[7]PAYROLL 50%'!$B$9:$L$34,11,0)</f>
        <v>104</v>
      </c>
      <c r="BF321" s="73">
        <f t="shared" si="218"/>
        <v>227.19</v>
      </c>
      <c r="BG321" s="56">
        <f>VLOOKUP(B321,[7]Seniority!$B$12:$P$41,15,0)</f>
        <v>0</v>
      </c>
      <c r="BH321" s="74">
        <f>VLOOKUP(B321,[7]Seniority!$B$10:$S$41,18,0)</f>
        <v>0</v>
      </c>
      <c r="BI321" s="75">
        <f t="shared" si="222"/>
        <v>227.19</v>
      </c>
      <c r="BJ321" s="76"/>
      <c r="BK321" s="80"/>
      <c r="BL321" s="130"/>
      <c r="BM321" s="226" t="s">
        <v>1139</v>
      </c>
      <c r="BN321" s="130" t="s">
        <v>1140</v>
      </c>
      <c r="BO321" s="140">
        <v>237.62</v>
      </c>
    </row>
    <row r="322" spans="1:67" s="81" customFormat="1" ht="24" customHeight="1" x14ac:dyDescent="0.2">
      <c r="A322" s="41">
        <v>488</v>
      </c>
      <c r="B322" s="115" t="s">
        <v>1143</v>
      </c>
      <c r="C322" s="116" t="s">
        <v>1144</v>
      </c>
      <c r="D322" s="121" t="s">
        <v>1145</v>
      </c>
      <c r="E322" s="118" t="s">
        <v>464</v>
      </c>
      <c r="F322" s="86" t="s">
        <v>1132</v>
      </c>
      <c r="G322" s="87">
        <v>36275</v>
      </c>
      <c r="H322" s="88">
        <v>45267</v>
      </c>
      <c r="I322" s="49">
        <f>VLOOKUP(B322,'[7]Salary Rank'!$B$8:$P$40,15,0)</f>
        <v>208</v>
      </c>
      <c r="J322" s="50">
        <f>VLOOKUP(B322,[7]Attendance!$B$16:$AQ$155,42,0)</f>
        <v>26</v>
      </c>
      <c r="K322" s="51">
        <f t="shared" si="219"/>
        <v>208</v>
      </c>
      <c r="L322" s="52">
        <v>0</v>
      </c>
      <c r="M322" s="52">
        <f t="shared" si="197"/>
        <v>0</v>
      </c>
      <c r="N322" s="58">
        <f>VLOOKUP(B322,[7]Attendance!$B$16:$AS$155,44,0)</f>
        <v>8</v>
      </c>
      <c r="O322" s="58">
        <f t="shared" si="159"/>
        <v>12</v>
      </c>
      <c r="P322" s="53">
        <f>VLOOKUP(B322,[7]Attendance!$B$16:$BA$155,52,0)</f>
        <v>0</v>
      </c>
      <c r="Q322" s="53">
        <f t="shared" si="207"/>
        <v>0</v>
      </c>
      <c r="R322" s="54">
        <f>VLOOKUP(B322,[7]Attendance!$B$16:$BB$155,53,0)</f>
        <v>40</v>
      </c>
      <c r="S322" s="55">
        <f t="shared" si="208"/>
        <v>60</v>
      </c>
      <c r="T322" s="53">
        <f>VLOOKUP(B322,[7]Attendance!$B$16:$BC$155,54,0)</f>
        <v>0</v>
      </c>
      <c r="U322" s="53">
        <f t="shared" si="209"/>
        <v>0</v>
      </c>
      <c r="V322" s="53">
        <f>VLOOKUP(B322,[7]Attendance!$B$16:$AT$155,45,0)</f>
        <v>0</v>
      </c>
      <c r="W322" s="53">
        <f t="shared" si="220"/>
        <v>0</v>
      </c>
      <c r="X322" s="56">
        <f>VLOOKUP(B322,[7]Attendance!$B$16:$AP$155,41,0)</f>
        <v>20</v>
      </c>
      <c r="Y322" s="56">
        <f t="shared" si="210"/>
        <v>10</v>
      </c>
      <c r="Z322" s="138">
        <v>0</v>
      </c>
      <c r="AA322" s="58">
        <f t="shared" si="221"/>
        <v>26</v>
      </c>
      <c r="AB322" s="59">
        <f t="shared" si="211"/>
        <v>0</v>
      </c>
      <c r="AC322" s="58">
        <f t="shared" si="198"/>
        <v>0</v>
      </c>
      <c r="AD322" s="58">
        <f t="shared" si="199"/>
        <v>0</v>
      </c>
      <c r="AE322" s="60">
        <v>26</v>
      </c>
      <c r="AF322" s="60">
        <f t="shared" si="212"/>
        <v>10</v>
      </c>
      <c r="AG322" s="60">
        <f>VLOOKUP(B322,[7]Attendance!$B$16:$AZ$155,51,0)</f>
        <v>26</v>
      </c>
      <c r="AH322" s="53">
        <f t="shared" si="213"/>
        <v>10</v>
      </c>
      <c r="AI322" s="61">
        <f>VLOOKUP(B322,[7]Attendance!$B$16:$BD$155,55,0)</f>
        <v>0</v>
      </c>
      <c r="AJ322" s="61">
        <f>VLOOKUP(B322,'[7]Annual leave'!$B$12:$W$39,22,0)</f>
        <v>0</v>
      </c>
      <c r="AK322" s="62">
        <f t="shared" si="195"/>
        <v>3</v>
      </c>
      <c r="AL322" s="63">
        <f t="shared" si="196"/>
        <v>0</v>
      </c>
      <c r="AM322" s="53">
        <v>0</v>
      </c>
      <c r="AN322" s="53">
        <f>VLOOKUP(B322,[7]Attendance!$B$16:$AR$155,43,0)</f>
        <v>0</v>
      </c>
      <c r="AO322" s="53">
        <f t="shared" si="214"/>
        <v>0</v>
      </c>
      <c r="AP322" s="64">
        <v>0</v>
      </c>
      <c r="AQ322" s="53">
        <v>0</v>
      </c>
      <c r="AR322" s="65">
        <f>VLOOKUP(B322,'[7]13 Month'!$B$9:$X$36,23,0)</f>
        <v>50.849358974358971</v>
      </c>
      <c r="AS322" s="66">
        <f t="shared" si="200"/>
        <v>360.85</v>
      </c>
      <c r="AT322" s="67">
        <f t="shared" si="215"/>
        <v>1460720.8</v>
      </c>
      <c r="AU322" s="68">
        <v>0</v>
      </c>
      <c r="AV322" s="68">
        <v>0</v>
      </c>
      <c r="AW322" s="69">
        <f t="shared" si="216"/>
        <v>0</v>
      </c>
      <c r="AX322" s="70">
        <f t="shared" si="217"/>
        <v>1379760.8</v>
      </c>
      <c r="AY322" s="71">
        <f t="shared" si="201"/>
        <v>0</v>
      </c>
      <c r="AZ322" s="53">
        <f t="shared" si="202"/>
        <v>0</v>
      </c>
      <c r="BA322" s="65">
        <f t="shared" si="203"/>
        <v>0</v>
      </c>
      <c r="BB322" s="60">
        <f t="shared" si="204"/>
        <v>5.92</v>
      </c>
      <c r="BC322" s="60">
        <f t="shared" si="205"/>
        <v>5.92</v>
      </c>
      <c r="BD322" s="53">
        <f t="shared" si="206"/>
        <v>354.93</v>
      </c>
      <c r="BE322" s="72">
        <f>VLOOKUP(B322,'[7]PAYROLL 50%'!$B$9:$L$96,11,0)</f>
        <v>104</v>
      </c>
      <c r="BF322" s="73">
        <f t="shared" si="218"/>
        <v>250.93</v>
      </c>
      <c r="BG322" s="56">
        <f>VLOOKUP(B322,[7]Seniority!$B$12:$P$41,15,0)</f>
        <v>0</v>
      </c>
      <c r="BH322" s="74">
        <f>VLOOKUP(B322,[7]Seniority!$B$10:$S$41,18,0)</f>
        <v>0</v>
      </c>
      <c r="BI322" s="75">
        <f t="shared" si="222"/>
        <v>250.93</v>
      </c>
      <c r="BJ322" s="76"/>
      <c r="BK322" s="80"/>
      <c r="BL322" s="130"/>
      <c r="BM322" s="226" t="s">
        <v>1143</v>
      </c>
      <c r="BN322" s="130" t="s">
        <v>1144</v>
      </c>
      <c r="BO322" s="140">
        <v>196.5</v>
      </c>
    </row>
    <row r="323" spans="1:67" s="81" customFormat="1" ht="24" customHeight="1" x14ac:dyDescent="0.2">
      <c r="A323" s="41">
        <v>489</v>
      </c>
      <c r="B323" s="115" t="s">
        <v>1146</v>
      </c>
      <c r="C323" s="116" t="s">
        <v>1147</v>
      </c>
      <c r="D323" s="121" t="s">
        <v>1148</v>
      </c>
      <c r="E323" s="118" t="s">
        <v>464</v>
      </c>
      <c r="F323" s="86" t="s">
        <v>1142</v>
      </c>
      <c r="G323" s="87">
        <v>33841</v>
      </c>
      <c r="H323" s="88">
        <v>45267</v>
      </c>
      <c r="I323" s="49">
        <f>VLOOKUP(B323,'[7]Salary Rank'!$B$8:$P$40,15,0)</f>
        <v>208</v>
      </c>
      <c r="J323" s="50">
        <f>VLOOKUP(B323,[7]Attendance!$B$16:$AQ$155,42,0)</f>
        <v>26</v>
      </c>
      <c r="K323" s="51">
        <f t="shared" si="219"/>
        <v>208</v>
      </c>
      <c r="L323" s="52">
        <v>0</v>
      </c>
      <c r="M323" s="52">
        <f t="shared" si="197"/>
        <v>0</v>
      </c>
      <c r="N323" s="58">
        <f>VLOOKUP(B323,[7]Attendance!$B$16:$AS$155,44,0)</f>
        <v>8</v>
      </c>
      <c r="O323" s="58">
        <f t="shared" si="159"/>
        <v>12</v>
      </c>
      <c r="P323" s="53">
        <f>VLOOKUP(B323,[7]Attendance!$B$16:$BA$155,52,0)</f>
        <v>0</v>
      </c>
      <c r="Q323" s="53">
        <f t="shared" si="207"/>
        <v>0</v>
      </c>
      <c r="R323" s="54">
        <f>VLOOKUP(B323,[7]Attendance!$B$16:$BB$155,53,0)</f>
        <v>38</v>
      </c>
      <c r="S323" s="55">
        <f t="shared" si="208"/>
        <v>57</v>
      </c>
      <c r="T323" s="53">
        <f>VLOOKUP(B323,[7]Attendance!$B$16:$BC$155,54,0)</f>
        <v>0</v>
      </c>
      <c r="U323" s="53">
        <f t="shared" si="209"/>
        <v>0</v>
      </c>
      <c r="V323" s="53">
        <f>VLOOKUP(B323,[7]Attendance!$B$16:$AT$155,45,0)</f>
        <v>0</v>
      </c>
      <c r="W323" s="53">
        <f t="shared" si="220"/>
        <v>0</v>
      </c>
      <c r="X323" s="56">
        <f>VLOOKUP(B323,[7]Attendance!$B$16:$AP$155,41,0)</f>
        <v>19</v>
      </c>
      <c r="Y323" s="56">
        <f t="shared" si="210"/>
        <v>9.5</v>
      </c>
      <c r="Z323" s="138">
        <v>0</v>
      </c>
      <c r="AA323" s="58">
        <f t="shared" si="221"/>
        <v>26</v>
      </c>
      <c r="AB323" s="59">
        <f t="shared" si="211"/>
        <v>0</v>
      </c>
      <c r="AC323" s="58">
        <f t="shared" si="198"/>
        <v>0</v>
      </c>
      <c r="AD323" s="58">
        <f t="shared" si="199"/>
        <v>0</v>
      </c>
      <c r="AE323" s="60">
        <v>26</v>
      </c>
      <c r="AF323" s="60">
        <f t="shared" si="212"/>
        <v>10</v>
      </c>
      <c r="AG323" s="60">
        <f>VLOOKUP(B323,[7]Attendance!$B$16:$AZ$155,51,0)</f>
        <v>26</v>
      </c>
      <c r="AH323" s="53">
        <f t="shared" si="213"/>
        <v>10</v>
      </c>
      <c r="AI323" s="61">
        <f>VLOOKUP(B323,[7]Attendance!$B$16:$BD$155,55,0)</f>
        <v>0</v>
      </c>
      <c r="AJ323" s="61">
        <f>VLOOKUP(B323,'[7]Annual leave'!$B$12:$W$39,22,0)</f>
        <v>0</v>
      </c>
      <c r="AK323" s="62">
        <f t="shared" si="195"/>
        <v>3</v>
      </c>
      <c r="AL323" s="63">
        <f t="shared" si="196"/>
        <v>0</v>
      </c>
      <c r="AM323" s="53">
        <v>0</v>
      </c>
      <c r="AN323" s="53">
        <f>VLOOKUP(B323,[7]Attendance!$B$16:$AR$155,43,0)</f>
        <v>0</v>
      </c>
      <c r="AO323" s="53">
        <f t="shared" si="214"/>
        <v>0</v>
      </c>
      <c r="AP323" s="64">
        <v>0</v>
      </c>
      <c r="AQ323" s="53">
        <v>0</v>
      </c>
      <c r="AR323" s="65">
        <f>VLOOKUP(B323,'[7]13 Month'!$B$9:$X$36,23,0)</f>
        <v>50.532051282051277</v>
      </c>
      <c r="AS323" s="66">
        <f t="shared" si="200"/>
        <v>357.03</v>
      </c>
      <c r="AT323" s="67">
        <f t="shared" si="215"/>
        <v>1445257.44</v>
      </c>
      <c r="AU323" s="68">
        <v>1</v>
      </c>
      <c r="AV323" s="68">
        <v>2</v>
      </c>
      <c r="AW323" s="69">
        <f t="shared" si="216"/>
        <v>450000</v>
      </c>
      <c r="AX323" s="70">
        <f t="shared" si="217"/>
        <v>916321.44</v>
      </c>
      <c r="AY323" s="71">
        <f t="shared" si="201"/>
        <v>0</v>
      </c>
      <c r="AZ323" s="53">
        <f t="shared" si="202"/>
        <v>0</v>
      </c>
      <c r="BA323" s="65">
        <f t="shared" si="203"/>
        <v>0</v>
      </c>
      <c r="BB323" s="60">
        <f t="shared" si="204"/>
        <v>5.92</v>
      </c>
      <c r="BC323" s="60">
        <f t="shared" si="205"/>
        <v>5.92</v>
      </c>
      <c r="BD323" s="53">
        <f t="shared" si="206"/>
        <v>351.11</v>
      </c>
      <c r="BE323" s="72">
        <f>VLOOKUP(B323,'[7]PAYROLL 50%'!$B$9:$L$96,11,0)</f>
        <v>104</v>
      </c>
      <c r="BF323" s="73">
        <f t="shared" si="218"/>
        <v>247.11</v>
      </c>
      <c r="BG323" s="56">
        <f>VLOOKUP(B323,[7]Seniority!$B$12:$P$41,15,0)</f>
        <v>0</v>
      </c>
      <c r="BH323" s="74">
        <f>VLOOKUP(B323,[7]Seniority!$B$10:$S$41,18,0)</f>
        <v>0</v>
      </c>
      <c r="BI323" s="75">
        <f t="shared" si="222"/>
        <v>247.11</v>
      </c>
      <c r="BJ323" s="76"/>
      <c r="BK323" s="80"/>
      <c r="BL323" s="130"/>
      <c r="BM323" s="226" t="s">
        <v>1146</v>
      </c>
      <c r="BN323" s="130" t="s">
        <v>1147</v>
      </c>
      <c r="BO323" s="140">
        <v>192.44</v>
      </c>
    </row>
    <row r="324" spans="1:67" s="81" customFormat="1" ht="24" customHeight="1" x14ac:dyDescent="0.2">
      <c r="A324" s="41">
        <v>490</v>
      </c>
      <c r="B324" s="107" t="s">
        <v>1149</v>
      </c>
      <c r="C324" s="83" t="s">
        <v>1150</v>
      </c>
      <c r="D324" s="108" t="s">
        <v>1151</v>
      </c>
      <c r="E324" s="109" t="s">
        <v>464</v>
      </c>
      <c r="F324" s="86" t="s">
        <v>1132</v>
      </c>
      <c r="G324" s="128">
        <v>35375</v>
      </c>
      <c r="H324" s="119">
        <v>45267</v>
      </c>
      <c r="I324" s="49">
        <f>VLOOKUP(B324,'[7]Salary Rank'!$B$8:$P$40,15,0)</f>
        <v>208</v>
      </c>
      <c r="J324" s="50">
        <f>VLOOKUP(B324,[7]Attendance!$B$16:$AQ$155,42,0)</f>
        <v>24</v>
      </c>
      <c r="K324" s="51">
        <f t="shared" si="219"/>
        <v>192</v>
      </c>
      <c r="L324" s="52">
        <v>0</v>
      </c>
      <c r="M324" s="52">
        <f t="shared" si="197"/>
        <v>0</v>
      </c>
      <c r="N324" s="58">
        <f>VLOOKUP(B324,[7]Attendance!$B$16:$AS$155,44,0)</f>
        <v>8</v>
      </c>
      <c r="O324" s="58">
        <f t="shared" si="159"/>
        <v>12</v>
      </c>
      <c r="P324" s="53">
        <f>VLOOKUP(B324,[7]Attendance!$B$16:$BA$155,52,0)</f>
        <v>0</v>
      </c>
      <c r="Q324" s="53">
        <f t="shared" si="207"/>
        <v>0</v>
      </c>
      <c r="R324" s="54">
        <f>VLOOKUP(B324,[7]Attendance!$B$16:$BB$155,53,0)</f>
        <v>30</v>
      </c>
      <c r="S324" s="55">
        <f t="shared" si="208"/>
        <v>45</v>
      </c>
      <c r="T324" s="53">
        <f>VLOOKUP(B324,[7]Attendance!$B$16:$BC$155,54,0)</f>
        <v>0</v>
      </c>
      <c r="U324" s="53">
        <f t="shared" si="209"/>
        <v>0</v>
      </c>
      <c r="V324" s="53">
        <f>VLOOKUP(B324,[7]Attendance!$B$16:$AT$155,45,0)</f>
        <v>0</v>
      </c>
      <c r="W324" s="53">
        <f t="shared" si="220"/>
        <v>0</v>
      </c>
      <c r="X324" s="56">
        <f>VLOOKUP(B324,[7]Attendance!$B$16:$AP$155,41,0)</f>
        <v>15</v>
      </c>
      <c r="Y324" s="56">
        <f t="shared" si="210"/>
        <v>7.5</v>
      </c>
      <c r="Z324" s="138">
        <v>0</v>
      </c>
      <c r="AA324" s="58">
        <f t="shared" si="221"/>
        <v>24</v>
      </c>
      <c r="AB324" s="59">
        <f t="shared" si="211"/>
        <v>0</v>
      </c>
      <c r="AC324" s="58">
        <f t="shared" si="198"/>
        <v>0</v>
      </c>
      <c r="AD324" s="58">
        <f t="shared" si="199"/>
        <v>0</v>
      </c>
      <c r="AE324" s="60">
        <v>26</v>
      </c>
      <c r="AF324" s="60">
        <f t="shared" si="212"/>
        <v>10</v>
      </c>
      <c r="AG324" s="60">
        <f>VLOOKUP(B324,[7]Attendance!$B$16:$AZ$155,51,0)</f>
        <v>26</v>
      </c>
      <c r="AH324" s="53">
        <f t="shared" si="213"/>
        <v>10</v>
      </c>
      <c r="AI324" s="61">
        <f>VLOOKUP(B324,[7]Attendance!$B$16:$BD$155,55,0)</f>
        <v>2</v>
      </c>
      <c r="AJ324" s="61">
        <f>VLOOKUP(B324,'[7]Annual leave'!$B$12:$W$39,22,0)</f>
        <v>20.104102564102561</v>
      </c>
      <c r="AK324" s="62">
        <f t="shared" si="195"/>
        <v>3</v>
      </c>
      <c r="AL324" s="63">
        <f t="shared" si="196"/>
        <v>0</v>
      </c>
      <c r="AM324" s="53">
        <v>0</v>
      </c>
      <c r="AN324" s="53">
        <f>VLOOKUP(B324,[7]Attendance!$B$16:$AR$155,43,0)</f>
        <v>0</v>
      </c>
      <c r="AO324" s="53">
        <f t="shared" si="214"/>
        <v>0</v>
      </c>
      <c r="AP324" s="64">
        <v>0</v>
      </c>
      <c r="AQ324" s="53">
        <v>0</v>
      </c>
      <c r="AR324" s="65">
        <f>VLOOKUP(B324,'[7]13 Month'!$B$9:$X$36,23,0)</f>
        <v>50.833333333333336</v>
      </c>
      <c r="AS324" s="66">
        <f t="shared" si="200"/>
        <v>347.44</v>
      </c>
      <c r="AT324" s="67">
        <f t="shared" si="215"/>
        <v>1406437.1199999999</v>
      </c>
      <c r="AU324" s="68">
        <v>1</v>
      </c>
      <c r="AV324" s="68">
        <v>1</v>
      </c>
      <c r="AW324" s="69">
        <f t="shared" si="216"/>
        <v>300000</v>
      </c>
      <c r="AX324" s="70">
        <f t="shared" si="217"/>
        <v>1035597.1199999999</v>
      </c>
      <c r="AY324" s="71">
        <f t="shared" si="201"/>
        <v>0</v>
      </c>
      <c r="AZ324" s="53">
        <f t="shared" si="202"/>
        <v>0</v>
      </c>
      <c r="BA324" s="65">
        <f t="shared" si="203"/>
        <v>0</v>
      </c>
      <c r="BB324" s="60">
        <f t="shared" si="204"/>
        <v>5.92</v>
      </c>
      <c r="BC324" s="60">
        <f t="shared" si="205"/>
        <v>5.92</v>
      </c>
      <c r="BD324" s="53">
        <f t="shared" si="206"/>
        <v>341.52</v>
      </c>
      <c r="BE324" s="72">
        <f>VLOOKUP(B324,'[7]PAYROLL 50%'!$B$9:$L$96,11,0)</f>
        <v>104</v>
      </c>
      <c r="BF324" s="73">
        <f t="shared" si="218"/>
        <v>237.51999999999998</v>
      </c>
      <c r="BG324" s="56">
        <f>VLOOKUP(B324,[7]Seniority!$B$12:$P$41,15,0)</f>
        <v>0</v>
      </c>
      <c r="BH324" s="74">
        <f>VLOOKUP(B324,[7]Seniority!$B$10:$S$41,18,0)</f>
        <v>0</v>
      </c>
      <c r="BI324" s="75">
        <f t="shared" si="222"/>
        <v>237.51999999999998</v>
      </c>
      <c r="BJ324" s="76"/>
      <c r="BK324" s="80"/>
      <c r="BL324" s="130"/>
      <c r="BM324" s="226" t="s">
        <v>1149</v>
      </c>
      <c r="BN324" s="130" t="s">
        <v>1150</v>
      </c>
      <c r="BO324" s="140">
        <v>203.91</v>
      </c>
    </row>
    <row r="325" spans="1:67" s="81" customFormat="1" ht="24" customHeight="1" x14ac:dyDescent="0.2">
      <c r="A325" s="41">
        <v>491</v>
      </c>
      <c r="B325" s="204" t="s">
        <v>1152</v>
      </c>
      <c r="C325" s="83" t="s">
        <v>1153</v>
      </c>
      <c r="D325" s="117" t="s">
        <v>1154</v>
      </c>
      <c r="E325" s="109" t="s">
        <v>464</v>
      </c>
      <c r="F325" s="86" t="s">
        <v>1155</v>
      </c>
      <c r="G325" s="87">
        <v>32608</v>
      </c>
      <c r="H325" s="88">
        <v>43573</v>
      </c>
      <c r="I325" s="49">
        <f>VLOOKUP(B325,'[8]Salary Rank'!$B$8:$P$21,15,0)</f>
        <v>264</v>
      </c>
      <c r="J325" s="50">
        <f>VLOOKUP(B325,[8]Attendance!$B$16:$AQ$75,42,0)</f>
        <v>26</v>
      </c>
      <c r="K325" s="51">
        <f>ROUND(I325/26*J325,2)</f>
        <v>264</v>
      </c>
      <c r="L325" s="52">
        <v>0</v>
      </c>
      <c r="M325" s="52">
        <f>8.15*L325/2</f>
        <v>0</v>
      </c>
      <c r="N325" s="53">
        <f>VLOOKUP(B325,[8]Attendance!$B$16:$AS$75,44,0)</f>
        <v>0</v>
      </c>
      <c r="O325" s="53">
        <f t="shared" si="159"/>
        <v>0</v>
      </c>
      <c r="P325" s="53">
        <f>VLOOKUP(B325,[8]Attendance!$B$16:$BA$75,52,0)</f>
        <v>0</v>
      </c>
      <c r="Q325" s="53">
        <f t="shared" si="207"/>
        <v>0</v>
      </c>
      <c r="R325" s="54">
        <f>VLOOKUP(B325,[8]Attendance!$B$16:$BB$75,53,0)</f>
        <v>32</v>
      </c>
      <c r="S325" s="55">
        <f t="shared" si="208"/>
        <v>60.92307692307692</v>
      </c>
      <c r="T325" s="53">
        <f>VLOOKUP(B325,[8]Attendance!$B$16:$BC$75,54,0)</f>
        <v>0</v>
      </c>
      <c r="U325" s="53">
        <f t="shared" si="209"/>
        <v>0</v>
      </c>
      <c r="V325" s="53">
        <f>VLOOKUP(B325,[8]Attendance!$B$16:$AT$75,45,0)</f>
        <v>0</v>
      </c>
      <c r="W325" s="53">
        <f>I325/208*2*V325</f>
        <v>0</v>
      </c>
      <c r="X325" s="56">
        <f>VLOOKUP(B325,[8]Attendance!$B$16:$AP$75,41,0)</f>
        <v>16</v>
      </c>
      <c r="Y325" s="56">
        <f t="shared" si="210"/>
        <v>8</v>
      </c>
      <c r="Z325" s="138">
        <f>VLOOKUP(B325,'[8]Salary Rank'!$B$8:$Q$21,16,0)</f>
        <v>96</v>
      </c>
      <c r="AA325" s="58">
        <f>J325</f>
        <v>26</v>
      </c>
      <c r="AB325" s="59">
        <f t="shared" si="211"/>
        <v>96</v>
      </c>
      <c r="AC325" s="58">
        <f>L325</f>
        <v>0</v>
      </c>
      <c r="AD325" s="58">
        <f>(Z325/26*AC325)/2</f>
        <v>0</v>
      </c>
      <c r="AE325" s="60">
        <v>26</v>
      </c>
      <c r="AF325" s="60">
        <f t="shared" si="212"/>
        <v>10</v>
      </c>
      <c r="AG325" s="60">
        <f>VLOOKUP(B325,[8]Attendance!$B$16:$AZ$75,51,0)</f>
        <v>26</v>
      </c>
      <c r="AH325" s="53">
        <f t="shared" si="213"/>
        <v>10</v>
      </c>
      <c r="AI325" s="61">
        <f>VLOOKUP(B325,[8]Attendance!$B$16:$BD$75,55,0)</f>
        <v>0</v>
      </c>
      <c r="AJ325" s="61">
        <f>VLOOKUP(B325,'[8]Annual leave'!$B$10:$W$21,22,0)</f>
        <v>0</v>
      </c>
      <c r="AK325" s="62">
        <f t="shared" si="195"/>
        <v>59</v>
      </c>
      <c r="AL325" s="63">
        <f>IF(AND(AK325&gt;=12,AK325&lt;24),2,IF(AND(AK325&gt;=24,AK325&lt;36),3,IF(AND(AK325&gt;=36,AK325&lt;48),4,IF(AND(AK325&gt;=48,AK325&lt;60),5,IF(AND(AK325&gt;=60,AK325&lt;72),6,IF(AND(AK325&gt;=72,AK325&lt;84),7,IF(AND(AK325&gt;=84,AK325&lt;96),8,IF(AND(AK325&gt;=96,AK325&lt;107),9,IF(AND(AK325&gt;=107,AK325&lt;119),10,IF(AK325&gt;119,11,0))))))))))</f>
        <v>5</v>
      </c>
      <c r="AM325" s="53">
        <v>0</v>
      </c>
      <c r="AN325" s="53">
        <f>VLOOKUP(B325,[8]Attendance!$B$16:$AR$75,43,0)</f>
        <v>0</v>
      </c>
      <c r="AO325" s="53">
        <f t="shared" si="214"/>
        <v>0</v>
      </c>
      <c r="AP325" s="64">
        <v>0</v>
      </c>
      <c r="AQ325" s="64">
        <v>0</v>
      </c>
      <c r="AR325" s="65">
        <f>VLOOKUP(B325,'[8]13 Month'!$B$9:$X$21,23,0)</f>
        <v>338.92307692307691</v>
      </c>
      <c r="AS325" s="66">
        <f>ROUND((K325+O325+Q325+S325+U325+W325+Y325+AB325+AF325+AH325+AJ325+AL325+AM325+AQ325+AR325+AO325+M325+AD325),2)</f>
        <v>792.85</v>
      </c>
      <c r="AT325" s="67">
        <f t="shared" si="215"/>
        <v>3209456.8000000003</v>
      </c>
      <c r="AU325" s="68">
        <v>1</v>
      </c>
      <c r="AV325" s="68">
        <v>0</v>
      </c>
      <c r="AW325" s="69">
        <f t="shared" si="216"/>
        <v>150000</v>
      </c>
      <c r="AX325" s="70">
        <f t="shared" si="217"/>
        <v>2986592.8000000003</v>
      </c>
      <c r="AY325" s="71">
        <f t="shared" si="201"/>
        <v>10</v>
      </c>
      <c r="AZ325" s="53">
        <f t="shared" si="202"/>
        <v>123659.28000000003</v>
      </c>
      <c r="BA325" s="65">
        <f>AZ325/$BJ$4</f>
        <v>30.548241106719374</v>
      </c>
      <c r="BB325" s="60">
        <f t="shared" si="204"/>
        <v>5.92</v>
      </c>
      <c r="BC325" s="60">
        <f t="shared" si="205"/>
        <v>5.92</v>
      </c>
      <c r="BD325" s="53">
        <f t="shared" si="206"/>
        <v>756.38</v>
      </c>
      <c r="BE325" s="72">
        <f>VLOOKUP(B325,'[8]PAYROLL 50%'!$B$9:$L$353,11,0)</f>
        <v>132</v>
      </c>
      <c r="BF325" s="73">
        <f t="shared" si="218"/>
        <v>624.38</v>
      </c>
      <c r="BG325" s="56">
        <f>VLOOKUP(B325,[8]Seniority!$B$10:$P$21,15,0)</f>
        <v>0</v>
      </c>
      <c r="BH325" s="74">
        <f>VLOOKUP(B325,[8]Seniority!$B$10:$S$21,18,0)</f>
        <v>0</v>
      </c>
      <c r="BI325" s="75">
        <f>BF325+BH325</f>
        <v>624.38</v>
      </c>
      <c r="BJ325" s="76"/>
      <c r="BK325" s="77"/>
      <c r="BL325" s="78"/>
      <c r="BM325" s="80" t="s">
        <v>1152</v>
      </c>
      <c r="BN325" s="78" t="s">
        <v>1153</v>
      </c>
      <c r="BO325" s="80">
        <v>342.79522435897439</v>
      </c>
    </row>
    <row r="326" spans="1:67" s="81" customFormat="1" ht="24" customHeight="1" x14ac:dyDescent="0.2">
      <c r="A326" s="41">
        <v>492</v>
      </c>
      <c r="B326" s="82" t="s">
        <v>1156</v>
      </c>
      <c r="C326" s="83" t="s">
        <v>1157</v>
      </c>
      <c r="D326" s="84" t="s">
        <v>1158</v>
      </c>
      <c r="E326" s="85" t="s">
        <v>464</v>
      </c>
      <c r="F326" s="86" t="s">
        <v>1159</v>
      </c>
      <c r="G326" s="87">
        <v>34884</v>
      </c>
      <c r="H326" s="88">
        <v>43757</v>
      </c>
      <c r="I326" s="49">
        <f>VLOOKUP(B326,'[8]Salary Rank'!$B$8:$P$21,15,0)</f>
        <v>212</v>
      </c>
      <c r="J326" s="50">
        <f>VLOOKUP(B326,[8]Attendance!$B$16:$AQ$75,42,0)</f>
        <v>26</v>
      </c>
      <c r="K326" s="51">
        <f t="shared" ref="K326:K337" si="223">ROUND(I326/26*J326,2)</f>
        <v>212</v>
      </c>
      <c r="L326" s="52">
        <v>0</v>
      </c>
      <c r="M326" s="52">
        <f t="shared" ref="M326:M337" si="224">8.15*L326/2</f>
        <v>0</v>
      </c>
      <c r="N326" s="53">
        <f>VLOOKUP(B326,[8]Attendance!$B$16:$AS$75,44,0)</f>
        <v>0</v>
      </c>
      <c r="O326" s="60">
        <f>I326/26/8*1*N326</f>
        <v>0</v>
      </c>
      <c r="P326" s="53">
        <f>VLOOKUP(B326,[8]Attendance!$B$16:$BA$75,52,0)</f>
        <v>0</v>
      </c>
      <c r="Q326" s="53">
        <f t="shared" si="207"/>
        <v>0</v>
      </c>
      <c r="R326" s="54">
        <f>VLOOKUP(B326,[8]Attendance!$B$16:$BB$75,53,0)</f>
        <v>12</v>
      </c>
      <c r="S326" s="55">
        <f t="shared" si="208"/>
        <v>18.346153846153847</v>
      </c>
      <c r="T326" s="53">
        <f>VLOOKUP(B326,[8]Attendance!$B$16:$BC$75,54,0)</f>
        <v>0</v>
      </c>
      <c r="U326" s="53">
        <f t="shared" si="209"/>
        <v>0</v>
      </c>
      <c r="V326" s="53">
        <f>VLOOKUP(B326,[8]Attendance!$B$16:$AT$75,45,0)</f>
        <v>0</v>
      </c>
      <c r="W326" s="53">
        <f t="shared" ref="W326:W337" si="225">I326/208*2*V326</f>
        <v>0</v>
      </c>
      <c r="X326" s="56">
        <f>VLOOKUP(B326,[8]Attendance!$B$16:$AP$75,41,0)</f>
        <v>6</v>
      </c>
      <c r="Y326" s="56">
        <f t="shared" si="210"/>
        <v>3</v>
      </c>
      <c r="Z326" s="138">
        <f>VLOOKUP(B326,'[8]Salary Rank'!$B$8:$Q$21,16,0)</f>
        <v>10</v>
      </c>
      <c r="AA326" s="58">
        <f t="shared" ref="AA326:AA337" si="226">J326</f>
        <v>26</v>
      </c>
      <c r="AB326" s="59">
        <f t="shared" si="211"/>
        <v>10</v>
      </c>
      <c r="AC326" s="58">
        <f t="shared" ref="AC326:AC337" si="227">L326</f>
        <v>0</v>
      </c>
      <c r="AD326" s="58">
        <f t="shared" ref="AD326:AD337" si="228">(Z326/26*AC326)/2</f>
        <v>0</v>
      </c>
      <c r="AE326" s="60">
        <v>26</v>
      </c>
      <c r="AF326" s="60">
        <f t="shared" si="212"/>
        <v>10</v>
      </c>
      <c r="AG326" s="60">
        <f>VLOOKUP(B326,[8]Attendance!$B$16:$AZ$75,51,0)</f>
        <v>26</v>
      </c>
      <c r="AH326" s="53">
        <f t="shared" si="213"/>
        <v>10</v>
      </c>
      <c r="AI326" s="61">
        <f>VLOOKUP(B326,[8]Attendance!$B$16:$BD$75,55,0)</f>
        <v>0</v>
      </c>
      <c r="AJ326" s="61">
        <f>VLOOKUP(B326,'[8]Annual leave'!$B$10:$W$21,22,0)</f>
        <v>0</v>
      </c>
      <c r="AK326" s="62">
        <f t="shared" si="195"/>
        <v>53</v>
      </c>
      <c r="AL326" s="63">
        <f t="shared" ref="AL326:AL337" si="229">IF(AND(AK326&gt;=12,AK326&lt;24),2,IF(AND(AK326&gt;=24,AK326&lt;36),3,IF(AND(AK326&gt;=36,AK326&lt;48),4,IF(AND(AK326&gt;=48,AK326&lt;60),5,IF(AND(AK326&gt;=60,AK326&lt;72),6,IF(AND(AK326&gt;=72,AK326&lt;84),7,IF(AND(AK326&gt;=84,AK326&lt;96),8,IF(AND(AK326&gt;=96,AK326&lt;107),9,IF(AND(AK326&gt;=107,AK326&lt;119),10,IF(AK326&gt;119,11,0))))))))))</f>
        <v>5</v>
      </c>
      <c r="AM326" s="53">
        <v>0</v>
      </c>
      <c r="AN326" s="53">
        <f>VLOOKUP(B326,[8]Attendance!$B$16:$AR$75,43,0)</f>
        <v>0</v>
      </c>
      <c r="AO326" s="53">
        <f t="shared" si="214"/>
        <v>0</v>
      </c>
      <c r="AP326" s="64">
        <f>IF(BH326*$BJ$4&gt;2000000,((BH326*BJ318)-2000000)/$BJ$4,0)</f>
        <v>0</v>
      </c>
      <c r="AQ326" s="64">
        <v>0</v>
      </c>
      <c r="AR326" s="65">
        <f>VLOOKUP(B326,'[8]13 Month'!$B$9:$X$21,23,0)</f>
        <v>215.63461538461539</v>
      </c>
      <c r="AS326" s="66">
        <f t="shared" ref="AS326:AS337" si="230">ROUND((K326+O326+Q326+S326+U326+W326+Y326+AB326+AF326+AH326+AJ326+AL326+AM326+AQ326+AR326+AO326+M326+AD326),2)</f>
        <v>483.98</v>
      </c>
      <c r="AT326" s="67">
        <f t="shared" si="215"/>
        <v>1959151.04</v>
      </c>
      <c r="AU326" s="68">
        <v>0</v>
      </c>
      <c r="AV326" s="68">
        <v>0</v>
      </c>
      <c r="AW326" s="69">
        <f t="shared" si="216"/>
        <v>0</v>
      </c>
      <c r="AX326" s="70">
        <f t="shared" si="217"/>
        <v>1906527.04</v>
      </c>
      <c r="AY326" s="71">
        <f t="shared" si="201"/>
        <v>5</v>
      </c>
      <c r="AZ326" s="53">
        <f t="shared" si="202"/>
        <v>20326.351999999999</v>
      </c>
      <c r="BA326" s="65">
        <f t="shared" ref="BA326:BA332" si="231">AZ326/$BJ$4</f>
        <v>5.0213320158102768</v>
      </c>
      <c r="BB326" s="60">
        <f t="shared" si="204"/>
        <v>5.92</v>
      </c>
      <c r="BC326" s="60">
        <f t="shared" si="205"/>
        <v>5.92</v>
      </c>
      <c r="BD326" s="53">
        <f t="shared" si="206"/>
        <v>473.04</v>
      </c>
      <c r="BE326" s="72">
        <f>VLOOKUP(B326,'[8]PAYROLL 50%'!$B$9:$L$353,11,0)</f>
        <v>106</v>
      </c>
      <c r="BF326" s="73">
        <f t="shared" si="218"/>
        <v>367.04</v>
      </c>
      <c r="BG326" s="56">
        <f>VLOOKUP(B326,[8]Seniority!$B$10:$P$21,15,0)</f>
        <v>0</v>
      </c>
      <c r="BH326" s="74">
        <f>VLOOKUP(B326,[8]Seniority!$B$10:$S$21,18,0)</f>
        <v>0</v>
      </c>
      <c r="BI326" s="75">
        <f t="shared" ref="BI326:BI337" si="232">BF326+BH326</f>
        <v>367.04</v>
      </c>
      <c r="BJ326" s="76"/>
      <c r="BK326" s="77"/>
      <c r="BL326" s="78"/>
      <c r="BM326" s="80" t="s">
        <v>1156</v>
      </c>
      <c r="BN326" s="78" t="s">
        <v>1157</v>
      </c>
      <c r="BO326" s="80">
        <v>192.5052884615385</v>
      </c>
    </row>
    <row r="327" spans="1:67" s="81" customFormat="1" ht="24" customHeight="1" x14ac:dyDescent="0.2">
      <c r="A327" s="41">
        <v>493</v>
      </c>
      <c r="B327" s="82" t="s">
        <v>1160</v>
      </c>
      <c r="C327" s="83" t="s">
        <v>1161</v>
      </c>
      <c r="D327" s="97" t="s">
        <v>1162</v>
      </c>
      <c r="E327" s="98" t="s">
        <v>464</v>
      </c>
      <c r="F327" s="86" t="s">
        <v>1159</v>
      </c>
      <c r="G327" s="99">
        <v>33823</v>
      </c>
      <c r="H327" s="100">
        <v>44502</v>
      </c>
      <c r="I327" s="49">
        <f>VLOOKUP(B327,'[8]Salary Rank'!$B$8:$P$21,15,0)</f>
        <v>212</v>
      </c>
      <c r="J327" s="50">
        <f>VLOOKUP(B327,[8]Attendance!$B$16:$AQ$75,42,0)</f>
        <v>25</v>
      </c>
      <c r="K327" s="51">
        <f t="shared" si="223"/>
        <v>203.85</v>
      </c>
      <c r="L327" s="52">
        <v>0</v>
      </c>
      <c r="M327" s="52">
        <f t="shared" si="224"/>
        <v>0</v>
      </c>
      <c r="N327" s="53">
        <f>VLOOKUP(B327,[8]Attendance!$B$16:$AS$75,44,0)</f>
        <v>0</v>
      </c>
      <c r="O327" s="53">
        <f t="shared" ref="O327" si="233">I327/26/8*1.5*N327</f>
        <v>0</v>
      </c>
      <c r="P327" s="53">
        <f>VLOOKUP(B327,[8]Attendance!$B$16:$BA$75,52,0)</f>
        <v>0</v>
      </c>
      <c r="Q327" s="53">
        <f t="shared" si="207"/>
        <v>0</v>
      </c>
      <c r="R327" s="54">
        <f>VLOOKUP(B327,[8]Attendance!$B$16:$BB$75,53,0)</f>
        <v>20</v>
      </c>
      <c r="S327" s="55">
        <f t="shared" si="208"/>
        <v>30.576923076923073</v>
      </c>
      <c r="T327" s="53">
        <f>VLOOKUP(B327,[8]Attendance!$B$16:$BC$75,54,0)</f>
        <v>0</v>
      </c>
      <c r="U327" s="53">
        <f t="shared" si="209"/>
        <v>0</v>
      </c>
      <c r="V327" s="53">
        <f>VLOOKUP(B327,[8]Attendance!$B$16:$AT$75,45,0)</f>
        <v>0</v>
      </c>
      <c r="W327" s="53">
        <f t="shared" si="225"/>
        <v>0</v>
      </c>
      <c r="X327" s="56">
        <f>VLOOKUP(B327,[8]Attendance!$B$16:$AP$75,41,0)</f>
        <v>10</v>
      </c>
      <c r="Y327" s="56">
        <f t="shared" si="210"/>
        <v>5</v>
      </c>
      <c r="Z327" s="138">
        <f>VLOOKUP(B327,'[8]Salary Rank'!$B$8:$Q$21,16,0)</f>
        <v>10</v>
      </c>
      <c r="AA327" s="58">
        <f t="shared" si="226"/>
        <v>25</v>
      </c>
      <c r="AB327" s="59">
        <f t="shared" si="211"/>
        <v>9.6153846153846168</v>
      </c>
      <c r="AC327" s="58">
        <f t="shared" si="227"/>
        <v>0</v>
      </c>
      <c r="AD327" s="58">
        <f t="shared" si="228"/>
        <v>0</v>
      </c>
      <c r="AE327" s="60">
        <v>26</v>
      </c>
      <c r="AF327" s="60">
        <f t="shared" si="212"/>
        <v>10</v>
      </c>
      <c r="AG327" s="60">
        <f>VLOOKUP(B327,[8]Attendance!$B$16:$AZ$75,51,0)</f>
        <v>26</v>
      </c>
      <c r="AH327" s="53">
        <f t="shared" si="213"/>
        <v>10</v>
      </c>
      <c r="AI327" s="61">
        <f>VLOOKUP(B327,[8]Attendance!$B$16:$BD$75,55,0)</f>
        <v>1</v>
      </c>
      <c r="AJ327" s="61">
        <f>VLOOKUP(B327,'[8]Annual leave'!$B$10:$W$21,22,0)</f>
        <v>11.60676282051282</v>
      </c>
      <c r="AK327" s="62">
        <f t="shared" si="195"/>
        <v>28</v>
      </c>
      <c r="AL327" s="63">
        <f t="shared" si="229"/>
        <v>3</v>
      </c>
      <c r="AM327" s="53">
        <v>0</v>
      </c>
      <c r="AN327" s="53">
        <f>VLOOKUP(B327,[8]Attendance!$B$16:$AR$75,43,0)</f>
        <v>0</v>
      </c>
      <c r="AO327" s="53">
        <f t="shared" si="214"/>
        <v>0</v>
      </c>
      <c r="AP327" s="64">
        <v>0</v>
      </c>
      <c r="AQ327" s="64">
        <v>0</v>
      </c>
      <c r="AR327" s="65">
        <f>VLOOKUP(B327,'[8]13 Month'!$B$9:$X$21,23,0)</f>
        <v>218.66666666666669</v>
      </c>
      <c r="AS327" s="66">
        <f t="shared" si="230"/>
        <v>502.32</v>
      </c>
      <c r="AT327" s="67">
        <f t="shared" si="215"/>
        <v>2033391.3599999999</v>
      </c>
      <c r="AU327" s="68">
        <v>1</v>
      </c>
      <c r="AV327" s="68">
        <v>0</v>
      </c>
      <c r="AW327" s="69">
        <f t="shared" si="216"/>
        <v>150000</v>
      </c>
      <c r="AX327" s="70">
        <f t="shared" si="217"/>
        <v>1822671.3599999999</v>
      </c>
      <c r="AY327" s="71">
        <f t="shared" si="201"/>
        <v>5</v>
      </c>
      <c r="AZ327" s="53">
        <f t="shared" si="202"/>
        <v>16133.567999999985</v>
      </c>
      <c r="BA327" s="65">
        <f t="shared" si="231"/>
        <v>3.9855652173913008</v>
      </c>
      <c r="BB327" s="60">
        <f t="shared" si="204"/>
        <v>5.92</v>
      </c>
      <c r="BC327" s="60">
        <f t="shared" si="205"/>
        <v>5.92</v>
      </c>
      <c r="BD327" s="53">
        <f t="shared" si="206"/>
        <v>492.41</v>
      </c>
      <c r="BE327" s="72">
        <f>VLOOKUP(B327,'[8]PAYROLL 50%'!$B$9:$L$353,11,0)</f>
        <v>106</v>
      </c>
      <c r="BF327" s="73">
        <f t="shared" si="218"/>
        <v>386.41</v>
      </c>
      <c r="BG327" s="56">
        <f>VLOOKUP(B327,[8]Seniority!$B$10:$P$21,15,0)</f>
        <v>0</v>
      </c>
      <c r="BH327" s="74">
        <f>VLOOKUP(B327,[8]Seniority!$B$10:$S$21,18,0)</f>
        <v>0</v>
      </c>
      <c r="BI327" s="75">
        <f t="shared" si="232"/>
        <v>386.41</v>
      </c>
      <c r="BJ327" s="76"/>
      <c r="BK327" s="77"/>
      <c r="BL327" s="78"/>
      <c r="BM327" s="80" t="s">
        <v>1160</v>
      </c>
      <c r="BN327" s="78" t="s">
        <v>1161</v>
      </c>
      <c r="BO327" s="80">
        <v>220.59442307692308</v>
      </c>
    </row>
    <row r="328" spans="1:67" s="81" customFormat="1" ht="24" customHeight="1" x14ac:dyDescent="0.2">
      <c r="A328" s="41">
        <v>494</v>
      </c>
      <c r="B328" s="82" t="s">
        <v>1163</v>
      </c>
      <c r="C328" s="83" t="s">
        <v>1164</v>
      </c>
      <c r="D328" s="97" t="s">
        <v>1165</v>
      </c>
      <c r="E328" s="98" t="s">
        <v>143</v>
      </c>
      <c r="F328" s="86" t="s">
        <v>1159</v>
      </c>
      <c r="G328" s="99">
        <v>33888</v>
      </c>
      <c r="H328" s="100">
        <v>44610</v>
      </c>
      <c r="I328" s="49">
        <f>VLOOKUP(B328,'[8]Salary Rank'!$B$8:$P$21,15,0)</f>
        <v>212</v>
      </c>
      <c r="J328" s="50">
        <f>VLOOKUP(B328,[8]Attendance!$B$16:$AQ$75,42,0)</f>
        <v>24</v>
      </c>
      <c r="K328" s="51">
        <f t="shared" si="223"/>
        <v>195.69</v>
      </c>
      <c r="L328" s="52">
        <v>0</v>
      </c>
      <c r="M328" s="52">
        <f t="shared" si="224"/>
        <v>0</v>
      </c>
      <c r="N328" s="53">
        <f>VLOOKUP(B328,[8]Attendance!$B$16:$AS$75,44,0)</f>
        <v>0</v>
      </c>
      <c r="O328" s="60">
        <f>I328/26/8*1*N328</f>
        <v>0</v>
      </c>
      <c r="P328" s="53">
        <f>VLOOKUP(B328,[8]Attendance!$B$16:$BA$75,52,0)</f>
        <v>0</v>
      </c>
      <c r="Q328" s="53">
        <f t="shared" si="207"/>
        <v>0</v>
      </c>
      <c r="R328" s="54">
        <f>VLOOKUP(B328,[8]Attendance!$B$16:$BB$75,53,0)</f>
        <v>28</v>
      </c>
      <c r="S328" s="55">
        <f t="shared" si="208"/>
        <v>42.807692307692307</v>
      </c>
      <c r="T328" s="53">
        <f>VLOOKUP(B328,[8]Attendance!$B$16:$BC$75,54,0)</f>
        <v>0</v>
      </c>
      <c r="U328" s="53">
        <f t="shared" si="209"/>
        <v>0</v>
      </c>
      <c r="V328" s="58">
        <f>VLOOKUP(B328,[8]Attendance!$B$16:$AT$75,45,0)</f>
        <v>8</v>
      </c>
      <c r="W328" s="58">
        <f t="shared" si="225"/>
        <v>16.307692307692307</v>
      </c>
      <c r="X328" s="56">
        <f>VLOOKUP(B328,[8]Attendance!$B$16:$AP$75,41,0)</f>
        <v>14</v>
      </c>
      <c r="Y328" s="56">
        <f t="shared" si="210"/>
        <v>7</v>
      </c>
      <c r="Z328" s="138">
        <f>VLOOKUP(B328,'[8]Salary Rank'!$B$8:$Q$21,16,0)</f>
        <v>10</v>
      </c>
      <c r="AA328" s="58">
        <f t="shared" si="226"/>
        <v>24</v>
      </c>
      <c r="AB328" s="59">
        <f t="shared" si="211"/>
        <v>9.2307692307692317</v>
      </c>
      <c r="AC328" s="58">
        <f t="shared" si="227"/>
        <v>0</v>
      </c>
      <c r="AD328" s="58">
        <f t="shared" si="228"/>
        <v>0</v>
      </c>
      <c r="AE328" s="60">
        <v>26</v>
      </c>
      <c r="AF328" s="60">
        <f t="shared" si="212"/>
        <v>10</v>
      </c>
      <c r="AG328" s="60">
        <f>VLOOKUP(B328,[8]Attendance!$B$16:$AZ$75,51,0)</f>
        <v>26</v>
      </c>
      <c r="AH328" s="53">
        <f t="shared" si="213"/>
        <v>10</v>
      </c>
      <c r="AI328" s="61">
        <f>VLOOKUP(B328,[8]Attendance!$B$16:$BD$75,55,0)</f>
        <v>2</v>
      </c>
      <c r="AJ328" s="61">
        <f>VLOOKUP(B328,'[8]Annual leave'!$B$10:$W$21,22,0)</f>
        <v>23.956538461538461</v>
      </c>
      <c r="AK328" s="62">
        <f t="shared" si="195"/>
        <v>25</v>
      </c>
      <c r="AL328" s="63">
        <f t="shared" si="229"/>
        <v>3</v>
      </c>
      <c r="AM328" s="53">
        <v>0</v>
      </c>
      <c r="AN328" s="53">
        <f>VLOOKUP(B328,[8]Attendance!$B$16:$AR$75,43,0)</f>
        <v>0</v>
      </c>
      <c r="AO328" s="53">
        <f t="shared" si="214"/>
        <v>0</v>
      </c>
      <c r="AP328" s="64">
        <f>IF(BH328*$BJ$4&gt;2000000,((BH328*BJ321)-2000000)/$BJ$4,0)</f>
        <v>0</v>
      </c>
      <c r="AQ328" s="64">
        <v>0</v>
      </c>
      <c r="AR328" s="65">
        <f>VLOOKUP(B328,'[8]13 Month'!$B$9:$X$21,23,0)</f>
        <v>217.26923076923075</v>
      </c>
      <c r="AS328" s="66">
        <f t="shared" si="230"/>
        <v>535.26</v>
      </c>
      <c r="AT328" s="67">
        <f t="shared" si="215"/>
        <v>2166732.48</v>
      </c>
      <c r="AU328" s="68">
        <v>0</v>
      </c>
      <c r="AV328" s="68">
        <v>0</v>
      </c>
      <c r="AW328" s="69">
        <f t="shared" si="216"/>
        <v>0</v>
      </c>
      <c r="AX328" s="70">
        <f t="shared" si="217"/>
        <v>2097916.48</v>
      </c>
      <c r="AY328" s="71">
        <f t="shared" si="201"/>
        <v>10</v>
      </c>
      <c r="AZ328" s="53">
        <f t="shared" si="202"/>
        <v>34791.648000000016</v>
      </c>
      <c r="BA328" s="65">
        <f t="shared" si="231"/>
        <v>8.5947747035573165</v>
      </c>
      <c r="BB328" s="60">
        <f t="shared" si="204"/>
        <v>5.92</v>
      </c>
      <c r="BC328" s="60">
        <f t="shared" si="205"/>
        <v>5.92</v>
      </c>
      <c r="BD328" s="53">
        <f t="shared" si="206"/>
        <v>520.75</v>
      </c>
      <c r="BE328" s="72">
        <f>VLOOKUP(B328,'[8]PAYROLL 50%'!$B$9:$L$353,11,0)</f>
        <v>106</v>
      </c>
      <c r="BF328" s="73">
        <f t="shared" si="218"/>
        <v>414.75</v>
      </c>
      <c r="BG328" s="56">
        <f>VLOOKUP(B328,[8]Seniority!$B$10:$P$21,15,0)</f>
        <v>0</v>
      </c>
      <c r="BH328" s="74">
        <f>VLOOKUP(B328,[8]Seniority!$B$10:$S$21,18,0)</f>
        <v>0</v>
      </c>
      <c r="BI328" s="75">
        <f t="shared" si="232"/>
        <v>414.75</v>
      </c>
      <c r="BJ328" s="76"/>
      <c r="BK328" s="77"/>
      <c r="BL328" s="78"/>
      <c r="BM328" s="80" t="s">
        <v>1163</v>
      </c>
      <c r="BN328" s="78" t="s">
        <v>1164</v>
      </c>
      <c r="BO328" s="80">
        <v>230.59750000000003</v>
      </c>
    </row>
    <row r="329" spans="1:67" s="81" customFormat="1" ht="24" customHeight="1" x14ac:dyDescent="0.2">
      <c r="A329" s="41">
        <v>495</v>
      </c>
      <c r="B329" s="82" t="s">
        <v>1166</v>
      </c>
      <c r="C329" s="83" t="s">
        <v>1167</v>
      </c>
      <c r="D329" s="97" t="s">
        <v>1168</v>
      </c>
      <c r="E329" s="98" t="s">
        <v>464</v>
      </c>
      <c r="F329" s="86" t="s">
        <v>1159</v>
      </c>
      <c r="G329" s="99">
        <v>31899</v>
      </c>
      <c r="H329" s="100">
        <v>44616</v>
      </c>
      <c r="I329" s="49">
        <f>VLOOKUP(B329,'[8]Salary Rank'!$B$8:$P$21,15,0)</f>
        <v>212</v>
      </c>
      <c r="J329" s="50">
        <f>VLOOKUP(B329,[8]Attendance!$B$16:$AQ$75,42,0)</f>
        <v>26</v>
      </c>
      <c r="K329" s="51">
        <f t="shared" si="223"/>
        <v>212</v>
      </c>
      <c r="L329" s="52">
        <v>0</v>
      </c>
      <c r="M329" s="52">
        <f t="shared" si="224"/>
        <v>0</v>
      </c>
      <c r="N329" s="53">
        <f>VLOOKUP(B329,[8]Attendance!$B$16:$AS$75,44,0)</f>
        <v>0</v>
      </c>
      <c r="O329" s="60">
        <f>I329/26/8*1*N329</f>
        <v>0</v>
      </c>
      <c r="P329" s="53">
        <f>VLOOKUP(B329,[8]Attendance!$B$16:$BA$75,52,0)</f>
        <v>0</v>
      </c>
      <c r="Q329" s="53">
        <f t="shared" si="207"/>
        <v>0</v>
      </c>
      <c r="R329" s="54">
        <f>VLOOKUP(B329,[8]Attendance!$B$16:$BB$75,53,0)</f>
        <v>0</v>
      </c>
      <c r="S329" s="55">
        <f t="shared" si="208"/>
        <v>0</v>
      </c>
      <c r="T329" s="53">
        <f>VLOOKUP(B329,[8]Attendance!$B$16:$BC$75,54,0)</f>
        <v>0</v>
      </c>
      <c r="U329" s="53">
        <f t="shared" si="209"/>
        <v>0</v>
      </c>
      <c r="V329" s="53">
        <f>VLOOKUP(B329,[8]Attendance!$B$16:$AT$75,45,0)</f>
        <v>0</v>
      </c>
      <c r="W329" s="53">
        <f t="shared" si="225"/>
        <v>0</v>
      </c>
      <c r="X329" s="56">
        <f>VLOOKUP(B329,[8]Attendance!$B$16:$AP$75,41,0)</f>
        <v>0</v>
      </c>
      <c r="Y329" s="56">
        <f t="shared" si="210"/>
        <v>0</v>
      </c>
      <c r="Z329" s="138">
        <f>VLOOKUP(B329,'[8]Salary Rank'!$B$8:$Q$21,16,0)</f>
        <v>10</v>
      </c>
      <c r="AA329" s="58">
        <f t="shared" si="226"/>
        <v>26</v>
      </c>
      <c r="AB329" s="59">
        <f t="shared" si="211"/>
        <v>10</v>
      </c>
      <c r="AC329" s="58">
        <f t="shared" si="227"/>
        <v>0</v>
      </c>
      <c r="AD329" s="58">
        <f t="shared" si="228"/>
        <v>0</v>
      </c>
      <c r="AE329" s="60">
        <v>26</v>
      </c>
      <c r="AF329" s="60">
        <f t="shared" si="212"/>
        <v>10</v>
      </c>
      <c r="AG329" s="60">
        <f>VLOOKUP(B329,[8]Attendance!$B$16:$AZ$75,51,0)</f>
        <v>26</v>
      </c>
      <c r="AH329" s="53">
        <f t="shared" si="213"/>
        <v>10</v>
      </c>
      <c r="AI329" s="61">
        <f>VLOOKUP(B329,[8]Attendance!$B$16:$BD$75,55,0)</f>
        <v>0</v>
      </c>
      <c r="AJ329" s="61">
        <f>VLOOKUP(B329,'[8]Annual leave'!$B$10:$W$21,22,0)</f>
        <v>0</v>
      </c>
      <c r="AK329" s="62">
        <f t="shared" si="195"/>
        <v>25</v>
      </c>
      <c r="AL329" s="63">
        <f t="shared" si="229"/>
        <v>3</v>
      </c>
      <c r="AM329" s="53">
        <v>0</v>
      </c>
      <c r="AN329" s="53">
        <f>VLOOKUP(B329,[8]Attendance!$B$16:$AR$75,43,0)</f>
        <v>0</v>
      </c>
      <c r="AO329" s="53">
        <f t="shared" si="214"/>
        <v>0</v>
      </c>
      <c r="AP329" s="64">
        <f>IF(BH329*$BJ$4&gt;2000000,((BH329*BJ322)-2000000)/$BJ$4,0)</f>
        <v>0</v>
      </c>
      <c r="AQ329" s="64">
        <v>0</v>
      </c>
      <c r="AR329" s="65">
        <f>VLOOKUP(B329,'[8]13 Month'!$B$9:$X$21,23,0)</f>
        <v>217.61858974358972</v>
      </c>
      <c r="AS329" s="66">
        <f t="shared" si="230"/>
        <v>462.62</v>
      </c>
      <c r="AT329" s="67">
        <f t="shared" si="215"/>
        <v>1872685.76</v>
      </c>
      <c r="AU329" s="68">
        <v>1</v>
      </c>
      <c r="AV329" s="68">
        <v>1</v>
      </c>
      <c r="AW329" s="69">
        <f t="shared" si="216"/>
        <v>300000</v>
      </c>
      <c r="AX329" s="70">
        <f t="shared" si="217"/>
        <v>1532205.76</v>
      </c>
      <c r="AY329" s="71">
        <f t="shared" si="201"/>
        <v>5</v>
      </c>
      <c r="AZ329" s="53">
        <f t="shared" si="202"/>
        <v>1610.2880000000005</v>
      </c>
      <c r="BA329" s="65">
        <f t="shared" si="231"/>
        <v>0.39779841897233215</v>
      </c>
      <c r="BB329" s="60">
        <f t="shared" si="204"/>
        <v>5.92</v>
      </c>
      <c r="BC329" s="60">
        <f t="shared" si="205"/>
        <v>5.92</v>
      </c>
      <c r="BD329" s="53">
        <f t="shared" si="206"/>
        <v>456.3</v>
      </c>
      <c r="BE329" s="72">
        <f>VLOOKUP(B329,'[8]PAYROLL 50%'!$B$9:$L$353,11,0)</f>
        <v>106</v>
      </c>
      <c r="BF329" s="73">
        <f t="shared" si="218"/>
        <v>350.3</v>
      </c>
      <c r="BG329" s="56">
        <f>VLOOKUP(B329,[8]Seniority!$B$10:$P$21,15,0)</f>
        <v>0</v>
      </c>
      <c r="BH329" s="74">
        <f>VLOOKUP(B329,[8]Seniority!$B$10:$S$21,18,0)</f>
        <v>0</v>
      </c>
      <c r="BI329" s="75">
        <f t="shared" si="232"/>
        <v>350.3</v>
      </c>
      <c r="BJ329" s="76"/>
      <c r="BK329" s="77"/>
      <c r="BL329" s="78"/>
      <c r="BM329" s="80" t="s">
        <v>1166</v>
      </c>
      <c r="BN329" s="78" t="s">
        <v>1167</v>
      </c>
      <c r="BO329" s="80">
        <v>159.82250000000002</v>
      </c>
    </row>
    <row r="330" spans="1:67" s="81" customFormat="1" ht="24" customHeight="1" x14ac:dyDescent="0.2">
      <c r="A330" s="41">
        <v>496</v>
      </c>
      <c r="B330" s="82" t="s">
        <v>1169</v>
      </c>
      <c r="C330" s="83" t="s">
        <v>1170</v>
      </c>
      <c r="D330" s="97" t="s">
        <v>1171</v>
      </c>
      <c r="E330" s="98" t="s">
        <v>143</v>
      </c>
      <c r="F330" s="86" t="s">
        <v>1159</v>
      </c>
      <c r="G330" s="99">
        <v>34550</v>
      </c>
      <c r="H330" s="100">
        <v>44623</v>
      </c>
      <c r="I330" s="49">
        <f>VLOOKUP(B330,'[8]Salary Rank'!$B$8:$P$21,15,0)</f>
        <v>212</v>
      </c>
      <c r="J330" s="50">
        <f>VLOOKUP(B330,[8]Attendance!$B$16:$AQ$75,42,0)</f>
        <v>25.5</v>
      </c>
      <c r="K330" s="51">
        <f t="shared" si="223"/>
        <v>207.92</v>
      </c>
      <c r="L330" s="52">
        <v>0</v>
      </c>
      <c r="M330" s="52">
        <f t="shared" si="224"/>
        <v>0</v>
      </c>
      <c r="N330" s="53">
        <f>VLOOKUP(B330,[8]Attendance!$B$16:$AS$75,44,0)</f>
        <v>0</v>
      </c>
      <c r="O330" s="53">
        <f t="shared" ref="O330:O331" si="234">I330/26/8*1.5*N330</f>
        <v>0</v>
      </c>
      <c r="P330" s="53">
        <f>VLOOKUP(B330,[8]Attendance!$B$16:$BA$75,52,0)</f>
        <v>0</v>
      </c>
      <c r="Q330" s="53">
        <f t="shared" si="207"/>
        <v>0</v>
      </c>
      <c r="R330" s="54">
        <f>VLOOKUP(B330,[8]Attendance!$B$16:$BB$75,53,0)</f>
        <v>34</v>
      </c>
      <c r="S330" s="55">
        <f t="shared" si="208"/>
        <v>51.980769230769226</v>
      </c>
      <c r="T330" s="53">
        <f>VLOOKUP(B330,[8]Attendance!$B$16:$BC$75,54,0)</f>
        <v>0</v>
      </c>
      <c r="U330" s="53">
        <f t="shared" si="209"/>
        <v>0</v>
      </c>
      <c r="V330" s="53">
        <f>VLOOKUP(B330,[8]Attendance!$B$16:$AT$75,45,0)</f>
        <v>0</v>
      </c>
      <c r="W330" s="53">
        <f t="shared" si="225"/>
        <v>0</v>
      </c>
      <c r="X330" s="56">
        <f>VLOOKUP(B330,[8]Attendance!$B$16:$AP$75,41,0)</f>
        <v>17</v>
      </c>
      <c r="Y330" s="56">
        <f t="shared" si="210"/>
        <v>8.5</v>
      </c>
      <c r="Z330" s="138">
        <f>VLOOKUP(B330,'[8]Salary Rank'!$B$8:$Q$21,16,0)</f>
        <v>13</v>
      </c>
      <c r="AA330" s="58">
        <f t="shared" si="226"/>
        <v>25.5</v>
      </c>
      <c r="AB330" s="59">
        <f t="shared" si="211"/>
        <v>12.75</v>
      </c>
      <c r="AC330" s="58">
        <f t="shared" si="227"/>
        <v>0</v>
      </c>
      <c r="AD330" s="58">
        <f t="shared" si="228"/>
        <v>0</v>
      </c>
      <c r="AE330" s="60">
        <v>26</v>
      </c>
      <c r="AF330" s="60">
        <f t="shared" si="212"/>
        <v>10</v>
      </c>
      <c r="AG330" s="60">
        <f>VLOOKUP(B330,[8]Attendance!$B$16:$AZ$75,51,0)</f>
        <v>26</v>
      </c>
      <c r="AH330" s="53">
        <f t="shared" si="213"/>
        <v>10</v>
      </c>
      <c r="AI330" s="61">
        <f>VLOOKUP(B330,[8]Attendance!$B$16:$BD$75,55,0)</f>
        <v>0.5</v>
      </c>
      <c r="AJ330" s="61">
        <f>VLOOKUP(B330,'[8]Annual leave'!$B$10:$W$21,22,0)</f>
        <v>6.3990544871794874</v>
      </c>
      <c r="AK330" s="62">
        <f t="shared" si="195"/>
        <v>24</v>
      </c>
      <c r="AL330" s="63">
        <f t="shared" si="229"/>
        <v>3</v>
      </c>
      <c r="AM330" s="53">
        <v>0</v>
      </c>
      <c r="AN330" s="53">
        <f>VLOOKUP(B330,[8]Attendance!$B$16:$AR$75,43,0)</f>
        <v>0</v>
      </c>
      <c r="AO330" s="53">
        <f t="shared" si="214"/>
        <v>0</v>
      </c>
      <c r="AP330" s="64">
        <f>IF(BH330*$BJ$4&gt;2000000,((BH330*BJ323)-2000000)/$BJ$4,0)</f>
        <v>0</v>
      </c>
      <c r="AQ330" s="64">
        <v>0</v>
      </c>
      <c r="AR330" s="65">
        <f>VLOOKUP(B330,'[8]13 Month'!$B$9:$X$21,23,0)</f>
        <v>220.59775641025647</v>
      </c>
      <c r="AS330" s="66">
        <f t="shared" si="230"/>
        <v>531.15</v>
      </c>
      <c r="AT330" s="67">
        <f t="shared" si="215"/>
        <v>2150095.1999999997</v>
      </c>
      <c r="AU330" s="68">
        <v>0</v>
      </c>
      <c r="AV330" s="68">
        <v>0</v>
      </c>
      <c r="AW330" s="69">
        <f t="shared" si="216"/>
        <v>0</v>
      </c>
      <c r="AX330" s="70">
        <f t="shared" si="217"/>
        <v>2075207.1999999997</v>
      </c>
      <c r="AY330" s="71">
        <f t="shared" si="201"/>
        <v>10</v>
      </c>
      <c r="AZ330" s="53">
        <f t="shared" si="202"/>
        <v>32520.719999999972</v>
      </c>
      <c r="BA330" s="65">
        <f t="shared" si="231"/>
        <v>8.0337747035573059</v>
      </c>
      <c r="BB330" s="60">
        <f t="shared" si="204"/>
        <v>5.92</v>
      </c>
      <c r="BC330" s="60">
        <f t="shared" si="205"/>
        <v>5.92</v>
      </c>
      <c r="BD330" s="53">
        <f t="shared" si="206"/>
        <v>517.20000000000005</v>
      </c>
      <c r="BE330" s="72">
        <f>VLOOKUP(B330,'[8]PAYROLL 50%'!$B$9:$L$353,11,0)</f>
        <v>106</v>
      </c>
      <c r="BF330" s="73">
        <f t="shared" si="218"/>
        <v>411.20000000000005</v>
      </c>
      <c r="BG330" s="56">
        <f>VLOOKUP(B330,[8]Seniority!$B$10:$P$21,15,0)</f>
        <v>0</v>
      </c>
      <c r="BH330" s="74">
        <f>VLOOKUP(B330,[8]Seniority!$B$10:$S$21,18,0)</f>
        <v>0</v>
      </c>
      <c r="BI330" s="75">
        <f t="shared" si="232"/>
        <v>411.20000000000005</v>
      </c>
      <c r="BJ330" s="76"/>
      <c r="BK330" s="77"/>
      <c r="BL330" s="78"/>
      <c r="BM330" s="80" t="s">
        <v>1169</v>
      </c>
      <c r="BN330" s="78" t="s">
        <v>1170</v>
      </c>
      <c r="BO330" s="80">
        <v>234.80076923076928</v>
      </c>
    </row>
    <row r="331" spans="1:67" s="81" customFormat="1" ht="24" customHeight="1" x14ac:dyDescent="0.2">
      <c r="A331" s="41">
        <v>497</v>
      </c>
      <c r="B331" s="82" t="s">
        <v>1172</v>
      </c>
      <c r="C331" s="83" t="s">
        <v>1173</v>
      </c>
      <c r="D331" s="97" t="s">
        <v>1174</v>
      </c>
      <c r="E331" s="98" t="s">
        <v>143</v>
      </c>
      <c r="F331" s="86" t="s">
        <v>1155</v>
      </c>
      <c r="G331" s="99">
        <v>34456</v>
      </c>
      <c r="H331" s="100">
        <v>44669</v>
      </c>
      <c r="I331" s="49">
        <f>VLOOKUP(B331,'[8]Salary Rank'!$B$8:$P$21,15,0)</f>
        <v>274</v>
      </c>
      <c r="J331" s="50">
        <f>VLOOKUP(B331,[8]Attendance!$B$16:$AQ$75,42,0)</f>
        <v>24</v>
      </c>
      <c r="K331" s="51">
        <f t="shared" si="223"/>
        <v>252.92</v>
      </c>
      <c r="L331" s="52">
        <v>0</v>
      </c>
      <c r="M331" s="52">
        <f t="shared" si="224"/>
        <v>0</v>
      </c>
      <c r="N331" s="53">
        <f>VLOOKUP(B331,[8]Attendance!$B$16:$AS$75,44,0)</f>
        <v>0</v>
      </c>
      <c r="O331" s="53">
        <f t="shared" si="234"/>
        <v>0</v>
      </c>
      <c r="P331" s="53">
        <f>VLOOKUP(B331,[8]Attendance!$B$16:$BA$75,52,0)</f>
        <v>0</v>
      </c>
      <c r="Q331" s="53">
        <f t="shared" si="207"/>
        <v>0</v>
      </c>
      <c r="R331" s="54">
        <f>VLOOKUP(B331,[8]Attendance!$B$16:$BB$75,53,0)</f>
        <v>26</v>
      </c>
      <c r="S331" s="55">
        <f t="shared" si="208"/>
        <v>51.375</v>
      </c>
      <c r="T331" s="53">
        <f>VLOOKUP(B331,[8]Attendance!$B$16:$BC$75,54,0)</f>
        <v>0</v>
      </c>
      <c r="U331" s="53">
        <f t="shared" si="209"/>
        <v>0</v>
      </c>
      <c r="V331" s="53">
        <f>VLOOKUP(B331,[8]Attendance!$B$16:$AT$75,45,0)</f>
        <v>0</v>
      </c>
      <c r="W331" s="53">
        <f t="shared" si="225"/>
        <v>0</v>
      </c>
      <c r="X331" s="56">
        <f>VLOOKUP(B331,[8]Attendance!$B$16:$AP$75,41,0)</f>
        <v>13</v>
      </c>
      <c r="Y331" s="56">
        <f t="shared" si="210"/>
        <v>6.5</v>
      </c>
      <c r="Z331" s="138">
        <f>VLOOKUP(B331,'[8]Salary Rank'!$B$8:$Q$21,16,0)</f>
        <v>116</v>
      </c>
      <c r="AA331" s="58">
        <f t="shared" si="226"/>
        <v>24</v>
      </c>
      <c r="AB331" s="59">
        <f t="shared" si="211"/>
        <v>107.07692307692308</v>
      </c>
      <c r="AC331" s="58">
        <f t="shared" si="227"/>
        <v>0</v>
      </c>
      <c r="AD331" s="58">
        <f t="shared" si="228"/>
        <v>0</v>
      </c>
      <c r="AE331" s="60">
        <v>26</v>
      </c>
      <c r="AF331" s="60">
        <f t="shared" si="212"/>
        <v>10</v>
      </c>
      <c r="AG331" s="60">
        <f>VLOOKUP(B331,[8]Attendance!$B$16:$AZ$75,51,0)</f>
        <v>26</v>
      </c>
      <c r="AH331" s="53">
        <f t="shared" si="213"/>
        <v>10</v>
      </c>
      <c r="AI331" s="61">
        <f>VLOOKUP(B331,[8]Attendance!$B$16:$BD$75,55,0)</f>
        <v>2</v>
      </c>
      <c r="AJ331" s="61">
        <f>VLOOKUP(B331,'[8]Annual leave'!$B$10:$W$21,22,0)</f>
        <v>36.413397435897437</v>
      </c>
      <c r="AK331" s="62">
        <f t="shared" si="195"/>
        <v>23</v>
      </c>
      <c r="AL331" s="63">
        <f t="shared" si="229"/>
        <v>2</v>
      </c>
      <c r="AM331" s="53">
        <v>0</v>
      </c>
      <c r="AN331" s="53">
        <f>VLOOKUP(B331,[8]Attendance!$B$16:$AR$75,43,0)</f>
        <v>0</v>
      </c>
      <c r="AO331" s="53">
        <f t="shared" si="214"/>
        <v>0</v>
      </c>
      <c r="AP331" s="64">
        <v>0</v>
      </c>
      <c r="AQ331" s="64">
        <v>0</v>
      </c>
      <c r="AR331" s="65">
        <f>VLOOKUP(B331,'[8]13 Month'!$B$9:$X$21,23,0)</f>
        <v>344.4615384615384</v>
      </c>
      <c r="AS331" s="66">
        <f t="shared" si="230"/>
        <v>820.75</v>
      </c>
      <c r="AT331" s="67">
        <f t="shared" si="215"/>
        <v>3322396</v>
      </c>
      <c r="AU331" s="68">
        <v>0</v>
      </c>
      <c r="AV331" s="68">
        <v>0</v>
      </c>
      <c r="AW331" s="69">
        <f t="shared" si="216"/>
        <v>0</v>
      </c>
      <c r="AX331" s="70">
        <f t="shared" si="217"/>
        <v>3255604</v>
      </c>
      <c r="AY331" s="71">
        <f t="shared" si="201"/>
        <v>10</v>
      </c>
      <c r="AZ331" s="53">
        <f t="shared" si="202"/>
        <v>150560.40000000002</v>
      </c>
      <c r="BA331" s="65">
        <f t="shared" si="231"/>
        <v>37.193774703557317</v>
      </c>
      <c r="BB331" s="60">
        <f t="shared" si="204"/>
        <v>5.92</v>
      </c>
      <c r="BC331" s="60">
        <f t="shared" si="205"/>
        <v>5.92</v>
      </c>
      <c r="BD331" s="53">
        <f t="shared" si="206"/>
        <v>777.64</v>
      </c>
      <c r="BE331" s="72">
        <f>VLOOKUP(B331,'[8]PAYROLL 50%'!$B$9:$L$353,11,0)</f>
        <v>137</v>
      </c>
      <c r="BF331" s="73">
        <f t="shared" si="218"/>
        <v>640.64</v>
      </c>
      <c r="BG331" s="56">
        <f>VLOOKUP(B331,[8]Seniority!$B$10:$P$21,15,0)</f>
        <v>0</v>
      </c>
      <c r="BH331" s="74">
        <f>VLOOKUP(B331,[8]Seniority!$B$10:$S$21,18,0)</f>
        <v>0</v>
      </c>
      <c r="BI331" s="75">
        <f t="shared" si="232"/>
        <v>640.64</v>
      </c>
      <c r="BJ331" s="76"/>
      <c r="BK331" s="77"/>
      <c r="BL331" s="78"/>
      <c r="BM331" s="80" t="s">
        <v>1172</v>
      </c>
      <c r="BN331" s="78" t="s">
        <v>1173</v>
      </c>
      <c r="BO331" s="80">
        <v>330.1426923076923</v>
      </c>
    </row>
    <row r="332" spans="1:67" s="81" customFormat="1" ht="24" customHeight="1" x14ac:dyDescent="0.2">
      <c r="A332" s="41">
        <v>498</v>
      </c>
      <c r="B332" s="82" t="s">
        <v>1175</v>
      </c>
      <c r="C332" s="83" t="s">
        <v>1176</v>
      </c>
      <c r="D332" s="97" t="s">
        <v>1177</v>
      </c>
      <c r="E332" s="98" t="s">
        <v>464</v>
      </c>
      <c r="F332" s="86" t="s">
        <v>1159</v>
      </c>
      <c r="G332" s="99">
        <v>33823</v>
      </c>
      <c r="H332" s="100">
        <v>44862</v>
      </c>
      <c r="I332" s="49">
        <f>VLOOKUP(B332,'[8]Salary Rank'!$B$8:$P$21,15,0)</f>
        <v>212</v>
      </c>
      <c r="J332" s="50">
        <f>VLOOKUP(B332,[8]Attendance!$B$16:$AQ$75,42,0)</f>
        <v>26</v>
      </c>
      <c r="K332" s="51">
        <f t="shared" si="223"/>
        <v>212</v>
      </c>
      <c r="L332" s="52">
        <v>0</v>
      </c>
      <c r="M332" s="52">
        <f t="shared" si="224"/>
        <v>0</v>
      </c>
      <c r="N332" s="53">
        <f>VLOOKUP(B332,[8]Attendance!$B$16:$AS$75,44,0)</f>
        <v>0</v>
      </c>
      <c r="O332" s="60">
        <f>I332/26/8*1*N332</f>
        <v>0</v>
      </c>
      <c r="P332" s="53">
        <f>VLOOKUP(B332,[8]Attendance!$B$16:$BA$75,52,0)</f>
        <v>0</v>
      </c>
      <c r="Q332" s="53">
        <f t="shared" si="207"/>
        <v>0</v>
      </c>
      <c r="R332" s="54">
        <f>VLOOKUP(B332,[8]Attendance!$B$16:$BB$75,53,0)</f>
        <v>0</v>
      </c>
      <c r="S332" s="55">
        <f t="shared" si="208"/>
        <v>0</v>
      </c>
      <c r="T332" s="53">
        <f>VLOOKUP(B332,[8]Attendance!$B$16:$BC$75,54,0)</f>
        <v>0</v>
      </c>
      <c r="U332" s="53">
        <f t="shared" si="209"/>
        <v>0</v>
      </c>
      <c r="V332" s="53">
        <f>VLOOKUP(B332,[8]Attendance!$B$16:$AT$75,45,0)</f>
        <v>0</v>
      </c>
      <c r="W332" s="53">
        <f t="shared" si="225"/>
        <v>0</v>
      </c>
      <c r="X332" s="56">
        <f>VLOOKUP(B332,[8]Attendance!$B$16:$AP$75,41,0)</f>
        <v>0</v>
      </c>
      <c r="Y332" s="56">
        <f t="shared" si="210"/>
        <v>0</v>
      </c>
      <c r="Z332" s="138">
        <f>VLOOKUP(B332,'[8]Salary Rank'!$B$8:$Q$21,16,0)</f>
        <v>10</v>
      </c>
      <c r="AA332" s="58">
        <f t="shared" si="226"/>
        <v>26</v>
      </c>
      <c r="AB332" s="59">
        <f t="shared" si="211"/>
        <v>10</v>
      </c>
      <c r="AC332" s="58">
        <f t="shared" si="227"/>
        <v>0</v>
      </c>
      <c r="AD332" s="58">
        <f t="shared" si="228"/>
        <v>0</v>
      </c>
      <c r="AE332" s="60">
        <v>26</v>
      </c>
      <c r="AF332" s="60">
        <f t="shared" si="212"/>
        <v>10</v>
      </c>
      <c r="AG332" s="60">
        <f>VLOOKUP(B332,[8]Attendance!$B$16:$AZ$75,51,0)</f>
        <v>26</v>
      </c>
      <c r="AH332" s="53">
        <f t="shared" si="213"/>
        <v>10</v>
      </c>
      <c r="AI332" s="61">
        <f>VLOOKUP(B332,[8]Attendance!$B$16:$BD$75,55,0)</f>
        <v>0</v>
      </c>
      <c r="AJ332" s="61">
        <f>VLOOKUP(B332,'[8]Annual leave'!$B$10:$W$21,22,0)</f>
        <v>0</v>
      </c>
      <c r="AK332" s="62">
        <f t="shared" si="195"/>
        <v>17</v>
      </c>
      <c r="AL332" s="63">
        <f t="shared" si="229"/>
        <v>2</v>
      </c>
      <c r="AM332" s="53">
        <v>0</v>
      </c>
      <c r="AN332" s="53">
        <f>VLOOKUP(B332,[8]Attendance!$B$16:$AR$75,43,0)</f>
        <v>0</v>
      </c>
      <c r="AO332" s="53">
        <f t="shared" si="214"/>
        <v>0</v>
      </c>
      <c r="AP332" s="64">
        <f>IF(BH332*$BJ$4&gt;2000000,((BH332*BJ325)-2000000)/$BJ$4,0)</f>
        <v>0</v>
      </c>
      <c r="AQ332" s="53">
        <v>0</v>
      </c>
      <c r="AR332" s="65">
        <f>VLOOKUP(B332,'[8]13 Month'!$B$9:$X$21,23,0)</f>
        <v>218.66666666666669</v>
      </c>
      <c r="AS332" s="66">
        <f t="shared" si="230"/>
        <v>462.67</v>
      </c>
      <c r="AT332" s="67">
        <f t="shared" si="215"/>
        <v>1872888.1600000001</v>
      </c>
      <c r="AU332" s="68">
        <v>1</v>
      </c>
      <c r="AV332" s="68">
        <v>2</v>
      </c>
      <c r="AW332" s="69">
        <f t="shared" si="216"/>
        <v>450000</v>
      </c>
      <c r="AX332" s="70">
        <f t="shared" si="217"/>
        <v>1382408.1600000001</v>
      </c>
      <c r="AY332" s="71">
        <f t="shared" si="201"/>
        <v>0</v>
      </c>
      <c r="AZ332" s="53">
        <f t="shared" si="202"/>
        <v>0</v>
      </c>
      <c r="BA332" s="65">
        <f t="shared" si="231"/>
        <v>0</v>
      </c>
      <c r="BB332" s="60">
        <f t="shared" si="204"/>
        <v>5.92</v>
      </c>
      <c r="BC332" s="60">
        <f t="shared" si="205"/>
        <v>5.92</v>
      </c>
      <c r="BD332" s="53">
        <f t="shared" si="206"/>
        <v>456.75</v>
      </c>
      <c r="BE332" s="72">
        <f>VLOOKUP(B332,'[8]PAYROLL 50%'!$B$9:$L$353,11,0)</f>
        <v>106</v>
      </c>
      <c r="BF332" s="73">
        <f t="shared" si="218"/>
        <v>350.75</v>
      </c>
      <c r="BG332" s="56">
        <f>VLOOKUP(B332,[8]Seniority!$B$10:$P$21,15,0)</f>
        <v>0</v>
      </c>
      <c r="BH332" s="74">
        <f>VLOOKUP(B332,[8]Seniority!$B$10:$S$21,18,0)</f>
        <v>0</v>
      </c>
      <c r="BI332" s="75">
        <f t="shared" si="232"/>
        <v>350.75</v>
      </c>
      <c r="BJ332" s="76"/>
      <c r="BK332" s="77"/>
      <c r="BL332" s="78"/>
      <c r="BM332" s="80" t="s">
        <v>1175</v>
      </c>
      <c r="BN332" s="78" t="s">
        <v>1176</v>
      </c>
      <c r="BO332" s="80">
        <v>150.37057692307695</v>
      </c>
    </row>
    <row r="333" spans="1:67" s="81" customFormat="1" ht="24" customHeight="1" x14ac:dyDescent="0.2">
      <c r="A333" s="41">
        <v>499</v>
      </c>
      <c r="B333" s="82" t="s">
        <v>1178</v>
      </c>
      <c r="C333" s="83" t="s">
        <v>1179</v>
      </c>
      <c r="D333" s="97" t="s">
        <v>1180</v>
      </c>
      <c r="E333" s="98" t="s">
        <v>143</v>
      </c>
      <c r="F333" s="86" t="s">
        <v>1181</v>
      </c>
      <c r="G333" s="99">
        <v>36558</v>
      </c>
      <c r="H333" s="100">
        <v>45181</v>
      </c>
      <c r="I333" s="49">
        <f>VLOOKUP(B333,'[8]Salary Rank'!$B$8:$P$21,15,0)</f>
        <v>212</v>
      </c>
      <c r="J333" s="50">
        <f>VLOOKUP(B333,[8]Attendance!$B$16:$AQ$75,42,0)</f>
        <v>26</v>
      </c>
      <c r="K333" s="51">
        <f t="shared" si="223"/>
        <v>212</v>
      </c>
      <c r="L333" s="52">
        <v>0</v>
      </c>
      <c r="M333" s="52">
        <f t="shared" si="224"/>
        <v>0</v>
      </c>
      <c r="N333" s="53">
        <f>VLOOKUP(B333,[8]Attendance!$B$16:$AS$75,44,0)</f>
        <v>0</v>
      </c>
      <c r="O333" s="60">
        <f>1620/26/8*1*N333</f>
        <v>0</v>
      </c>
      <c r="P333" s="53">
        <f>VLOOKUP(B333,[8]Attendance!$B$16:$BA$75,52,0)</f>
        <v>0</v>
      </c>
      <c r="Q333" s="53">
        <f t="shared" si="207"/>
        <v>0</v>
      </c>
      <c r="R333" s="54">
        <f>VLOOKUP(B333,[8]Attendance!$B$16:$BB$75,53,0)</f>
        <v>8</v>
      </c>
      <c r="S333" s="55">
        <f t="shared" si="208"/>
        <v>12.23076923076923</v>
      </c>
      <c r="T333" s="53">
        <f>VLOOKUP(B333,[8]Attendance!$B$16:$BC$75,54,0)</f>
        <v>0</v>
      </c>
      <c r="U333" s="53">
        <f t="shared" si="209"/>
        <v>0</v>
      </c>
      <c r="V333" s="58">
        <f>VLOOKUP(B333,[8]Attendance!$B$16:$AT$75,45,0)</f>
        <v>8</v>
      </c>
      <c r="W333" s="58">
        <f t="shared" si="225"/>
        <v>16.307692307692307</v>
      </c>
      <c r="X333" s="56">
        <f>VLOOKUP(B333,[8]Attendance!$B$16:$AP$75,41,0)</f>
        <v>4</v>
      </c>
      <c r="Y333" s="56">
        <f t="shared" si="210"/>
        <v>2</v>
      </c>
      <c r="Z333" s="138">
        <f>VLOOKUP(B333,'[8]Salary Rank'!$B$8:$Q$21,16,0)</f>
        <v>0</v>
      </c>
      <c r="AA333" s="58">
        <f t="shared" si="226"/>
        <v>26</v>
      </c>
      <c r="AB333" s="59">
        <f t="shared" si="211"/>
        <v>0</v>
      </c>
      <c r="AC333" s="58">
        <f t="shared" si="227"/>
        <v>0</v>
      </c>
      <c r="AD333" s="58">
        <f t="shared" si="228"/>
        <v>0</v>
      </c>
      <c r="AE333" s="60">
        <v>26</v>
      </c>
      <c r="AF333" s="60">
        <f t="shared" si="212"/>
        <v>10</v>
      </c>
      <c r="AG333" s="60">
        <f>VLOOKUP(B333,[8]Attendance!$B$16:$AZ$75,51,0)</f>
        <v>26</v>
      </c>
      <c r="AH333" s="53">
        <f t="shared" si="213"/>
        <v>10</v>
      </c>
      <c r="AI333" s="61">
        <f>VLOOKUP(B333,[8]Attendance!$B$16:$BD$75,55,0)</f>
        <v>0</v>
      </c>
      <c r="AJ333" s="61">
        <f>VLOOKUP(B333,'[8]Annual leave'!$B$10:$W$21,22,0)</f>
        <v>0</v>
      </c>
      <c r="AK333" s="62">
        <f t="shared" si="195"/>
        <v>6</v>
      </c>
      <c r="AL333" s="63">
        <f t="shared" si="229"/>
        <v>0</v>
      </c>
      <c r="AM333" s="53">
        <v>0</v>
      </c>
      <c r="AN333" s="53">
        <f>VLOOKUP(B333,[8]Attendance!$B$16:$AR$75,43,0)</f>
        <v>0</v>
      </c>
      <c r="AO333" s="53">
        <f t="shared" si="214"/>
        <v>0</v>
      </c>
      <c r="AP333" s="64">
        <v>0</v>
      </c>
      <c r="AQ333" s="53">
        <v>0</v>
      </c>
      <c r="AR333" s="65">
        <f>VLOOKUP(B333,'[8]13 Month'!$B$9:$X$21,23,0)</f>
        <v>85.660256410256409</v>
      </c>
      <c r="AS333" s="66">
        <f t="shared" si="230"/>
        <v>348.2</v>
      </c>
      <c r="AT333" s="67">
        <f t="shared" si="215"/>
        <v>1409513.5999999999</v>
      </c>
      <c r="AU333" s="68">
        <v>0</v>
      </c>
      <c r="AV333" s="68">
        <v>0</v>
      </c>
      <c r="AW333" s="69">
        <f t="shared" si="216"/>
        <v>0</v>
      </c>
      <c r="AX333" s="70">
        <f t="shared" si="217"/>
        <v>1360937.5999999999</v>
      </c>
      <c r="AY333" s="71">
        <f>IF(AND(AX333&gt;=0,AX333&lt;=1500000),0,IF(AND(AX333&gt;=1500001,AX333&lt;=2000000),5,IF(AND(AX333&gt;=2000001,AX333&lt;=8500000),10,IF(AND(AX333&gt;=8500001,AX333&lt;=12500000),15,20))))</f>
        <v>0</v>
      </c>
      <c r="AZ333" s="53">
        <f>(AX333*AY333)/100-(IF(AND(AX333&gt;=0,AX333&lt;=1500000),0,IF(AND(AX333&gt;=1500001,AX333&lt;=2000000),75000,IF(AND(AX333&gt;=2000001,AX333&lt;=8500000),175000,IF(AND(AX333&gt;=8500001,AX333&lt;=12500000),600000,1225000)))))</f>
        <v>0</v>
      </c>
      <c r="BA333" s="65">
        <f>AZ333/$BJ$4</f>
        <v>0</v>
      </c>
      <c r="BB333" s="60">
        <f>IF(B333&lt;=0,0,IF(YEARFRAC(G333,$AN$4)&gt;=60,0,ROUND((IF(AND((AS333*$BB$4)&gt;0,(AS333*$BB$4)&lt;=400000),(400000*0.02)/$BB$4,IF(AND((AS333*$BB$4)&gt;400000,(AS333*$BB$4)&lt;=1200000),((AS333*$BB$4)*0.02)/$BB$4,IF((AS333*$BB$4)&gt;1200000,(1200000*0.02)/$BB$4)))),2)))</f>
        <v>5.92</v>
      </c>
      <c r="BC333" s="60">
        <f>IF(B333&lt;=0,0,IF(YEARFRAC(G333,$AN$4)&gt;=60,ROUND((IF(AND((AS333*$BB$4)&gt;0,(AS333*$BB$4)&lt;=400000),(400000*0.04)/$BB$4,IF(AND((AS333*$BB$4)&gt;400000,(AS333*$BB$4)&lt;=1200000),((AS333*$BB$4)*0.04)/$BB$4,IF((AS333*$BB$4)&gt;1200000,(1200000*0.04)/$BB$4)))),2),ROUND((IF(AND((AS333*$BB$4)&gt;0,(AS333*$BB$4)&lt;=400000),(400000*0.02)/$BB$4,IF(AND((AS333*$BB$4)&gt;400000,(AS333*$BB$4)&lt;=1200000),((AS333*$BB$4)*0.02)/$BB$4,IF((AS333*$BB$4)&gt;1200000,(1200000*0.02)/$BB$4)))),2)))</f>
        <v>5.92</v>
      </c>
      <c r="BD333" s="53">
        <f>ROUND(AS333-BA333-BC333,2)</f>
        <v>342.28</v>
      </c>
      <c r="BE333" s="72">
        <f>VLOOKUP(B333,'[8]PAYROLL 50%'!$B$9:$L$353,11,0)</f>
        <v>106</v>
      </c>
      <c r="BF333" s="73">
        <f t="shared" si="218"/>
        <v>236.27999999999997</v>
      </c>
      <c r="BG333" s="56">
        <f>VLOOKUP(B333,[8]Seniority!$B$10:$P$21,15,0)</f>
        <v>0</v>
      </c>
      <c r="BH333" s="74">
        <f>VLOOKUP(B333,[8]Seniority!$B$10:$S$21,18,0)</f>
        <v>0</v>
      </c>
      <c r="BI333" s="75">
        <f t="shared" si="232"/>
        <v>236.27999999999997</v>
      </c>
      <c r="BJ333" s="76"/>
      <c r="BK333" s="77"/>
      <c r="BL333" s="78"/>
      <c r="BM333" s="80" t="s">
        <v>1178</v>
      </c>
      <c r="BN333" s="78" t="s">
        <v>1179</v>
      </c>
      <c r="BO333" s="80">
        <v>236.98</v>
      </c>
    </row>
    <row r="334" spans="1:67" s="81" customFormat="1" ht="24" customHeight="1" x14ac:dyDescent="0.2">
      <c r="A334" s="41">
        <v>500</v>
      </c>
      <c r="B334" s="82" t="s">
        <v>1182</v>
      </c>
      <c r="C334" s="83" t="s">
        <v>1183</v>
      </c>
      <c r="D334" s="97" t="s">
        <v>1184</v>
      </c>
      <c r="E334" s="98" t="s">
        <v>143</v>
      </c>
      <c r="F334" s="86" t="s">
        <v>1185</v>
      </c>
      <c r="G334" s="99">
        <v>36540</v>
      </c>
      <c r="H334" s="100">
        <v>45187</v>
      </c>
      <c r="I334" s="49">
        <f>VLOOKUP(B334,'[8]Salary Rank'!$B$8:$P$21,15,0)</f>
        <v>284</v>
      </c>
      <c r="J334" s="50">
        <f>VLOOKUP(B334,[8]Attendance!$B$16:$AQ$75,42,0)</f>
        <v>26</v>
      </c>
      <c r="K334" s="51">
        <f t="shared" si="223"/>
        <v>284</v>
      </c>
      <c r="L334" s="52">
        <v>0</v>
      </c>
      <c r="M334" s="52">
        <f t="shared" si="224"/>
        <v>0</v>
      </c>
      <c r="N334" s="53">
        <f>VLOOKUP(B334,[8]Attendance!$B$16:$AS$75,44,0)</f>
        <v>0</v>
      </c>
      <c r="O334" s="60">
        <f>1620/26/8*1*N334</f>
        <v>0</v>
      </c>
      <c r="P334" s="53">
        <f>VLOOKUP(B334,[8]Attendance!$B$16:$BA$75,52,0)</f>
        <v>0</v>
      </c>
      <c r="Q334" s="53">
        <f t="shared" si="207"/>
        <v>0</v>
      </c>
      <c r="R334" s="54">
        <f>VLOOKUP(B334,[8]Attendance!$B$16:$BB$75,53,0)</f>
        <v>34</v>
      </c>
      <c r="S334" s="55">
        <f t="shared" si="208"/>
        <v>69.634615384615387</v>
      </c>
      <c r="T334" s="53">
        <f>VLOOKUP(B334,[8]Attendance!$B$16:$BC$75,54,0)</f>
        <v>0</v>
      </c>
      <c r="U334" s="53">
        <f t="shared" si="209"/>
        <v>0</v>
      </c>
      <c r="V334" s="53">
        <f>VLOOKUP(B334,[8]Attendance!$B$16:$AT$75,45,0)</f>
        <v>0</v>
      </c>
      <c r="W334" s="53">
        <f t="shared" si="225"/>
        <v>0</v>
      </c>
      <c r="X334" s="56">
        <f>VLOOKUP(B334,[8]Attendance!$B$16:$AP$75,41,0)</f>
        <v>17</v>
      </c>
      <c r="Y334" s="56">
        <f t="shared" si="210"/>
        <v>8.5</v>
      </c>
      <c r="Z334" s="138">
        <v>20</v>
      </c>
      <c r="AA334" s="58">
        <f t="shared" si="226"/>
        <v>26</v>
      </c>
      <c r="AB334" s="59">
        <f t="shared" si="211"/>
        <v>20</v>
      </c>
      <c r="AC334" s="58">
        <f t="shared" si="227"/>
        <v>0</v>
      </c>
      <c r="AD334" s="58">
        <f t="shared" si="228"/>
        <v>0</v>
      </c>
      <c r="AE334" s="60">
        <v>26</v>
      </c>
      <c r="AF334" s="60">
        <f t="shared" si="212"/>
        <v>10</v>
      </c>
      <c r="AG334" s="60">
        <f>VLOOKUP(B334,[8]Attendance!$B$16:$AZ$75,51,0)</f>
        <v>26</v>
      </c>
      <c r="AH334" s="53">
        <f t="shared" si="213"/>
        <v>10</v>
      </c>
      <c r="AI334" s="61">
        <f>VLOOKUP(B334,[8]Attendance!$B$16:$BD$75,55,0)</f>
        <v>0</v>
      </c>
      <c r="AJ334" s="61">
        <f>VLOOKUP(B334,'[8]Annual leave'!$B$10:$W$21,22,0)</f>
        <v>0</v>
      </c>
      <c r="AK334" s="62">
        <f t="shared" si="195"/>
        <v>6</v>
      </c>
      <c r="AL334" s="63">
        <f t="shared" si="229"/>
        <v>0</v>
      </c>
      <c r="AM334" s="53">
        <v>0</v>
      </c>
      <c r="AN334" s="53">
        <f>VLOOKUP(B334,[8]Attendance!$B$16:$AR$75,43,0)</f>
        <v>0</v>
      </c>
      <c r="AO334" s="53">
        <f t="shared" si="214"/>
        <v>0</v>
      </c>
      <c r="AP334" s="64">
        <v>0</v>
      </c>
      <c r="AQ334" s="53">
        <v>0</v>
      </c>
      <c r="AR334" s="65">
        <f>VLOOKUP(B334,'[8]13 Month'!$B$9:$X$21,23,0)</f>
        <v>118.10256410256412</v>
      </c>
      <c r="AS334" s="66">
        <f t="shared" si="230"/>
        <v>520.24</v>
      </c>
      <c r="AT334" s="67">
        <f t="shared" si="215"/>
        <v>2105931.52</v>
      </c>
      <c r="AU334" s="68">
        <v>0</v>
      </c>
      <c r="AV334" s="68">
        <v>0</v>
      </c>
      <c r="AW334" s="69">
        <f t="shared" si="216"/>
        <v>0</v>
      </c>
      <c r="AX334" s="70">
        <f t="shared" si="217"/>
        <v>2031043.52</v>
      </c>
      <c r="AY334" s="71">
        <f t="shared" ref="AY334:AY355" si="235">IF(AND(AX334&gt;=0,AX334&lt;=1500000),0,IF(AND(AX334&gt;=1500001,AX334&lt;=2000000),5,IF(AND(AX334&gt;=2000001,AX334&lt;=8500000),10,IF(AND(AX334&gt;=8500001,AX334&lt;=12500000),15,20))))</f>
        <v>10</v>
      </c>
      <c r="AZ334" s="53">
        <f t="shared" ref="AZ334:AZ355" si="236">(AX334*AY334)/100-(IF(AND(AX334&gt;=0,AX334&lt;=1500000),0,IF(AND(AX334&gt;=1500001,AX334&lt;=2000000),75000,IF(AND(AX334&gt;=2000001,AX334&lt;=8500000),175000,IF(AND(AX334&gt;=8500001,AX334&lt;=12500000),600000,1225000)))))</f>
        <v>28104.351999999984</v>
      </c>
      <c r="BA334" s="65">
        <f t="shared" ref="BA334:BA337" si="237">AZ334/$BJ$4</f>
        <v>6.9427747035573084</v>
      </c>
      <c r="BB334" s="60">
        <f t="shared" ref="BB334:BB355" si="238">IF(B334&lt;=0,0,IF(YEARFRAC(G334,$AN$4)&gt;=60,0,ROUND((IF(AND((AS334*$BB$4)&gt;0,(AS334*$BB$4)&lt;=400000),(400000*0.02)/$BB$4,IF(AND((AS334*$BB$4)&gt;400000,(AS334*$BB$4)&lt;=1200000),((AS334*$BB$4)*0.02)/$BB$4,IF((AS334*$BB$4)&gt;1200000,(1200000*0.02)/$BB$4)))),2)))</f>
        <v>5.92</v>
      </c>
      <c r="BC334" s="60">
        <f t="shared" ref="BC334:BC355" si="239">IF(B334&lt;=0,0,IF(YEARFRAC(G334,$AN$4)&gt;=60,ROUND((IF(AND((AS334*$BB$4)&gt;0,(AS334*$BB$4)&lt;=400000),(400000*0.04)/$BB$4,IF(AND((AS334*$BB$4)&gt;400000,(AS334*$BB$4)&lt;=1200000),((AS334*$BB$4)*0.04)/$BB$4,IF((AS334*$BB$4)&gt;1200000,(1200000*0.04)/$BB$4)))),2),ROUND((IF(AND((AS334*$BB$4)&gt;0,(AS334*$BB$4)&lt;=400000),(400000*0.02)/$BB$4,IF(AND((AS334*$BB$4)&gt;400000,(AS334*$BB$4)&lt;=1200000),((AS334*$BB$4)*0.02)/$BB$4,IF((AS334*$BB$4)&gt;1200000,(1200000*0.02)/$BB$4)))),2)))</f>
        <v>5.92</v>
      </c>
      <c r="BD334" s="53">
        <f t="shared" ref="BD334:BD355" si="240">ROUND(AS334-BA334-BC334,2)</f>
        <v>507.38</v>
      </c>
      <c r="BE334" s="72">
        <f>VLOOKUP(B334,'[8]PAYROLL 50%'!$B$9:$L$353,11,0)</f>
        <v>142</v>
      </c>
      <c r="BF334" s="73">
        <f t="shared" si="218"/>
        <v>365.38</v>
      </c>
      <c r="BG334" s="56">
        <f>VLOOKUP(B334,[8]Seniority!$B$10:$P$21,15,0)</f>
        <v>0</v>
      </c>
      <c r="BH334" s="74">
        <f>VLOOKUP(B334,[8]Seniority!$B$10:$S$21,18,0)</f>
        <v>0</v>
      </c>
      <c r="BI334" s="75">
        <f t="shared" si="232"/>
        <v>365.38</v>
      </c>
      <c r="BJ334" s="76"/>
      <c r="BK334" s="77"/>
      <c r="BL334" s="78"/>
      <c r="BM334" s="80" t="s">
        <v>1182</v>
      </c>
      <c r="BN334" s="78" t="s">
        <v>1183</v>
      </c>
      <c r="BO334" s="80">
        <v>312.71999999999997</v>
      </c>
    </row>
    <row r="335" spans="1:67" s="81" customFormat="1" ht="24" customHeight="1" x14ac:dyDescent="0.2">
      <c r="A335" s="41">
        <v>501</v>
      </c>
      <c r="B335" s="82" t="s">
        <v>1186</v>
      </c>
      <c r="C335" s="83" t="s">
        <v>1187</v>
      </c>
      <c r="D335" s="97" t="s">
        <v>1188</v>
      </c>
      <c r="E335" s="98" t="s">
        <v>464</v>
      </c>
      <c r="F335" s="86" t="s">
        <v>465</v>
      </c>
      <c r="G335" s="99">
        <v>38093</v>
      </c>
      <c r="H335" s="100">
        <v>45201</v>
      </c>
      <c r="I335" s="49">
        <f>VLOOKUP(B335,'[8]Salary Rank'!$B$8:$P$21,15,0)</f>
        <v>212</v>
      </c>
      <c r="J335" s="50">
        <f>VLOOKUP(B335,[8]Attendance!$B$16:$AQ$75,42,0)</f>
        <v>24</v>
      </c>
      <c r="K335" s="51">
        <f t="shared" si="223"/>
        <v>195.69</v>
      </c>
      <c r="L335" s="52">
        <v>0</v>
      </c>
      <c r="M335" s="52">
        <f t="shared" si="224"/>
        <v>0</v>
      </c>
      <c r="N335" s="53">
        <f>VLOOKUP(B335,[8]Attendance!$B$16:$AS$75,44,0)</f>
        <v>0</v>
      </c>
      <c r="O335" s="60">
        <f>I335/26/8*1*N335</f>
        <v>0</v>
      </c>
      <c r="P335" s="53">
        <f>VLOOKUP(B335,[8]Attendance!$B$16:$BA$75,52,0)</f>
        <v>0</v>
      </c>
      <c r="Q335" s="53">
        <f t="shared" si="207"/>
        <v>0</v>
      </c>
      <c r="R335" s="54">
        <f>VLOOKUP(B335,[8]Attendance!$B$16:$BB$75,53,0)</f>
        <v>2</v>
      </c>
      <c r="S335" s="55">
        <f t="shared" si="208"/>
        <v>3.0576923076923075</v>
      </c>
      <c r="T335" s="53">
        <f>VLOOKUP(B335,[8]Attendance!$B$16:$BC$75,54,0)</f>
        <v>0</v>
      </c>
      <c r="U335" s="53">
        <f t="shared" si="209"/>
        <v>0</v>
      </c>
      <c r="V335" s="53">
        <f>VLOOKUP(B335,[8]Attendance!$B$16:$AT$75,45,0)</f>
        <v>0</v>
      </c>
      <c r="W335" s="53">
        <f t="shared" si="225"/>
        <v>0</v>
      </c>
      <c r="X335" s="56">
        <f>VLOOKUP(B335,[8]Attendance!$B$16:$AP$75,41,0)</f>
        <v>1</v>
      </c>
      <c r="Y335" s="56">
        <f t="shared" si="210"/>
        <v>0.5</v>
      </c>
      <c r="Z335" s="138">
        <f>VLOOKUP(B335,'[8]Salary Rank'!$B$8:$Q$21,16,0)</f>
        <v>0</v>
      </c>
      <c r="AA335" s="58">
        <f t="shared" si="226"/>
        <v>24</v>
      </c>
      <c r="AB335" s="59">
        <f t="shared" si="211"/>
        <v>0</v>
      </c>
      <c r="AC335" s="58">
        <f t="shared" si="227"/>
        <v>0</v>
      </c>
      <c r="AD335" s="58">
        <f t="shared" si="228"/>
        <v>0</v>
      </c>
      <c r="AE335" s="60">
        <v>26</v>
      </c>
      <c r="AF335" s="60">
        <f t="shared" si="212"/>
        <v>10</v>
      </c>
      <c r="AG335" s="60">
        <f>VLOOKUP(B335,[8]Attendance!$B$16:$AZ$75,51,0)</f>
        <v>24</v>
      </c>
      <c r="AH335" s="53">
        <f t="shared" si="213"/>
        <v>9.2307692307692317</v>
      </c>
      <c r="AI335" s="61">
        <f>VLOOKUP(B335,[8]Attendance!$B$16:$BD$75,55,0)</f>
        <v>0</v>
      </c>
      <c r="AJ335" s="61">
        <f>VLOOKUP(B335,'[8]Annual leave'!$B$10:$W$21,22,0)</f>
        <v>0</v>
      </c>
      <c r="AK335" s="62">
        <f t="shared" si="195"/>
        <v>5</v>
      </c>
      <c r="AL335" s="63">
        <f t="shared" si="229"/>
        <v>0</v>
      </c>
      <c r="AM335" s="53">
        <v>0</v>
      </c>
      <c r="AN335" s="53">
        <f>VLOOKUP(B335,[8]Attendance!$B$16:$AR$75,43,0)</f>
        <v>0</v>
      </c>
      <c r="AO335" s="53">
        <f t="shared" si="214"/>
        <v>0</v>
      </c>
      <c r="AP335" s="64">
        <f>IF(BH335*$BJ$4&gt;2000000,((BH335*BJ328)-2000000)/$BJ$4,0)</f>
        <v>0</v>
      </c>
      <c r="AQ335" s="53">
        <v>0</v>
      </c>
      <c r="AR335" s="65">
        <f>VLOOKUP(B335,'[8]13 Month'!$B$9:$X$21,23,0)</f>
        <v>85.865384615384599</v>
      </c>
      <c r="AS335" s="66">
        <f t="shared" si="230"/>
        <v>304.33999999999997</v>
      </c>
      <c r="AT335" s="67">
        <f t="shared" si="215"/>
        <v>1231968.3199999998</v>
      </c>
      <c r="AU335" s="68">
        <v>1</v>
      </c>
      <c r="AV335" s="68">
        <v>0</v>
      </c>
      <c r="AW335" s="69">
        <f t="shared" si="216"/>
        <v>150000</v>
      </c>
      <c r="AX335" s="70">
        <f t="shared" si="217"/>
        <v>1039464.3199999998</v>
      </c>
      <c r="AY335" s="71">
        <f t="shared" si="235"/>
        <v>0</v>
      </c>
      <c r="AZ335" s="53">
        <f t="shared" si="236"/>
        <v>0</v>
      </c>
      <c r="BA335" s="65">
        <f t="shared" si="237"/>
        <v>0</v>
      </c>
      <c r="BB335" s="60">
        <f t="shared" si="238"/>
        <v>5.92</v>
      </c>
      <c r="BC335" s="60">
        <f t="shared" si="239"/>
        <v>5.92</v>
      </c>
      <c r="BD335" s="53">
        <f t="shared" si="240"/>
        <v>298.42</v>
      </c>
      <c r="BE335" s="72">
        <f>VLOOKUP(B335,'[8]PAYROLL 50%'!$B$9:$L$353,11,0)</f>
        <v>106</v>
      </c>
      <c r="BF335" s="73">
        <f t="shared" si="218"/>
        <v>192.42000000000002</v>
      </c>
      <c r="BG335" s="56">
        <f>VLOOKUP(B335,[8]Seniority!$B$10:$P$21,15,0)</f>
        <v>0</v>
      </c>
      <c r="BH335" s="74">
        <f>VLOOKUP(B335,[8]Seniority!$B$10:$S$21,18,0)</f>
        <v>0</v>
      </c>
      <c r="BI335" s="75">
        <f t="shared" si="232"/>
        <v>192.42000000000002</v>
      </c>
      <c r="BJ335" s="76"/>
      <c r="BK335" s="77"/>
      <c r="BL335" s="78"/>
      <c r="BM335" s="80" t="s">
        <v>1186</v>
      </c>
      <c r="BN335" s="78" t="s">
        <v>1187</v>
      </c>
      <c r="BO335" s="80">
        <v>212.32</v>
      </c>
    </row>
    <row r="336" spans="1:67" s="81" customFormat="1" ht="24" customHeight="1" x14ac:dyDescent="0.2">
      <c r="A336" s="41">
        <v>502</v>
      </c>
      <c r="B336" s="82" t="s">
        <v>1189</v>
      </c>
      <c r="C336" s="83" t="s">
        <v>1190</v>
      </c>
      <c r="D336" s="84" t="s">
        <v>1191</v>
      </c>
      <c r="E336" s="85" t="s">
        <v>143</v>
      </c>
      <c r="F336" s="86" t="s">
        <v>1192</v>
      </c>
      <c r="G336" s="87">
        <v>34079</v>
      </c>
      <c r="H336" s="106">
        <v>45222</v>
      </c>
      <c r="I336" s="49">
        <f>VLOOKUP(B336,'[8]Salary Rank'!$B$8:$P$21,15,0)</f>
        <v>212</v>
      </c>
      <c r="J336" s="50">
        <f>VLOOKUP(B336,[8]Attendance!$B$16:$AQ$75,42,0)</f>
        <v>25.5</v>
      </c>
      <c r="K336" s="51">
        <f t="shared" si="223"/>
        <v>207.92</v>
      </c>
      <c r="L336" s="52">
        <v>0</v>
      </c>
      <c r="M336" s="52">
        <f t="shared" si="224"/>
        <v>0</v>
      </c>
      <c r="N336" s="53">
        <f>VLOOKUP(B336,[8]Attendance!$B$16:$AS$75,44,0)</f>
        <v>0</v>
      </c>
      <c r="O336" s="60">
        <f>I336/26/8*1*N336</f>
        <v>0</v>
      </c>
      <c r="P336" s="53">
        <f>VLOOKUP(B336,[8]Attendance!$B$16:$BA$75,52,0)</f>
        <v>0</v>
      </c>
      <c r="Q336" s="53">
        <f t="shared" si="207"/>
        <v>0</v>
      </c>
      <c r="R336" s="54">
        <f>VLOOKUP(B336,[8]Attendance!$B$16:$BB$75,53,0)</f>
        <v>30</v>
      </c>
      <c r="S336" s="55">
        <f t="shared" si="208"/>
        <v>45.865384615384613</v>
      </c>
      <c r="T336" s="53">
        <f>VLOOKUP(B336,[8]Attendance!$B$16:$BC$75,54,0)</f>
        <v>0</v>
      </c>
      <c r="U336" s="53">
        <f t="shared" si="209"/>
        <v>0</v>
      </c>
      <c r="V336" s="53">
        <f>VLOOKUP(B336,[8]Attendance!$B$16:$AT$75,45,0)</f>
        <v>0</v>
      </c>
      <c r="W336" s="53">
        <f t="shared" si="225"/>
        <v>0</v>
      </c>
      <c r="X336" s="56">
        <f>VLOOKUP(B336,[8]Attendance!$B$16:$AP$75,41,0)</f>
        <v>15</v>
      </c>
      <c r="Y336" s="56">
        <f t="shared" si="210"/>
        <v>7.5</v>
      </c>
      <c r="Z336" s="138">
        <v>10</v>
      </c>
      <c r="AA336" s="58">
        <f t="shared" si="226"/>
        <v>25.5</v>
      </c>
      <c r="AB336" s="59">
        <f t="shared" si="211"/>
        <v>9.8076923076923084</v>
      </c>
      <c r="AC336" s="58">
        <f t="shared" si="227"/>
        <v>0</v>
      </c>
      <c r="AD336" s="58">
        <f t="shared" si="228"/>
        <v>0</v>
      </c>
      <c r="AE336" s="60">
        <v>26</v>
      </c>
      <c r="AF336" s="60">
        <f t="shared" si="212"/>
        <v>10</v>
      </c>
      <c r="AG336" s="60">
        <f>VLOOKUP(B336,[8]Attendance!$B$16:$AZ$75,51,0)</f>
        <v>25.5</v>
      </c>
      <c r="AH336" s="53">
        <f t="shared" si="213"/>
        <v>9.8076923076923084</v>
      </c>
      <c r="AI336" s="61">
        <f>VLOOKUP(B336,[8]Attendance!$B$16:$BD$75,55,0)</f>
        <v>0</v>
      </c>
      <c r="AJ336" s="61">
        <f>VLOOKUP(B336,'[8]Annual leave'!$B$10:$W$21,22,0)</f>
        <v>0</v>
      </c>
      <c r="AK336" s="62">
        <f t="shared" si="195"/>
        <v>5</v>
      </c>
      <c r="AL336" s="63">
        <f t="shared" si="229"/>
        <v>0</v>
      </c>
      <c r="AM336" s="53">
        <v>0</v>
      </c>
      <c r="AN336" s="53">
        <f>VLOOKUP(B336,[8]Attendance!$B$16:$AR$75,43,0)</f>
        <v>0</v>
      </c>
      <c r="AO336" s="53">
        <f t="shared" si="214"/>
        <v>0</v>
      </c>
      <c r="AP336" s="64">
        <f>IF(BH336*$BJ$4&gt;2000000,((BH336*BJ328)-2000000)/$BJ$4,0)</f>
        <v>0</v>
      </c>
      <c r="AQ336" s="53">
        <v>0</v>
      </c>
      <c r="AR336" s="65">
        <f>VLOOKUP(B336,'[8]13 Month'!$B$9:$X$21,23,0)</f>
        <v>70</v>
      </c>
      <c r="AS336" s="66">
        <f t="shared" si="230"/>
        <v>360.9</v>
      </c>
      <c r="AT336" s="67">
        <f t="shared" si="215"/>
        <v>1460923.2</v>
      </c>
      <c r="AU336" s="68">
        <v>1</v>
      </c>
      <c r="AV336" s="68">
        <v>0</v>
      </c>
      <c r="AW336" s="69">
        <f t="shared" si="216"/>
        <v>150000</v>
      </c>
      <c r="AX336" s="70">
        <f t="shared" si="217"/>
        <v>1240083.2</v>
      </c>
      <c r="AY336" s="71">
        <f t="shared" si="235"/>
        <v>0</v>
      </c>
      <c r="AZ336" s="53">
        <f t="shared" si="236"/>
        <v>0</v>
      </c>
      <c r="BA336" s="65">
        <f t="shared" si="237"/>
        <v>0</v>
      </c>
      <c r="BB336" s="60">
        <f t="shared" si="238"/>
        <v>5.92</v>
      </c>
      <c r="BC336" s="60">
        <f t="shared" si="239"/>
        <v>5.92</v>
      </c>
      <c r="BD336" s="53">
        <f t="shared" si="240"/>
        <v>354.98</v>
      </c>
      <c r="BE336" s="72">
        <f>VLOOKUP(B336,'[8]PAYROLL 50%'!$B$9:$L$353,11,0)</f>
        <v>106</v>
      </c>
      <c r="BF336" s="73">
        <f t="shared" si="218"/>
        <v>248.98000000000002</v>
      </c>
      <c r="BG336" s="56">
        <f>VLOOKUP(B336,[8]Seniority!$B$10:$P$21,15,0)</f>
        <v>0</v>
      </c>
      <c r="BH336" s="74">
        <f>VLOOKUP(B336,[8]Seniority!$B$10:$S$21,18,0)</f>
        <v>0</v>
      </c>
      <c r="BI336" s="75">
        <f t="shared" si="232"/>
        <v>248.98000000000002</v>
      </c>
      <c r="BJ336" s="76"/>
      <c r="BK336" s="77"/>
      <c r="BL336" s="78"/>
      <c r="BM336" s="80" t="s">
        <v>1189</v>
      </c>
      <c r="BN336" s="78" t="s">
        <v>1190</v>
      </c>
      <c r="BO336" s="80">
        <v>285.89</v>
      </c>
    </row>
    <row r="337" spans="1:67" s="81" customFormat="1" ht="24" customHeight="1" x14ac:dyDescent="0.2">
      <c r="A337" s="41">
        <v>503</v>
      </c>
      <c r="B337" s="82" t="s">
        <v>1193</v>
      </c>
      <c r="C337" s="83" t="s">
        <v>1194</v>
      </c>
      <c r="D337" s="84" t="s">
        <v>1195</v>
      </c>
      <c r="E337" s="85" t="s">
        <v>143</v>
      </c>
      <c r="F337" s="86" t="s">
        <v>1181</v>
      </c>
      <c r="G337" s="87">
        <v>30357</v>
      </c>
      <c r="H337" s="106">
        <v>44480</v>
      </c>
      <c r="I337" s="49"/>
      <c r="J337" s="50">
        <v>0</v>
      </c>
      <c r="K337" s="51">
        <f t="shared" si="223"/>
        <v>0</v>
      </c>
      <c r="L337" s="52">
        <v>0</v>
      </c>
      <c r="M337" s="52">
        <f t="shared" si="224"/>
        <v>0</v>
      </c>
      <c r="N337" s="53">
        <v>0</v>
      </c>
      <c r="O337" s="60">
        <f>I337/26/8*1*N337</f>
        <v>0</v>
      </c>
      <c r="P337" s="53">
        <v>0</v>
      </c>
      <c r="Q337" s="53">
        <f t="shared" si="207"/>
        <v>0</v>
      </c>
      <c r="R337" s="54">
        <v>0</v>
      </c>
      <c r="S337" s="55">
        <f t="shared" si="208"/>
        <v>0</v>
      </c>
      <c r="T337" s="53">
        <v>0</v>
      </c>
      <c r="U337" s="53">
        <f t="shared" si="209"/>
        <v>0</v>
      </c>
      <c r="V337" s="53">
        <v>0</v>
      </c>
      <c r="W337" s="53">
        <f t="shared" si="225"/>
        <v>0</v>
      </c>
      <c r="X337" s="56">
        <v>0</v>
      </c>
      <c r="Y337" s="56">
        <f t="shared" si="210"/>
        <v>0</v>
      </c>
      <c r="Z337" s="138">
        <v>0</v>
      </c>
      <c r="AA337" s="58">
        <f t="shared" si="226"/>
        <v>0</v>
      </c>
      <c r="AB337" s="59">
        <f t="shared" si="211"/>
        <v>0</v>
      </c>
      <c r="AC337" s="58">
        <f t="shared" si="227"/>
        <v>0</v>
      </c>
      <c r="AD337" s="58">
        <f t="shared" si="228"/>
        <v>0</v>
      </c>
      <c r="AE337" s="60">
        <v>0</v>
      </c>
      <c r="AF337" s="60">
        <f t="shared" si="212"/>
        <v>0</v>
      </c>
      <c r="AG337" s="60">
        <v>0</v>
      </c>
      <c r="AH337" s="53">
        <f t="shared" si="213"/>
        <v>0</v>
      </c>
      <c r="AI337" s="61">
        <v>0</v>
      </c>
      <c r="AJ337" s="61">
        <v>0</v>
      </c>
      <c r="AK337" s="62">
        <v>0</v>
      </c>
      <c r="AL337" s="63">
        <f t="shared" si="229"/>
        <v>0</v>
      </c>
      <c r="AM337" s="53">
        <v>0</v>
      </c>
      <c r="AN337" s="53">
        <v>0</v>
      </c>
      <c r="AO337" s="53">
        <f t="shared" si="214"/>
        <v>0</v>
      </c>
      <c r="AP337" s="64">
        <v>0</v>
      </c>
      <c r="AQ337" s="53">
        <v>0</v>
      </c>
      <c r="AR337" s="65">
        <f>VLOOKUP(B337,'[8]13 Month'!$B$9:$X$21,23,0)</f>
        <v>554.52833333333331</v>
      </c>
      <c r="AS337" s="66">
        <f t="shared" si="230"/>
        <v>554.53</v>
      </c>
      <c r="AT337" s="67">
        <f t="shared" si="215"/>
        <v>2244737.44</v>
      </c>
      <c r="AU337" s="68">
        <v>0</v>
      </c>
      <c r="AV337" s="68">
        <v>0</v>
      </c>
      <c r="AW337" s="69">
        <f t="shared" si="216"/>
        <v>0</v>
      </c>
      <c r="AX337" s="70">
        <f t="shared" si="217"/>
        <v>2244737.44</v>
      </c>
      <c r="AY337" s="71">
        <f t="shared" si="235"/>
        <v>10</v>
      </c>
      <c r="AZ337" s="53">
        <f t="shared" si="236"/>
        <v>49473.743999999977</v>
      </c>
      <c r="BA337" s="65">
        <f t="shared" si="237"/>
        <v>12.221774703557307</v>
      </c>
      <c r="BB337" s="60">
        <f t="shared" si="238"/>
        <v>5.92</v>
      </c>
      <c r="BC337" s="60">
        <f t="shared" si="239"/>
        <v>5.92</v>
      </c>
      <c r="BD337" s="53">
        <f t="shared" si="240"/>
        <v>536.39</v>
      </c>
      <c r="BE337" s="72">
        <v>0</v>
      </c>
      <c r="BF337" s="73">
        <f t="shared" si="218"/>
        <v>536.39</v>
      </c>
      <c r="BG337" s="56">
        <v>0</v>
      </c>
      <c r="BH337" s="74">
        <v>0</v>
      </c>
      <c r="BI337" s="75">
        <f t="shared" si="232"/>
        <v>536.39</v>
      </c>
      <c r="BJ337" s="76"/>
      <c r="BK337" s="77"/>
      <c r="BL337" s="78"/>
      <c r="BM337" s="80" t="s">
        <v>1189</v>
      </c>
      <c r="BN337" s="78" t="s">
        <v>1190</v>
      </c>
      <c r="BO337" s="80">
        <v>285.89</v>
      </c>
    </row>
    <row r="338" spans="1:67" s="81" customFormat="1" ht="24" customHeight="1" x14ac:dyDescent="0.2">
      <c r="A338" s="41">
        <v>533</v>
      </c>
      <c r="B338" s="82" t="s">
        <v>1196</v>
      </c>
      <c r="C338" s="83" t="s">
        <v>1197</v>
      </c>
      <c r="D338" s="97" t="s">
        <v>1198</v>
      </c>
      <c r="E338" s="98" t="s">
        <v>464</v>
      </c>
      <c r="F338" s="86" t="s">
        <v>1199</v>
      </c>
      <c r="G338" s="99">
        <v>31264</v>
      </c>
      <c r="H338" s="100">
        <v>44966</v>
      </c>
      <c r="I338" s="49">
        <v>212</v>
      </c>
      <c r="J338" s="50">
        <f>VLOOKUP(B338,[9]Attendance!$B$16:$AQ$105,42,0)</f>
        <v>26</v>
      </c>
      <c r="K338" s="51">
        <f t="shared" ref="K338:K355" si="241">ROUND(I338/26*J338,2)</f>
        <v>212</v>
      </c>
      <c r="L338" s="52">
        <v>0</v>
      </c>
      <c r="M338" s="52">
        <f t="shared" ref="M338:M355" si="242">8.15*L338/2</f>
        <v>0</v>
      </c>
      <c r="N338" s="58">
        <f>VLOOKUP(B338,[9]Attendance!$B$16:$AS$105,44,0)</f>
        <v>8</v>
      </c>
      <c r="O338" s="58">
        <f t="shared" ref="O338" si="243">I338/26/8*1.5*N338</f>
        <v>12.23076923076923</v>
      </c>
      <c r="P338" s="53">
        <f>VLOOKUP(B338,[9]Attendance!$B$16:$BA$105,52,0)</f>
        <v>0</v>
      </c>
      <c r="Q338" s="53">
        <f t="shared" si="207"/>
        <v>0</v>
      </c>
      <c r="R338" s="54">
        <f>VLOOKUP(B338,[9]Attendance!$B$16:$BB$105,53,0)</f>
        <v>48</v>
      </c>
      <c r="S338" s="55">
        <f t="shared" si="208"/>
        <v>73.384615384615387</v>
      </c>
      <c r="T338" s="53">
        <f>VLOOKUP(B338,[9]Attendance!$B$16:$BC$105,54,0)</f>
        <v>0</v>
      </c>
      <c r="U338" s="53">
        <f t="shared" si="209"/>
        <v>0</v>
      </c>
      <c r="V338" s="58">
        <f>VLOOKUP(B338,[9]Attendance!$B$16:$AT$105,45,0)</f>
        <v>8</v>
      </c>
      <c r="W338" s="58">
        <f t="shared" ref="W338:W355" si="244">I338/208*2*V338</f>
        <v>16.307692307692307</v>
      </c>
      <c r="X338" s="56">
        <f>VLOOKUP(B338,[9]Attendance!$B$16:$AP$105,41,0)</f>
        <v>24</v>
      </c>
      <c r="Y338" s="56">
        <f t="shared" si="210"/>
        <v>12</v>
      </c>
      <c r="Z338" s="57">
        <v>3</v>
      </c>
      <c r="AA338" s="58">
        <f t="shared" ref="AA338:AA355" si="245">J338</f>
        <v>26</v>
      </c>
      <c r="AB338" s="59">
        <f t="shared" si="211"/>
        <v>3</v>
      </c>
      <c r="AC338" s="58">
        <f t="shared" ref="AC338:AC355" si="246">L338</f>
        <v>0</v>
      </c>
      <c r="AD338" s="58">
        <f t="shared" ref="AD338:AD355" si="247">(Z338/26*AC338)/2</f>
        <v>0</v>
      </c>
      <c r="AE338" s="60">
        <v>26</v>
      </c>
      <c r="AF338" s="60">
        <f t="shared" si="212"/>
        <v>10</v>
      </c>
      <c r="AG338" s="60">
        <f>VLOOKUP(B338,[9]Attendance!$B$16:$AZ$105,51,0)</f>
        <v>26</v>
      </c>
      <c r="AH338" s="53">
        <f t="shared" si="213"/>
        <v>10</v>
      </c>
      <c r="AI338" s="61">
        <f>VLOOKUP(B338,[9]Attendance!$B$16:$BD$105,55,0)</f>
        <v>0</v>
      </c>
      <c r="AJ338" s="61">
        <f>VLOOKUP(B338,'[9]Annual leave'!$B$10:$W$27,22,0)</f>
        <v>0</v>
      </c>
      <c r="AK338" s="62">
        <f t="shared" ref="AK338:AK355" si="248">_xlfn.IFNA(DAY(EOMONTH(H338,))+1,DATEDIF(H338,$AR$4,"M"))</f>
        <v>13</v>
      </c>
      <c r="AL338" s="63">
        <f>IF(AND(AK338&gt;=12,AK338&lt;24),2,IF(AND(AK338&gt;=24,AK338&lt;36),3,IF(AND(AK338&gt;=36,AK338&lt;48),4,IF(AND(AK338&gt;=48,AK338&lt;60),5,IF(AND(AK338&gt;=60,AK338&lt;72),6,IF(AND(AK338&gt;=72,AK338&lt;84),7,IF(AND(AK338&gt;=84,AK338&lt;96),8,IF(AND(AK338&gt;=96,AK338&lt;107),9,IF(AND(AK338&gt;=107,AK338&lt;119),10,IF(AK338&gt;119,11,0))))))))))</f>
        <v>2</v>
      </c>
      <c r="AM338" s="53">
        <v>0</v>
      </c>
      <c r="AN338" s="53">
        <f>VLOOKUP(B338,[9]Attendance!$B$16:$AR$105,43,0)</f>
        <v>0</v>
      </c>
      <c r="AO338" s="53">
        <f t="shared" si="214"/>
        <v>0</v>
      </c>
      <c r="AP338" s="64">
        <v>0</v>
      </c>
      <c r="AQ338" s="53">
        <v>0</v>
      </c>
      <c r="AR338" s="65">
        <f>VLOOKUP(B338,'[9]13 Month'!$B$9:$X$15,23,0)</f>
        <v>209.80128205128202</v>
      </c>
      <c r="AS338" s="66">
        <f t="shared" ref="AS338:AS355" si="249">ROUND((K338+O338+Q338+S338+U338+W338+Y338+AB338+AF338+AH338+AJ338+AL338+AM338+AQ338+AR338+AO338+AD338+M338),2)</f>
        <v>560.72</v>
      </c>
      <c r="AT338" s="67">
        <f t="shared" si="215"/>
        <v>2269794.56</v>
      </c>
      <c r="AU338" s="68">
        <v>1</v>
      </c>
      <c r="AV338" s="68">
        <v>1</v>
      </c>
      <c r="AW338" s="69">
        <f t="shared" si="216"/>
        <v>300000</v>
      </c>
      <c r="AX338" s="70">
        <f t="shared" si="217"/>
        <v>1880738.56</v>
      </c>
      <c r="AY338" s="71">
        <f t="shared" si="235"/>
        <v>5</v>
      </c>
      <c r="AZ338" s="53">
        <f t="shared" si="236"/>
        <v>19036.928000000014</v>
      </c>
      <c r="BA338" s="65">
        <f t="shared" ref="BA338:BA355" si="250">AZ338/$BJ$4</f>
        <v>4.7027984189723355</v>
      </c>
      <c r="BB338" s="60">
        <f t="shared" si="238"/>
        <v>5.92</v>
      </c>
      <c r="BC338" s="60">
        <f t="shared" si="239"/>
        <v>5.92</v>
      </c>
      <c r="BD338" s="53">
        <f t="shared" si="240"/>
        <v>550.1</v>
      </c>
      <c r="BE338" s="72">
        <f>VLOOKUP(B338,'[9]PAYROLL 50%'!$B$9:$L$24,11,0)</f>
        <v>106</v>
      </c>
      <c r="BF338" s="73">
        <f t="shared" si="218"/>
        <v>444.1</v>
      </c>
      <c r="BG338" s="56">
        <f>VLOOKUP(B338,[9]Seniority!$B$10:$P$43,15,0)</f>
        <v>0</v>
      </c>
      <c r="BH338" s="74">
        <f>VLOOKUP(B338,[9]Seniority!$B$10:$S$43,18,0)</f>
        <v>0</v>
      </c>
      <c r="BI338" s="75">
        <f t="shared" ref="BI338:BI355" si="251">BF338+BH338</f>
        <v>444.1</v>
      </c>
      <c r="BJ338" s="76"/>
      <c r="BK338" s="77"/>
      <c r="BL338" s="130"/>
      <c r="BM338" s="139" t="s">
        <v>1196</v>
      </c>
      <c r="BN338" s="130" t="s">
        <v>1197</v>
      </c>
      <c r="BO338" s="140">
        <v>217.57</v>
      </c>
    </row>
    <row r="339" spans="1:67" s="81" customFormat="1" ht="24" customHeight="1" x14ac:dyDescent="0.2">
      <c r="A339" s="41">
        <v>534</v>
      </c>
      <c r="B339" s="82" t="s">
        <v>1200</v>
      </c>
      <c r="C339" s="83" t="s">
        <v>1201</v>
      </c>
      <c r="D339" s="97" t="s">
        <v>1202</v>
      </c>
      <c r="E339" s="98" t="s">
        <v>464</v>
      </c>
      <c r="F339" s="86" t="s">
        <v>801</v>
      </c>
      <c r="G339" s="99">
        <v>35499</v>
      </c>
      <c r="H339" s="100">
        <v>44862</v>
      </c>
      <c r="I339" s="49">
        <v>212</v>
      </c>
      <c r="J339" s="50">
        <f>VLOOKUP(B339,[9]Attendance!$B$16:$AQ$105,42,0)</f>
        <v>26</v>
      </c>
      <c r="K339" s="51">
        <f t="shared" si="241"/>
        <v>212</v>
      </c>
      <c r="L339" s="52">
        <v>0</v>
      </c>
      <c r="M339" s="52">
        <f t="shared" si="242"/>
        <v>0</v>
      </c>
      <c r="N339" s="58">
        <f>VLOOKUP(B339,[9]Attendance!$B$16:$AS$105,44,0)</f>
        <v>8</v>
      </c>
      <c r="O339" s="58">
        <f>I339/26/8*1.5*N339</f>
        <v>12.23076923076923</v>
      </c>
      <c r="P339" s="53">
        <f>VLOOKUP(B339,[9]Attendance!$B$16:$BA$105,52,0)</f>
        <v>0</v>
      </c>
      <c r="Q339" s="53">
        <f t="shared" si="207"/>
        <v>0</v>
      </c>
      <c r="R339" s="54">
        <f>VLOOKUP(B339,[9]Attendance!$B$16:$BB$105,53,0)</f>
        <v>44</v>
      </c>
      <c r="S339" s="55">
        <f t="shared" si="208"/>
        <v>67.269230769230759</v>
      </c>
      <c r="T339" s="53">
        <f>VLOOKUP(B339,[9]Attendance!$B$16:$BC$105,54,0)</f>
        <v>0</v>
      </c>
      <c r="U339" s="53">
        <f t="shared" si="209"/>
        <v>0</v>
      </c>
      <c r="V339" s="58">
        <f>VLOOKUP(B339,[9]Attendance!$B$16:$AT$105,45,0)</f>
        <v>8</v>
      </c>
      <c r="W339" s="58">
        <f t="shared" si="244"/>
        <v>16.307692307692307</v>
      </c>
      <c r="X339" s="56">
        <f>VLOOKUP(B339,[9]Attendance!$B$16:$AP$105,41,0)</f>
        <v>22</v>
      </c>
      <c r="Y339" s="56">
        <f t="shared" si="210"/>
        <v>11</v>
      </c>
      <c r="Z339" s="57">
        <v>40</v>
      </c>
      <c r="AA339" s="58">
        <f t="shared" si="245"/>
        <v>26</v>
      </c>
      <c r="AB339" s="59">
        <f t="shared" si="211"/>
        <v>40</v>
      </c>
      <c r="AC339" s="58">
        <f t="shared" si="246"/>
        <v>0</v>
      </c>
      <c r="AD339" s="58">
        <f t="shared" si="247"/>
        <v>0</v>
      </c>
      <c r="AE339" s="60">
        <v>26</v>
      </c>
      <c r="AF339" s="60">
        <f t="shared" si="212"/>
        <v>10</v>
      </c>
      <c r="AG339" s="60">
        <f>VLOOKUP(B339,[9]Attendance!$B$16:$AZ$105,51,0)</f>
        <v>26</v>
      </c>
      <c r="AH339" s="53">
        <f t="shared" si="213"/>
        <v>10</v>
      </c>
      <c r="AI339" s="61">
        <f>VLOOKUP(B339,[9]Attendance!$B$16:$BD$105,55,0)</f>
        <v>0</v>
      </c>
      <c r="AJ339" s="61">
        <f>VLOOKUP(B339,'[9]Annual leave'!$B$10:$W$27,22,0)</f>
        <v>0</v>
      </c>
      <c r="AK339" s="62">
        <f t="shared" si="248"/>
        <v>17</v>
      </c>
      <c r="AL339" s="63">
        <f t="shared" ref="AL339:AL355" si="252">IF(AND(AK339&gt;=12,AK339&lt;24),2,IF(AND(AK339&gt;=24,AK339&lt;36),3,IF(AND(AK339&gt;=36,AK339&lt;48),4,IF(AND(AK339&gt;=48,AK339&lt;60),5,IF(AND(AK339&gt;=60,AK339&lt;72),6,IF(AND(AK339&gt;=72,AK339&lt;84),7,IF(AND(AK339&gt;=84,AK339&lt;96),8,IF(AND(AK339&gt;=96,AK339&lt;107),9,IF(AND(AK339&gt;=107,AK339&lt;119),10,IF(AK339&gt;119,11,0))))))))))</f>
        <v>2</v>
      </c>
      <c r="AM339" s="53">
        <v>0</v>
      </c>
      <c r="AN339" s="53">
        <f>VLOOKUP(B339,[9]Attendance!$B$16:$AR$105,43,0)</f>
        <v>0</v>
      </c>
      <c r="AO339" s="53">
        <f t="shared" si="214"/>
        <v>0</v>
      </c>
      <c r="AP339" s="64">
        <v>0</v>
      </c>
      <c r="AQ339" s="63">
        <v>10</v>
      </c>
      <c r="AR339" s="65">
        <f>VLOOKUP(B339,'[9]13 Month'!$B$9:$X$15,23,0)</f>
        <v>226.40705128205127</v>
      </c>
      <c r="AS339" s="66">
        <f t="shared" si="249"/>
        <v>617.21</v>
      </c>
      <c r="AT339" s="67">
        <f t="shared" si="215"/>
        <v>2498466.08</v>
      </c>
      <c r="AU339" s="68">
        <v>1</v>
      </c>
      <c r="AV339" s="68">
        <v>1</v>
      </c>
      <c r="AW339" s="69">
        <f t="shared" si="216"/>
        <v>300000</v>
      </c>
      <c r="AX339" s="70">
        <f t="shared" si="217"/>
        <v>2113458.08</v>
      </c>
      <c r="AY339" s="71">
        <f t="shared" si="235"/>
        <v>10</v>
      </c>
      <c r="AZ339" s="53">
        <f t="shared" si="236"/>
        <v>36345.808000000019</v>
      </c>
      <c r="BA339" s="65">
        <f t="shared" si="250"/>
        <v>8.9787075098814277</v>
      </c>
      <c r="BB339" s="60">
        <f t="shared" si="238"/>
        <v>5.92</v>
      </c>
      <c r="BC339" s="60">
        <f t="shared" si="239"/>
        <v>5.92</v>
      </c>
      <c r="BD339" s="53">
        <f t="shared" si="240"/>
        <v>602.30999999999995</v>
      </c>
      <c r="BE339" s="72">
        <f>VLOOKUP(B339,'[9]PAYROLL 50%'!$B$9:$L$24,11,0)</f>
        <v>106</v>
      </c>
      <c r="BF339" s="73">
        <f t="shared" si="218"/>
        <v>496.30999999999995</v>
      </c>
      <c r="BG339" s="56">
        <f>VLOOKUP(B339,[9]Seniority!$B$10:$P$43,15,0)</f>
        <v>0</v>
      </c>
      <c r="BH339" s="74">
        <f>VLOOKUP(B339,[9]Seniority!$B$10:$S$43,18,0)</f>
        <v>0</v>
      </c>
      <c r="BI339" s="75">
        <f t="shared" si="251"/>
        <v>496.30999999999995</v>
      </c>
      <c r="BJ339" s="76"/>
      <c r="BK339" s="77"/>
      <c r="BL339" s="130"/>
      <c r="BM339" s="139" t="s">
        <v>1200</v>
      </c>
      <c r="BN339" s="130" t="s">
        <v>1201</v>
      </c>
      <c r="BO339" s="140">
        <v>263.41769230769233</v>
      </c>
    </row>
    <row r="340" spans="1:67" s="81" customFormat="1" ht="24" customHeight="1" x14ac:dyDescent="0.2">
      <c r="A340" s="41">
        <v>535</v>
      </c>
      <c r="B340" s="82" t="s">
        <v>1203</v>
      </c>
      <c r="C340" s="83" t="s">
        <v>1204</v>
      </c>
      <c r="D340" s="97" t="s">
        <v>1205</v>
      </c>
      <c r="E340" s="98" t="s">
        <v>464</v>
      </c>
      <c r="F340" s="86" t="s">
        <v>801</v>
      </c>
      <c r="G340" s="99">
        <v>34645</v>
      </c>
      <c r="H340" s="100">
        <v>44103</v>
      </c>
      <c r="I340" s="49">
        <v>212</v>
      </c>
      <c r="J340" s="50">
        <f>VLOOKUP(B340,[9]Attendance!$B$16:$AQ$105,42,0)</f>
        <v>26</v>
      </c>
      <c r="K340" s="51">
        <f t="shared" si="241"/>
        <v>212</v>
      </c>
      <c r="L340" s="52">
        <v>0</v>
      </c>
      <c r="M340" s="52">
        <f t="shared" si="242"/>
        <v>0</v>
      </c>
      <c r="N340" s="58">
        <f>VLOOKUP(B340,[9]Attendance!$B$16:$AS$105,44,0)</f>
        <v>8</v>
      </c>
      <c r="O340" s="58">
        <f t="shared" ref="O340:O355" si="253">I340/26/8*1.5*N340</f>
        <v>12.23076923076923</v>
      </c>
      <c r="P340" s="53">
        <f>VLOOKUP(B340,[9]Attendance!$B$16:$BA$105,52,0)</f>
        <v>0</v>
      </c>
      <c r="Q340" s="53">
        <f t="shared" si="207"/>
        <v>0</v>
      </c>
      <c r="R340" s="54">
        <f>VLOOKUP(B340,[9]Attendance!$B$16:$BB$105,53,0)</f>
        <v>48</v>
      </c>
      <c r="S340" s="55">
        <f t="shared" si="208"/>
        <v>73.384615384615387</v>
      </c>
      <c r="T340" s="53">
        <f>VLOOKUP(B340,[9]Attendance!$B$16:$BC$105,54,0)</f>
        <v>0</v>
      </c>
      <c r="U340" s="53">
        <f t="shared" si="209"/>
        <v>0</v>
      </c>
      <c r="V340" s="58">
        <f>VLOOKUP(B340,[9]Attendance!$B$16:$AT$105,45,0)</f>
        <v>8</v>
      </c>
      <c r="W340" s="58">
        <f t="shared" si="244"/>
        <v>16.307692307692307</v>
      </c>
      <c r="X340" s="56">
        <f>VLOOKUP(B340,[9]Attendance!$B$16:$AP$105,41,0)</f>
        <v>24</v>
      </c>
      <c r="Y340" s="56">
        <f t="shared" si="210"/>
        <v>12</v>
      </c>
      <c r="Z340" s="57">
        <v>10</v>
      </c>
      <c r="AA340" s="58">
        <f t="shared" si="245"/>
        <v>26</v>
      </c>
      <c r="AB340" s="59">
        <f t="shared" si="211"/>
        <v>10</v>
      </c>
      <c r="AC340" s="58">
        <f t="shared" si="246"/>
        <v>0</v>
      </c>
      <c r="AD340" s="58">
        <f t="shared" si="247"/>
        <v>0</v>
      </c>
      <c r="AE340" s="60">
        <v>26</v>
      </c>
      <c r="AF340" s="60">
        <f t="shared" si="212"/>
        <v>10</v>
      </c>
      <c r="AG340" s="60">
        <f>VLOOKUP(B340,[9]Attendance!$B$16:$AZ$105,51,0)</f>
        <v>26</v>
      </c>
      <c r="AH340" s="53">
        <f t="shared" si="213"/>
        <v>10</v>
      </c>
      <c r="AI340" s="61">
        <f>VLOOKUP(B340,[9]Attendance!$B$16:$BD$105,55,0)</f>
        <v>0</v>
      </c>
      <c r="AJ340" s="61">
        <f>VLOOKUP(B340,'[9]Annual leave'!$B$10:$W$27,22,0)</f>
        <v>0</v>
      </c>
      <c r="AK340" s="62">
        <f t="shared" si="248"/>
        <v>42</v>
      </c>
      <c r="AL340" s="63">
        <f t="shared" si="252"/>
        <v>4</v>
      </c>
      <c r="AM340" s="53">
        <v>0</v>
      </c>
      <c r="AN340" s="53">
        <f>VLOOKUP(B340,[9]Attendance!$B$16:$AR$105,43,0)</f>
        <v>0</v>
      </c>
      <c r="AO340" s="53">
        <f t="shared" si="214"/>
        <v>0</v>
      </c>
      <c r="AP340" s="64">
        <v>0</v>
      </c>
      <c r="AQ340" s="53">
        <v>0</v>
      </c>
      <c r="AR340" s="65">
        <f>VLOOKUP(B340,'[9]13 Month'!$B$9:$X$15,23,0)</f>
        <v>218.66666666666669</v>
      </c>
      <c r="AS340" s="66">
        <f t="shared" si="249"/>
        <v>578.59</v>
      </c>
      <c r="AT340" s="67">
        <f t="shared" si="215"/>
        <v>2342132.3200000003</v>
      </c>
      <c r="AU340" s="68">
        <v>1</v>
      </c>
      <c r="AV340" s="68">
        <v>1</v>
      </c>
      <c r="AW340" s="69">
        <f t="shared" si="216"/>
        <v>300000</v>
      </c>
      <c r="AX340" s="70">
        <f t="shared" si="217"/>
        <v>1953076.3200000003</v>
      </c>
      <c r="AY340" s="71">
        <f t="shared" si="235"/>
        <v>5</v>
      </c>
      <c r="AZ340" s="53">
        <f t="shared" si="236"/>
        <v>22653.816000000021</v>
      </c>
      <c r="BA340" s="65">
        <f t="shared" si="250"/>
        <v>5.5962984189723368</v>
      </c>
      <c r="BB340" s="60">
        <f t="shared" si="238"/>
        <v>5.92</v>
      </c>
      <c r="BC340" s="60">
        <f t="shared" si="239"/>
        <v>5.92</v>
      </c>
      <c r="BD340" s="53">
        <f t="shared" si="240"/>
        <v>567.07000000000005</v>
      </c>
      <c r="BE340" s="72">
        <f>VLOOKUP(B340,'[9]PAYROLL 50%'!$B$9:$L$24,11,0)</f>
        <v>106</v>
      </c>
      <c r="BF340" s="73">
        <f t="shared" si="218"/>
        <v>461.07000000000005</v>
      </c>
      <c r="BG340" s="56">
        <f>VLOOKUP(B340,[9]Seniority!$B$10:$P$43,15,0)</f>
        <v>0</v>
      </c>
      <c r="BH340" s="74">
        <f>VLOOKUP(B340,[9]Seniority!$B$10:$S$43,18,0)</f>
        <v>0</v>
      </c>
      <c r="BI340" s="75">
        <f t="shared" si="251"/>
        <v>461.07000000000005</v>
      </c>
      <c r="BJ340" s="76"/>
      <c r="BK340" s="77"/>
      <c r="BL340" s="130"/>
      <c r="BM340" s="139" t="s">
        <v>1203</v>
      </c>
      <c r="BN340" s="130" t="s">
        <v>1204</v>
      </c>
      <c r="BO340" s="140">
        <v>237.02371794871794</v>
      </c>
    </row>
    <row r="341" spans="1:67" s="81" customFormat="1" ht="24" customHeight="1" x14ac:dyDescent="0.2">
      <c r="A341" s="41">
        <v>536</v>
      </c>
      <c r="B341" s="82" t="s">
        <v>1206</v>
      </c>
      <c r="C341" s="83" t="s">
        <v>1207</v>
      </c>
      <c r="D341" s="97" t="s">
        <v>1208</v>
      </c>
      <c r="E341" s="98" t="s">
        <v>464</v>
      </c>
      <c r="F341" s="86" t="s">
        <v>801</v>
      </c>
      <c r="G341" s="99">
        <v>34556</v>
      </c>
      <c r="H341" s="100">
        <v>44582</v>
      </c>
      <c r="I341" s="49">
        <v>212</v>
      </c>
      <c r="J341" s="50">
        <f>VLOOKUP(B341,[9]Attendance!$B$16:$AQ$105,42,0)</f>
        <v>26</v>
      </c>
      <c r="K341" s="51">
        <f t="shared" si="241"/>
        <v>212</v>
      </c>
      <c r="L341" s="52">
        <v>0</v>
      </c>
      <c r="M341" s="52">
        <f t="shared" si="242"/>
        <v>0</v>
      </c>
      <c r="N341" s="58">
        <f>VLOOKUP(B341,[9]Attendance!$B$16:$AS$105,44,0)</f>
        <v>8</v>
      </c>
      <c r="O341" s="58">
        <f t="shared" si="253"/>
        <v>12.23076923076923</v>
      </c>
      <c r="P341" s="53">
        <f>VLOOKUP(B341,[9]Attendance!$B$16:$BA$105,52,0)</f>
        <v>0</v>
      </c>
      <c r="Q341" s="53">
        <f t="shared" si="207"/>
        <v>0</v>
      </c>
      <c r="R341" s="54">
        <f>VLOOKUP(B341,[9]Attendance!$B$16:$BB$105,53,0)</f>
        <v>46</v>
      </c>
      <c r="S341" s="55">
        <f t="shared" si="208"/>
        <v>70.326923076923066</v>
      </c>
      <c r="T341" s="53">
        <f>VLOOKUP(B341,[9]Attendance!$B$16:$BC$105,54,0)</f>
        <v>0</v>
      </c>
      <c r="U341" s="53">
        <f t="shared" si="209"/>
        <v>0</v>
      </c>
      <c r="V341" s="53">
        <f>VLOOKUP(B341,[9]Attendance!$B$16:$AT$105,45,0)</f>
        <v>0</v>
      </c>
      <c r="W341" s="53">
        <f t="shared" si="244"/>
        <v>0</v>
      </c>
      <c r="X341" s="56">
        <f>VLOOKUP(B341,[9]Attendance!$B$16:$AP$105,41,0)</f>
        <v>23</v>
      </c>
      <c r="Y341" s="56">
        <f t="shared" si="210"/>
        <v>11.5</v>
      </c>
      <c r="Z341" s="57">
        <v>3</v>
      </c>
      <c r="AA341" s="58">
        <f t="shared" si="245"/>
        <v>26</v>
      </c>
      <c r="AB341" s="59">
        <f t="shared" si="211"/>
        <v>3</v>
      </c>
      <c r="AC341" s="58">
        <f t="shared" si="246"/>
        <v>0</v>
      </c>
      <c r="AD341" s="58">
        <f t="shared" si="247"/>
        <v>0</v>
      </c>
      <c r="AE341" s="60">
        <v>26</v>
      </c>
      <c r="AF341" s="60">
        <f t="shared" si="212"/>
        <v>10</v>
      </c>
      <c r="AG341" s="60">
        <f>VLOOKUP(B341,[9]Attendance!$B$16:$AZ$105,51,0)</f>
        <v>26</v>
      </c>
      <c r="AH341" s="53">
        <f t="shared" si="213"/>
        <v>10</v>
      </c>
      <c r="AI341" s="61">
        <f>VLOOKUP(B341,[9]Attendance!$B$16:$BD$105,55,0)</f>
        <v>0</v>
      </c>
      <c r="AJ341" s="61">
        <f>VLOOKUP(B341,'[9]Annual leave'!$B$10:$W$27,22,0)</f>
        <v>0</v>
      </c>
      <c r="AK341" s="62">
        <f t="shared" si="248"/>
        <v>26</v>
      </c>
      <c r="AL341" s="63">
        <f t="shared" si="252"/>
        <v>3</v>
      </c>
      <c r="AM341" s="53">
        <v>0</v>
      </c>
      <c r="AN341" s="53">
        <f>VLOOKUP(B341,[9]Attendance!$B$16:$AR$105,43,0)</f>
        <v>0</v>
      </c>
      <c r="AO341" s="53">
        <f t="shared" si="214"/>
        <v>0</v>
      </c>
      <c r="AP341" s="64">
        <v>0</v>
      </c>
      <c r="AQ341" s="53">
        <v>0</v>
      </c>
      <c r="AR341" s="65">
        <f>VLOOKUP(B341,'[9]13 Month'!$B$9:$X$15,23,0)</f>
        <v>211.66666666666666</v>
      </c>
      <c r="AS341" s="66">
        <f t="shared" si="249"/>
        <v>543.72</v>
      </c>
      <c r="AT341" s="67">
        <f t="shared" si="215"/>
        <v>2200978.56</v>
      </c>
      <c r="AU341" s="68">
        <v>1</v>
      </c>
      <c r="AV341" s="68">
        <v>2</v>
      </c>
      <c r="AW341" s="69">
        <f t="shared" si="216"/>
        <v>450000</v>
      </c>
      <c r="AX341" s="70">
        <f t="shared" si="217"/>
        <v>1663946.56</v>
      </c>
      <c r="AY341" s="71">
        <f t="shared" si="235"/>
        <v>5</v>
      </c>
      <c r="AZ341" s="53">
        <f t="shared" si="236"/>
        <v>8197.3280000000086</v>
      </c>
      <c r="BA341" s="65">
        <f t="shared" si="250"/>
        <v>2.0250316205533618</v>
      </c>
      <c r="BB341" s="60">
        <f t="shared" si="238"/>
        <v>5.92</v>
      </c>
      <c r="BC341" s="60">
        <f t="shared" si="239"/>
        <v>5.92</v>
      </c>
      <c r="BD341" s="53">
        <f t="shared" si="240"/>
        <v>535.77</v>
      </c>
      <c r="BE341" s="72">
        <f>VLOOKUP(B341,'[9]PAYROLL 50%'!$B$9:$L$24,11,0)</f>
        <v>106</v>
      </c>
      <c r="BF341" s="73">
        <f t="shared" si="218"/>
        <v>429.77</v>
      </c>
      <c r="BG341" s="56">
        <f>VLOOKUP(B341,[9]Seniority!$B$10:$P$43,15,0)</f>
        <v>0</v>
      </c>
      <c r="BH341" s="74">
        <f>VLOOKUP(B341,[9]Seniority!$B$10:$S$43,18,0)</f>
        <v>0</v>
      </c>
      <c r="BI341" s="75">
        <f t="shared" si="251"/>
        <v>429.77</v>
      </c>
      <c r="BJ341" s="76"/>
      <c r="BK341" s="77"/>
      <c r="BL341" s="130"/>
      <c r="BM341" s="139" t="s">
        <v>1206</v>
      </c>
      <c r="BN341" s="130" t="s">
        <v>1207</v>
      </c>
      <c r="BO341" s="140">
        <v>221.68596153846158</v>
      </c>
    </row>
    <row r="342" spans="1:67" s="81" customFormat="1" ht="24" customHeight="1" x14ac:dyDescent="0.2">
      <c r="A342" s="41">
        <v>537</v>
      </c>
      <c r="B342" s="82" t="s">
        <v>1209</v>
      </c>
      <c r="C342" s="83" t="s">
        <v>1210</v>
      </c>
      <c r="D342" s="97" t="s">
        <v>1211</v>
      </c>
      <c r="E342" s="98" t="s">
        <v>464</v>
      </c>
      <c r="F342" s="86" t="s">
        <v>801</v>
      </c>
      <c r="G342" s="99">
        <v>33350</v>
      </c>
      <c r="H342" s="100">
        <v>45000</v>
      </c>
      <c r="I342" s="49">
        <v>212</v>
      </c>
      <c r="J342" s="50">
        <f>VLOOKUP(B342,[9]Attendance!$B$16:$AQ$105,42,0)</f>
        <v>26</v>
      </c>
      <c r="K342" s="51">
        <f t="shared" si="241"/>
        <v>212</v>
      </c>
      <c r="L342" s="52">
        <v>0</v>
      </c>
      <c r="M342" s="52">
        <f t="shared" si="242"/>
        <v>0</v>
      </c>
      <c r="N342" s="58">
        <f>VLOOKUP(B342,[9]Attendance!$B$16:$AS$105,44,0)</f>
        <v>8</v>
      </c>
      <c r="O342" s="58">
        <f t="shared" si="253"/>
        <v>12.23076923076923</v>
      </c>
      <c r="P342" s="53">
        <f>VLOOKUP(B342,[9]Attendance!$B$16:$BA$105,52,0)</f>
        <v>0</v>
      </c>
      <c r="Q342" s="53">
        <f t="shared" si="207"/>
        <v>0</v>
      </c>
      <c r="R342" s="54">
        <f>VLOOKUP(B342,[9]Attendance!$B$16:$BB$105,53,0)</f>
        <v>42</v>
      </c>
      <c r="S342" s="55">
        <f t="shared" si="208"/>
        <v>64.211538461538453</v>
      </c>
      <c r="T342" s="53">
        <f>VLOOKUP(B342,[9]Attendance!$B$16:$BC$105,54,0)</f>
        <v>0</v>
      </c>
      <c r="U342" s="53">
        <f t="shared" si="209"/>
        <v>0</v>
      </c>
      <c r="V342" s="58">
        <f>VLOOKUP(B342,[9]Attendance!$B$16:$AT$105,45,0)</f>
        <v>8</v>
      </c>
      <c r="W342" s="58">
        <f t="shared" si="244"/>
        <v>16.307692307692307</v>
      </c>
      <c r="X342" s="56">
        <f>VLOOKUP(B342,[9]Attendance!$B$16:$AP$105,41,0)</f>
        <v>21</v>
      </c>
      <c r="Y342" s="56">
        <f t="shared" si="210"/>
        <v>10.5</v>
      </c>
      <c r="Z342" s="57">
        <v>3</v>
      </c>
      <c r="AA342" s="58">
        <f t="shared" si="245"/>
        <v>26</v>
      </c>
      <c r="AB342" s="59">
        <f t="shared" si="211"/>
        <v>3</v>
      </c>
      <c r="AC342" s="58">
        <f t="shared" si="246"/>
        <v>0</v>
      </c>
      <c r="AD342" s="58">
        <f t="shared" si="247"/>
        <v>0</v>
      </c>
      <c r="AE342" s="60">
        <v>26</v>
      </c>
      <c r="AF342" s="60">
        <f t="shared" si="212"/>
        <v>10</v>
      </c>
      <c r="AG342" s="60">
        <f>VLOOKUP(B342,[9]Attendance!$B$16:$AZ$105,51,0)</f>
        <v>26</v>
      </c>
      <c r="AH342" s="53">
        <f t="shared" si="213"/>
        <v>10</v>
      </c>
      <c r="AI342" s="61">
        <f>VLOOKUP(B342,[9]Attendance!$B$16:$BD$105,55,0)</f>
        <v>0</v>
      </c>
      <c r="AJ342" s="61">
        <f>VLOOKUP(B342,'[9]Annual leave'!$B$10:$W$27,22,0)</f>
        <v>0</v>
      </c>
      <c r="AK342" s="62">
        <f t="shared" si="248"/>
        <v>12</v>
      </c>
      <c r="AL342" s="63">
        <f t="shared" si="252"/>
        <v>2</v>
      </c>
      <c r="AM342" s="53">
        <v>0</v>
      </c>
      <c r="AN342" s="53">
        <f>VLOOKUP(B342,[9]Attendance!$B$16:$AR$105,43,0)</f>
        <v>0</v>
      </c>
      <c r="AO342" s="53">
        <f t="shared" si="214"/>
        <v>0</v>
      </c>
      <c r="AP342" s="64">
        <v>0</v>
      </c>
      <c r="AQ342" s="63">
        <v>10</v>
      </c>
      <c r="AR342" s="65">
        <f>VLOOKUP(B342,'[9]13 Month'!$B$9:$X$15,23,0)</f>
        <v>193</v>
      </c>
      <c r="AS342" s="66">
        <f t="shared" si="249"/>
        <v>543.25</v>
      </c>
      <c r="AT342" s="67">
        <f t="shared" si="215"/>
        <v>2199076</v>
      </c>
      <c r="AU342" s="68">
        <v>0</v>
      </c>
      <c r="AV342" s="68">
        <v>0</v>
      </c>
      <c r="AW342" s="69">
        <f t="shared" si="216"/>
        <v>0</v>
      </c>
      <c r="AX342" s="70">
        <f t="shared" si="217"/>
        <v>2116092</v>
      </c>
      <c r="AY342" s="71">
        <f t="shared" si="235"/>
        <v>10</v>
      </c>
      <c r="AZ342" s="53">
        <f t="shared" si="236"/>
        <v>36609.200000000012</v>
      </c>
      <c r="BA342" s="65">
        <f t="shared" si="250"/>
        <v>9.0437747035573146</v>
      </c>
      <c r="BB342" s="60">
        <f t="shared" si="238"/>
        <v>5.92</v>
      </c>
      <c r="BC342" s="60">
        <f t="shared" si="239"/>
        <v>5.92</v>
      </c>
      <c r="BD342" s="53">
        <f t="shared" si="240"/>
        <v>528.29</v>
      </c>
      <c r="BE342" s="72">
        <f>VLOOKUP(B342,'[9]PAYROLL 50%'!$B$9:$L$24,11,0)</f>
        <v>106</v>
      </c>
      <c r="BF342" s="73">
        <f t="shared" si="218"/>
        <v>422.28999999999996</v>
      </c>
      <c r="BG342" s="56">
        <v>0</v>
      </c>
      <c r="BH342" s="74">
        <v>0</v>
      </c>
      <c r="BI342" s="75">
        <f t="shared" si="251"/>
        <v>422.28999999999996</v>
      </c>
      <c r="BJ342" s="76"/>
      <c r="BK342" s="77"/>
      <c r="BL342" s="130"/>
      <c r="BM342" s="139" t="s">
        <v>802</v>
      </c>
      <c r="BN342" s="130" t="s">
        <v>803</v>
      </c>
      <c r="BO342" s="140">
        <v>217.8292307692308</v>
      </c>
    </row>
    <row r="343" spans="1:67" s="81" customFormat="1" ht="24" customHeight="1" x14ac:dyDescent="0.2">
      <c r="A343" s="41">
        <v>538</v>
      </c>
      <c r="B343" s="82" t="s">
        <v>1212</v>
      </c>
      <c r="C343" s="83" t="s">
        <v>1213</v>
      </c>
      <c r="D343" s="97" t="s">
        <v>1214</v>
      </c>
      <c r="E343" s="98" t="s">
        <v>143</v>
      </c>
      <c r="F343" s="86" t="s">
        <v>801</v>
      </c>
      <c r="G343" s="99">
        <v>37989</v>
      </c>
      <c r="H343" s="100">
        <v>45328</v>
      </c>
      <c r="I343" s="49">
        <v>208</v>
      </c>
      <c r="J343" s="50">
        <f>VLOOKUP(B343,[9]Attendance!$B$16:$AQ$105,42,0)</f>
        <v>26</v>
      </c>
      <c r="K343" s="51">
        <f t="shared" si="241"/>
        <v>208</v>
      </c>
      <c r="L343" s="52">
        <v>0</v>
      </c>
      <c r="M343" s="52">
        <f t="shared" si="242"/>
        <v>0</v>
      </c>
      <c r="N343" s="58">
        <f>VLOOKUP(B343,[9]Attendance!$B$16:$AS$105,44,0)</f>
        <v>8</v>
      </c>
      <c r="O343" s="58">
        <f t="shared" si="253"/>
        <v>12</v>
      </c>
      <c r="P343" s="53">
        <f>VLOOKUP(B343,[9]Attendance!$B$16:$BA$105,52,0)</f>
        <v>0</v>
      </c>
      <c r="Q343" s="53">
        <f t="shared" si="207"/>
        <v>0</v>
      </c>
      <c r="R343" s="54">
        <f>VLOOKUP(B343,[9]Attendance!$B$16:$BB$105,53,0)</f>
        <v>40</v>
      </c>
      <c r="S343" s="55">
        <f t="shared" si="208"/>
        <v>60</v>
      </c>
      <c r="T343" s="53">
        <f>VLOOKUP(B343,[9]Attendance!$B$16:$BC$105,54,0)</f>
        <v>0</v>
      </c>
      <c r="U343" s="53">
        <f t="shared" si="209"/>
        <v>0</v>
      </c>
      <c r="V343" s="58">
        <f>VLOOKUP(B343,[9]Attendance!$B$16:$AT$105,45,0)</f>
        <v>8</v>
      </c>
      <c r="W343" s="58">
        <f t="shared" si="244"/>
        <v>16</v>
      </c>
      <c r="X343" s="56">
        <f>VLOOKUP(B343,[9]Attendance!$B$16:$AP$105,41,0)</f>
        <v>20</v>
      </c>
      <c r="Y343" s="56">
        <f t="shared" si="210"/>
        <v>10</v>
      </c>
      <c r="Z343" s="57">
        <v>0</v>
      </c>
      <c r="AA343" s="58">
        <f t="shared" si="245"/>
        <v>26</v>
      </c>
      <c r="AB343" s="59">
        <f t="shared" si="211"/>
        <v>0</v>
      </c>
      <c r="AC343" s="58">
        <f t="shared" si="246"/>
        <v>0</v>
      </c>
      <c r="AD343" s="58">
        <f t="shared" si="247"/>
        <v>0</v>
      </c>
      <c r="AE343" s="60">
        <v>26</v>
      </c>
      <c r="AF343" s="60">
        <f t="shared" si="212"/>
        <v>10</v>
      </c>
      <c r="AG343" s="60">
        <f>VLOOKUP(B343,[9]Attendance!$B$16:$AZ$105,51,0)</f>
        <v>26</v>
      </c>
      <c r="AH343" s="53">
        <f t="shared" si="213"/>
        <v>10</v>
      </c>
      <c r="AI343" s="61">
        <f>VLOOKUP(B343,[9]Attendance!$B$16:$BD$105,55,0)</f>
        <v>0</v>
      </c>
      <c r="AJ343" s="61">
        <f>VLOOKUP(B343,'[9]Annual leave'!$B$10:$W$27,22,0)</f>
        <v>0</v>
      </c>
      <c r="AK343" s="62">
        <f t="shared" si="248"/>
        <v>1</v>
      </c>
      <c r="AL343" s="63">
        <f t="shared" si="252"/>
        <v>0</v>
      </c>
      <c r="AM343" s="53">
        <v>0</v>
      </c>
      <c r="AN343" s="53">
        <f>VLOOKUP(B343,[9]Attendance!$B$16:$AR$105,43,0)</f>
        <v>0</v>
      </c>
      <c r="AO343" s="53">
        <f t="shared" si="214"/>
        <v>0</v>
      </c>
      <c r="AP343" s="64">
        <v>0</v>
      </c>
      <c r="AQ343" s="53">
        <v>0</v>
      </c>
      <c r="AR343" s="65">
        <f>VLOOKUP(B343,'[9]13 Month'!$B$9:$X$15,23,0)</f>
        <v>16.833333333333332</v>
      </c>
      <c r="AS343" s="66">
        <f t="shared" si="249"/>
        <v>342.83</v>
      </c>
      <c r="AT343" s="67">
        <f t="shared" si="215"/>
        <v>1387775.8399999999</v>
      </c>
      <c r="AU343" s="68">
        <v>1</v>
      </c>
      <c r="AV343" s="68">
        <v>1</v>
      </c>
      <c r="AW343" s="69">
        <f t="shared" si="216"/>
        <v>300000</v>
      </c>
      <c r="AX343" s="70">
        <f t="shared" si="217"/>
        <v>1006815.8399999999</v>
      </c>
      <c r="AY343" s="71">
        <f t="shared" si="235"/>
        <v>0</v>
      </c>
      <c r="AZ343" s="53">
        <f t="shared" si="236"/>
        <v>0</v>
      </c>
      <c r="BA343" s="65">
        <f t="shared" si="250"/>
        <v>0</v>
      </c>
      <c r="BB343" s="60">
        <f t="shared" si="238"/>
        <v>5.92</v>
      </c>
      <c r="BC343" s="60">
        <f t="shared" si="239"/>
        <v>5.92</v>
      </c>
      <c r="BD343" s="53">
        <f t="shared" si="240"/>
        <v>336.91</v>
      </c>
      <c r="BE343" s="72">
        <f>VLOOKUP(B343,'[9]PAYROLL 50%'!$B$9:$L$24,11,0)</f>
        <v>104</v>
      </c>
      <c r="BF343" s="73">
        <f t="shared" si="218"/>
        <v>232.91000000000003</v>
      </c>
      <c r="BG343" s="56">
        <v>0</v>
      </c>
      <c r="BH343" s="74">
        <v>0</v>
      </c>
      <c r="BI343" s="75">
        <f t="shared" si="251"/>
        <v>232.91000000000003</v>
      </c>
      <c r="BJ343" s="76"/>
      <c r="BK343" s="77"/>
      <c r="BL343" s="130"/>
      <c r="BM343" s="139" t="s">
        <v>806</v>
      </c>
      <c r="BN343" s="130" t="s">
        <v>807</v>
      </c>
      <c r="BO343" s="140">
        <v>300.12625000000008</v>
      </c>
    </row>
    <row r="344" spans="1:67" s="81" customFormat="1" ht="24" customHeight="1" x14ac:dyDescent="0.2">
      <c r="A344" s="41">
        <v>539</v>
      </c>
      <c r="B344" s="82" t="s">
        <v>1215</v>
      </c>
      <c r="C344" s="83" t="s">
        <v>1216</v>
      </c>
      <c r="D344" s="97" t="s">
        <v>1217</v>
      </c>
      <c r="E344" s="98" t="s">
        <v>464</v>
      </c>
      <c r="F344" s="86" t="s">
        <v>801</v>
      </c>
      <c r="G344" s="99">
        <v>36000</v>
      </c>
      <c r="H344" s="100">
        <v>45328</v>
      </c>
      <c r="I344" s="49">
        <v>202</v>
      </c>
      <c r="J344" s="50">
        <f>VLOOKUP(B344,[9]Attendance!$B$16:$AQ$105,42,0)</f>
        <v>26</v>
      </c>
      <c r="K344" s="51">
        <f t="shared" si="241"/>
        <v>202</v>
      </c>
      <c r="L344" s="52">
        <v>0</v>
      </c>
      <c r="M344" s="52">
        <f t="shared" si="242"/>
        <v>0</v>
      </c>
      <c r="N344" s="58">
        <f>VLOOKUP(B344,[9]Attendance!$B$16:$AS$105,44,0)</f>
        <v>8</v>
      </c>
      <c r="O344" s="58">
        <f t="shared" si="253"/>
        <v>11.653846153846153</v>
      </c>
      <c r="P344" s="53">
        <f>VLOOKUP(B344,[9]Attendance!$B$16:$BA$105,52,0)</f>
        <v>0</v>
      </c>
      <c r="Q344" s="53">
        <f t="shared" si="207"/>
        <v>0</v>
      </c>
      <c r="R344" s="54">
        <f>VLOOKUP(B344,[9]Attendance!$B$16:$BB$105,53,0)</f>
        <v>44</v>
      </c>
      <c r="S344" s="55">
        <f t="shared" si="208"/>
        <v>64.09615384615384</v>
      </c>
      <c r="T344" s="53">
        <f>VLOOKUP(B344,[9]Attendance!$B$16:$BC$105,54,0)</f>
        <v>0</v>
      </c>
      <c r="U344" s="53">
        <f t="shared" si="209"/>
        <v>0</v>
      </c>
      <c r="V344" s="53">
        <f>VLOOKUP(B344,[9]Attendance!$B$16:$AT$105,45,0)</f>
        <v>0</v>
      </c>
      <c r="W344" s="53">
        <f t="shared" si="244"/>
        <v>0</v>
      </c>
      <c r="X344" s="56">
        <f>VLOOKUP(B344,[9]Attendance!$B$16:$AP$105,41,0)</f>
        <v>22</v>
      </c>
      <c r="Y344" s="56">
        <f t="shared" si="210"/>
        <v>11</v>
      </c>
      <c r="Z344" s="57">
        <v>0</v>
      </c>
      <c r="AA344" s="58">
        <f t="shared" si="245"/>
        <v>26</v>
      </c>
      <c r="AB344" s="59">
        <f t="shared" si="211"/>
        <v>0</v>
      </c>
      <c r="AC344" s="58">
        <f t="shared" si="246"/>
        <v>0</v>
      </c>
      <c r="AD344" s="58">
        <f t="shared" si="247"/>
        <v>0</v>
      </c>
      <c r="AE344" s="60">
        <v>26</v>
      </c>
      <c r="AF344" s="60">
        <f t="shared" si="212"/>
        <v>10</v>
      </c>
      <c r="AG344" s="60">
        <f>VLOOKUP(B344,[9]Attendance!$B$16:$AZ$105,51,0)</f>
        <v>26</v>
      </c>
      <c r="AH344" s="53">
        <f t="shared" si="213"/>
        <v>10</v>
      </c>
      <c r="AI344" s="61">
        <f>VLOOKUP(B344,[9]Attendance!$B$16:$BD$105,55,0)</f>
        <v>0</v>
      </c>
      <c r="AJ344" s="61">
        <f>VLOOKUP(B344,'[9]Annual leave'!$B$10:$W$27,22,0)</f>
        <v>0</v>
      </c>
      <c r="AK344" s="62">
        <f t="shared" si="248"/>
        <v>1</v>
      </c>
      <c r="AL344" s="63">
        <f t="shared" si="252"/>
        <v>0</v>
      </c>
      <c r="AM344" s="53">
        <v>0</v>
      </c>
      <c r="AN344" s="53">
        <f>VLOOKUP(B344,[9]Attendance!$B$16:$AR$105,43,0)</f>
        <v>0</v>
      </c>
      <c r="AO344" s="53">
        <f t="shared" si="214"/>
        <v>0</v>
      </c>
      <c r="AP344" s="64">
        <v>0</v>
      </c>
      <c r="AQ344" s="53">
        <v>0</v>
      </c>
      <c r="AR344" s="65">
        <f>VLOOKUP(B344,'[9]13 Month'!$B$9:$X$15,23,0)</f>
        <v>16.833333333333332</v>
      </c>
      <c r="AS344" s="66">
        <f t="shared" si="249"/>
        <v>325.58</v>
      </c>
      <c r="AT344" s="67">
        <f t="shared" si="215"/>
        <v>1317947.8399999999</v>
      </c>
      <c r="AU344" s="68">
        <v>0</v>
      </c>
      <c r="AV344" s="68">
        <v>0</v>
      </c>
      <c r="AW344" s="69">
        <f t="shared" si="216"/>
        <v>0</v>
      </c>
      <c r="AX344" s="70">
        <f t="shared" si="217"/>
        <v>1232939.8399999999</v>
      </c>
      <c r="AY344" s="71">
        <f t="shared" si="235"/>
        <v>0</v>
      </c>
      <c r="AZ344" s="53">
        <f t="shared" si="236"/>
        <v>0</v>
      </c>
      <c r="BA344" s="65">
        <f t="shared" si="250"/>
        <v>0</v>
      </c>
      <c r="BB344" s="60">
        <f t="shared" si="238"/>
        <v>5.92</v>
      </c>
      <c r="BC344" s="60">
        <f t="shared" si="239"/>
        <v>5.92</v>
      </c>
      <c r="BD344" s="53">
        <f t="shared" si="240"/>
        <v>319.66000000000003</v>
      </c>
      <c r="BE344" s="72">
        <f>VLOOKUP(B344,'[9]PAYROLL 50%'!$B$9:$L$24,11,0)</f>
        <v>101</v>
      </c>
      <c r="BF344" s="73">
        <f t="shared" si="218"/>
        <v>218.66000000000003</v>
      </c>
      <c r="BG344" s="56">
        <v>0</v>
      </c>
      <c r="BH344" s="74">
        <v>0</v>
      </c>
      <c r="BI344" s="75">
        <f t="shared" si="251"/>
        <v>218.66000000000003</v>
      </c>
      <c r="BJ344" s="76"/>
      <c r="BK344" s="77"/>
      <c r="BL344" s="130"/>
      <c r="BM344" s="139" t="s">
        <v>810</v>
      </c>
      <c r="BN344" s="130" t="s">
        <v>811</v>
      </c>
      <c r="BO344" s="140">
        <v>227.80868589743591</v>
      </c>
    </row>
    <row r="345" spans="1:67" s="81" customFormat="1" ht="24" customHeight="1" x14ac:dyDescent="0.2">
      <c r="A345" s="41">
        <v>540</v>
      </c>
      <c r="B345" s="82" t="s">
        <v>1218</v>
      </c>
      <c r="C345" s="83" t="s">
        <v>1219</v>
      </c>
      <c r="D345" s="97" t="s">
        <v>1220</v>
      </c>
      <c r="E345" s="98" t="s">
        <v>464</v>
      </c>
      <c r="F345" s="86" t="s">
        <v>801</v>
      </c>
      <c r="G345" s="99">
        <v>37772</v>
      </c>
      <c r="H345" s="100">
        <v>45352</v>
      </c>
      <c r="I345" s="49">
        <v>202</v>
      </c>
      <c r="J345" s="50">
        <f>VLOOKUP(B345,[9]Attendance!$B$16:$AQ$105,42,0)</f>
        <v>25.5</v>
      </c>
      <c r="K345" s="51">
        <f t="shared" si="241"/>
        <v>198.12</v>
      </c>
      <c r="L345" s="52">
        <v>0</v>
      </c>
      <c r="M345" s="52">
        <f t="shared" si="242"/>
        <v>0</v>
      </c>
      <c r="N345" s="58">
        <f>VLOOKUP(B345,[9]Attendance!$B$16:$AS$105,44,0)</f>
        <v>8</v>
      </c>
      <c r="O345" s="58">
        <f t="shared" si="253"/>
        <v>11.653846153846153</v>
      </c>
      <c r="P345" s="53">
        <f>VLOOKUP(B345,[9]Attendance!$B$16:$BA$105,52,0)</f>
        <v>0</v>
      </c>
      <c r="Q345" s="53">
        <f t="shared" si="207"/>
        <v>0</v>
      </c>
      <c r="R345" s="54">
        <f>VLOOKUP(B345,[9]Attendance!$B$16:$BB$105,53,0)</f>
        <v>42</v>
      </c>
      <c r="S345" s="55">
        <f t="shared" si="208"/>
        <v>61.182692307692307</v>
      </c>
      <c r="T345" s="53">
        <f>VLOOKUP(B345,[9]Attendance!$B$16:$BC$105,54,0)</f>
        <v>0</v>
      </c>
      <c r="U345" s="53">
        <f t="shared" si="209"/>
        <v>0</v>
      </c>
      <c r="V345" s="53">
        <f>VLOOKUP(B345,[9]Attendance!$B$16:$AT$105,45,0)</f>
        <v>0</v>
      </c>
      <c r="W345" s="53">
        <f t="shared" si="244"/>
        <v>0</v>
      </c>
      <c r="X345" s="56">
        <f>VLOOKUP(B345,[9]Attendance!$B$16:$AP$105,41,0)</f>
        <v>21</v>
      </c>
      <c r="Y345" s="56">
        <f t="shared" si="210"/>
        <v>10.5</v>
      </c>
      <c r="Z345" s="57">
        <v>0</v>
      </c>
      <c r="AA345" s="58">
        <f t="shared" si="245"/>
        <v>25.5</v>
      </c>
      <c r="AB345" s="59">
        <f t="shared" si="211"/>
        <v>0</v>
      </c>
      <c r="AC345" s="58">
        <f t="shared" si="246"/>
        <v>0</v>
      </c>
      <c r="AD345" s="58">
        <f t="shared" si="247"/>
        <v>0</v>
      </c>
      <c r="AE345" s="60">
        <v>26</v>
      </c>
      <c r="AF345" s="60">
        <f t="shared" si="212"/>
        <v>10</v>
      </c>
      <c r="AG345" s="60">
        <f>VLOOKUP(B345,[9]Attendance!$B$16:$AZ$105,51,0)</f>
        <v>25.5</v>
      </c>
      <c r="AH345" s="53">
        <f t="shared" si="213"/>
        <v>9.8076923076923084</v>
      </c>
      <c r="AI345" s="61">
        <f>VLOOKUP(B345,[9]Attendance!$B$16:$BD$105,55,0)</f>
        <v>0</v>
      </c>
      <c r="AJ345" s="61">
        <f>VLOOKUP(B345,'[9]Annual leave'!$B$10:$W$27,22,0)</f>
        <v>0</v>
      </c>
      <c r="AK345" s="62">
        <f t="shared" si="248"/>
        <v>0</v>
      </c>
      <c r="AL345" s="63">
        <f t="shared" si="252"/>
        <v>0</v>
      </c>
      <c r="AM345" s="53">
        <v>0</v>
      </c>
      <c r="AN345" s="53">
        <f>VLOOKUP(B345,[9]Attendance!$B$16:$AR$105,43,0)</f>
        <v>0</v>
      </c>
      <c r="AO345" s="53">
        <f t="shared" si="214"/>
        <v>0</v>
      </c>
      <c r="AP345" s="64">
        <v>0</v>
      </c>
      <c r="AQ345" s="53">
        <v>0</v>
      </c>
      <c r="AR345" s="65">
        <v>0</v>
      </c>
      <c r="AS345" s="66">
        <f t="shared" si="249"/>
        <v>301.26</v>
      </c>
      <c r="AT345" s="67">
        <f t="shared" si="215"/>
        <v>1219500.48</v>
      </c>
      <c r="AU345" s="68">
        <v>0</v>
      </c>
      <c r="AV345" s="68">
        <v>2</v>
      </c>
      <c r="AW345" s="69">
        <f t="shared" si="216"/>
        <v>300000</v>
      </c>
      <c r="AX345" s="70">
        <f t="shared" si="217"/>
        <v>836516.48</v>
      </c>
      <c r="AY345" s="71">
        <f t="shared" si="235"/>
        <v>0</v>
      </c>
      <c r="AZ345" s="53">
        <f t="shared" si="236"/>
        <v>0</v>
      </c>
      <c r="BA345" s="65">
        <f t="shared" si="250"/>
        <v>0</v>
      </c>
      <c r="BB345" s="60">
        <f t="shared" si="238"/>
        <v>5.92</v>
      </c>
      <c r="BC345" s="60">
        <f t="shared" si="239"/>
        <v>5.92</v>
      </c>
      <c r="BD345" s="53">
        <f t="shared" si="240"/>
        <v>295.33999999999997</v>
      </c>
      <c r="BE345" s="72">
        <f>VLOOKUP(B345,'[9]PAYROLL 50%'!$B$9:$L$24,11,0)</f>
        <v>97.12</v>
      </c>
      <c r="BF345" s="73">
        <f t="shared" si="218"/>
        <v>198.21999999999997</v>
      </c>
      <c r="BG345" s="56">
        <v>0</v>
      </c>
      <c r="BH345" s="74">
        <v>0</v>
      </c>
      <c r="BI345" s="75">
        <f t="shared" si="251"/>
        <v>198.21999999999997</v>
      </c>
      <c r="BJ345" s="76"/>
      <c r="BK345" s="77"/>
      <c r="BL345" s="130"/>
      <c r="BM345" s="139" t="s">
        <v>814</v>
      </c>
      <c r="BN345" s="130" t="s">
        <v>815</v>
      </c>
      <c r="BO345" s="140">
        <v>250.16384615384615</v>
      </c>
    </row>
    <row r="346" spans="1:67" s="81" customFormat="1" ht="24" customHeight="1" x14ac:dyDescent="0.2">
      <c r="A346" s="41">
        <v>541</v>
      </c>
      <c r="B346" s="82" t="s">
        <v>1221</v>
      </c>
      <c r="C346" s="83" t="s">
        <v>1222</v>
      </c>
      <c r="D346" s="97" t="s">
        <v>1223</v>
      </c>
      <c r="E346" s="98" t="s">
        <v>464</v>
      </c>
      <c r="F346" s="86" t="s">
        <v>801</v>
      </c>
      <c r="G346" s="99">
        <v>37540</v>
      </c>
      <c r="H346" s="100">
        <v>45352</v>
      </c>
      <c r="I346" s="49">
        <v>202</v>
      </c>
      <c r="J346" s="50">
        <f>VLOOKUP(B346,[9]Attendance!$B$16:$AQ$105,42,0)</f>
        <v>24</v>
      </c>
      <c r="K346" s="51">
        <f t="shared" si="241"/>
        <v>186.46</v>
      </c>
      <c r="L346" s="52">
        <v>0</v>
      </c>
      <c r="M346" s="52">
        <f t="shared" si="242"/>
        <v>0</v>
      </c>
      <c r="N346" s="58">
        <f>VLOOKUP(B346,[9]Attendance!$B$16:$AS$105,44,0)</f>
        <v>8</v>
      </c>
      <c r="O346" s="58">
        <f t="shared" si="253"/>
        <v>11.653846153846153</v>
      </c>
      <c r="P346" s="53">
        <f>VLOOKUP(B346,[9]Attendance!$B$16:$BA$105,52,0)</f>
        <v>0</v>
      </c>
      <c r="Q346" s="53">
        <f t="shared" ref="Q346:Q355" si="254">I346/208*0.3*P346</f>
        <v>0</v>
      </c>
      <c r="R346" s="54">
        <f>VLOOKUP(B346,[9]Attendance!$B$16:$BB$105,53,0)</f>
        <v>42</v>
      </c>
      <c r="S346" s="55">
        <f t="shared" ref="S346:S355" si="255">I346/208*1.5*R346</f>
        <v>61.182692307692307</v>
      </c>
      <c r="T346" s="53">
        <f>VLOOKUP(B346,[9]Attendance!$B$16:$BC$105,54,0)</f>
        <v>0</v>
      </c>
      <c r="U346" s="53">
        <f t="shared" ref="U346:U355" si="256">I346/208*2*T346</f>
        <v>0</v>
      </c>
      <c r="V346" s="53">
        <f>VLOOKUP(B346,[9]Attendance!$B$16:$AT$105,45,0)</f>
        <v>0</v>
      </c>
      <c r="W346" s="53">
        <f t="shared" si="244"/>
        <v>0</v>
      </c>
      <c r="X346" s="56">
        <f>VLOOKUP(B346,[9]Attendance!$B$16:$AP$105,41,0)</f>
        <v>21</v>
      </c>
      <c r="Y346" s="56">
        <f t="shared" ref="Y346:Y355" si="257">X346*0.5</f>
        <v>10.5</v>
      </c>
      <c r="Z346" s="57">
        <v>0</v>
      </c>
      <c r="AA346" s="58">
        <f t="shared" si="245"/>
        <v>24</v>
      </c>
      <c r="AB346" s="59">
        <f t="shared" ref="AB346:AB355" si="258">Z346/26*AA346</f>
        <v>0</v>
      </c>
      <c r="AC346" s="58">
        <f t="shared" si="246"/>
        <v>0</v>
      </c>
      <c r="AD346" s="58">
        <f t="shared" si="247"/>
        <v>0</v>
      </c>
      <c r="AE346" s="60">
        <v>26</v>
      </c>
      <c r="AF346" s="60">
        <f t="shared" ref="AF346:AF355" si="259">10/26*AE346</f>
        <v>10</v>
      </c>
      <c r="AG346" s="60">
        <f>VLOOKUP(B346,[9]Attendance!$B$16:$AZ$105,51,0)</f>
        <v>24</v>
      </c>
      <c r="AH346" s="53">
        <f t="shared" ref="AH346:AH355" si="260">10/26*AG346</f>
        <v>9.2307692307692317</v>
      </c>
      <c r="AI346" s="61">
        <f>VLOOKUP(B346,[9]Attendance!$B$16:$BD$105,55,0)</f>
        <v>0</v>
      </c>
      <c r="AJ346" s="61">
        <f>VLOOKUP(B346,'[9]Annual leave'!$B$10:$W$27,22,0)</f>
        <v>0</v>
      </c>
      <c r="AK346" s="62">
        <f t="shared" si="248"/>
        <v>0</v>
      </c>
      <c r="AL346" s="63">
        <f t="shared" si="252"/>
        <v>0</v>
      </c>
      <c r="AM346" s="53">
        <v>0</v>
      </c>
      <c r="AN346" s="53">
        <f>VLOOKUP(B346,[9]Attendance!$B$16:$AR$105,43,0)</f>
        <v>0</v>
      </c>
      <c r="AO346" s="53">
        <f t="shared" ref="AO346:AO355" si="261">AN346*30/26</f>
        <v>0</v>
      </c>
      <c r="AP346" s="64">
        <v>0</v>
      </c>
      <c r="AQ346" s="53">
        <v>0</v>
      </c>
      <c r="AR346" s="65">
        <v>0</v>
      </c>
      <c r="AS346" s="66">
        <f t="shared" si="249"/>
        <v>289.02999999999997</v>
      </c>
      <c r="AT346" s="67">
        <f t="shared" ref="AT346:AT355" si="262">$BJ$4*AS346</f>
        <v>1169993.44</v>
      </c>
      <c r="AU346" s="68">
        <v>1</v>
      </c>
      <c r="AV346" s="68">
        <v>0</v>
      </c>
      <c r="AW346" s="69">
        <f t="shared" ref="AW346:AW355" si="263">(AU346+AV346)*150000</f>
        <v>150000</v>
      </c>
      <c r="AX346" s="70">
        <f t="shared" ref="AX346:AX355" si="264">AT346-AW346-(Y346+AF346-AP346)*$BJ$4</f>
        <v>937009.44</v>
      </c>
      <c r="AY346" s="71">
        <f t="shared" si="235"/>
        <v>0</v>
      </c>
      <c r="AZ346" s="53">
        <f t="shared" si="236"/>
        <v>0</v>
      </c>
      <c r="BA346" s="65">
        <f t="shared" si="250"/>
        <v>0</v>
      </c>
      <c r="BB346" s="60">
        <f t="shared" si="238"/>
        <v>5.78</v>
      </c>
      <c r="BC346" s="60">
        <f t="shared" si="239"/>
        <v>5.78</v>
      </c>
      <c r="BD346" s="53">
        <f t="shared" si="240"/>
        <v>283.25</v>
      </c>
      <c r="BE346" s="72">
        <f>VLOOKUP(B346,'[9]PAYROLL 50%'!$B$9:$L$24,11,0)</f>
        <v>97.12</v>
      </c>
      <c r="BF346" s="73">
        <f t="shared" ref="BF346:BF355" si="265">BD346-BE346</f>
        <v>186.13</v>
      </c>
      <c r="BG346" s="56">
        <v>0</v>
      </c>
      <c r="BH346" s="74">
        <v>0</v>
      </c>
      <c r="BI346" s="75">
        <f t="shared" si="251"/>
        <v>186.13</v>
      </c>
      <c r="BJ346" s="76"/>
      <c r="BK346" s="77"/>
      <c r="BL346" s="130"/>
      <c r="BM346" s="139" t="s">
        <v>819</v>
      </c>
      <c r="BN346" s="130" t="s">
        <v>820</v>
      </c>
      <c r="BO346" s="140">
        <v>247.50769230769231</v>
      </c>
    </row>
    <row r="347" spans="1:67" s="81" customFormat="1" ht="24" customHeight="1" x14ac:dyDescent="0.2">
      <c r="A347" s="41">
        <v>542</v>
      </c>
      <c r="B347" s="82" t="s">
        <v>1224</v>
      </c>
      <c r="C347" s="83" t="s">
        <v>1225</v>
      </c>
      <c r="D347" s="97" t="s">
        <v>1226</v>
      </c>
      <c r="E347" s="98" t="s">
        <v>464</v>
      </c>
      <c r="F347" s="86" t="s">
        <v>801</v>
      </c>
      <c r="G347" s="99">
        <v>37190</v>
      </c>
      <c r="H347" s="100">
        <v>45352</v>
      </c>
      <c r="I347" s="49">
        <v>202</v>
      </c>
      <c r="J347" s="50">
        <f>VLOOKUP(B347,[9]Attendance!$B$16:$AQ$105,42,0)</f>
        <v>24</v>
      </c>
      <c r="K347" s="51">
        <f t="shared" si="241"/>
        <v>186.46</v>
      </c>
      <c r="L347" s="52">
        <v>0</v>
      </c>
      <c r="M347" s="52">
        <f t="shared" si="242"/>
        <v>0</v>
      </c>
      <c r="N347" s="58">
        <f>VLOOKUP(B347,[9]Attendance!$B$16:$AS$105,44,0)</f>
        <v>8</v>
      </c>
      <c r="O347" s="58">
        <f t="shared" si="253"/>
        <v>11.653846153846153</v>
      </c>
      <c r="P347" s="53">
        <f>VLOOKUP(B347,[9]Attendance!$B$16:$BA$105,52,0)</f>
        <v>0</v>
      </c>
      <c r="Q347" s="53">
        <f t="shared" si="254"/>
        <v>0</v>
      </c>
      <c r="R347" s="54">
        <f>VLOOKUP(B347,[9]Attendance!$B$16:$BB$105,53,0)</f>
        <v>42</v>
      </c>
      <c r="S347" s="55">
        <f t="shared" si="255"/>
        <v>61.182692307692307</v>
      </c>
      <c r="T347" s="53">
        <f>VLOOKUP(B347,[9]Attendance!$B$16:$BC$105,54,0)</f>
        <v>0</v>
      </c>
      <c r="U347" s="53">
        <f t="shared" si="256"/>
        <v>0</v>
      </c>
      <c r="V347" s="53">
        <f>VLOOKUP(B347,[9]Attendance!$B$16:$AT$105,45,0)</f>
        <v>0</v>
      </c>
      <c r="W347" s="53">
        <f t="shared" si="244"/>
        <v>0</v>
      </c>
      <c r="X347" s="56">
        <f>VLOOKUP(B347,[9]Attendance!$B$16:$AP$105,41,0)</f>
        <v>21</v>
      </c>
      <c r="Y347" s="56">
        <f t="shared" si="257"/>
        <v>10.5</v>
      </c>
      <c r="Z347" s="57">
        <v>0</v>
      </c>
      <c r="AA347" s="58">
        <f t="shared" si="245"/>
        <v>24</v>
      </c>
      <c r="AB347" s="59">
        <f t="shared" si="258"/>
        <v>0</v>
      </c>
      <c r="AC347" s="58">
        <f t="shared" si="246"/>
        <v>0</v>
      </c>
      <c r="AD347" s="58">
        <f t="shared" si="247"/>
        <v>0</v>
      </c>
      <c r="AE347" s="60">
        <v>26</v>
      </c>
      <c r="AF347" s="60">
        <f t="shared" si="259"/>
        <v>10</v>
      </c>
      <c r="AG347" s="60">
        <f>VLOOKUP(B347,[9]Attendance!$B$16:$AZ$105,51,0)</f>
        <v>24</v>
      </c>
      <c r="AH347" s="53">
        <f t="shared" si="260"/>
        <v>9.2307692307692317</v>
      </c>
      <c r="AI347" s="61">
        <f>VLOOKUP(B347,[9]Attendance!$B$16:$BD$105,55,0)</f>
        <v>0</v>
      </c>
      <c r="AJ347" s="61">
        <f>VLOOKUP(B347,'[9]Annual leave'!$B$10:$W$27,22,0)</f>
        <v>0</v>
      </c>
      <c r="AK347" s="62">
        <f t="shared" si="248"/>
        <v>0</v>
      </c>
      <c r="AL347" s="63">
        <f t="shared" si="252"/>
        <v>0</v>
      </c>
      <c r="AM347" s="53">
        <v>0</v>
      </c>
      <c r="AN347" s="53">
        <f>VLOOKUP(B347,[9]Attendance!$B$16:$AR$105,43,0)</f>
        <v>0</v>
      </c>
      <c r="AO347" s="53">
        <f t="shared" si="261"/>
        <v>0</v>
      </c>
      <c r="AP347" s="64">
        <v>0</v>
      </c>
      <c r="AQ347" s="53">
        <v>0</v>
      </c>
      <c r="AR347" s="65">
        <v>0</v>
      </c>
      <c r="AS347" s="66">
        <f t="shared" si="249"/>
        <v>289.02999999999997</v>
      </c>
      <c r="AT347" s="67">
        <f t="shared" si="262"/>
        <v>1169993.44</v>
      </c>
      <c r="AU347" s="68">
        <v>0</v>
      </c>
      <c r="AV347" s="68">
        <v>0</v>
      </c>
      <c r="AW347" s="69">
        <f t="shared" si="263"/>
        <v>0</v>
      </c>
      <c r="AX347" s="70">
        <f t="shared" si="264"/>
        <v>1087009.44</v>
      </c>
      <c r="AY347" s="71">
        <f t="shared" si="235"/>
        <v>0</v>
      </c>
      <c r="AZ347" s="53">
        <f t="shared" si="236"/>
        <v>0</v>
      </c>
      <c r="BA347" s="65">
        <f t="shared" si="250"/>
        <v>0</v>
      </c>
      <c r="BB347" s="60">
        <f t="shared" si="238"/>
        <v>5.78</v>
      </c>
      <c r="BC347" s="60">
        <f t="shared" si="239"/>
        <v>5.78</v>
      </c>
      <c r="BD347" s="53">
        <f t="shared" si="240"/>
        <v>283.25</v>
      </c>
      <c r="BE347" s="72">
        <f>VLOOKUP(B347,'[9]PAYROLL 50%'!$B$9:$L$24,11,0)</f>
        <v>101</v>
      </c>
      <c r="BF347" s="73">
        <f t="shared" si="265"/>
        <v>182.25</v>
      </c>
      <c r="BG347" s="56">
        <v>0</v>
      </c>
      <c r="BH347" s="74">
        <v>0</v>
      </c>
      <c r="BI347" s="75">
        <f t="shared" si="251"/>
        <v>182.25</v>
      </c>
      <c r="BJ347" s="76"/>
      <c r="BK347" s="77"/>
      <c r="BL347" s="130"/>
      <c r="BM347" s="139" t="s">
        <v>822</v>
      </c>
      <c r="BN347" s="130" t="s">
        <v>823</v>
      </c>
      <c r="BO347" s="140">
        <v>209.94608974358971</v>
      </c>
    </row>
    <row r="348" spans="1:67" s="81" customFormat="1" ht="24" customHeight="1" x14ac:dyDescent="0.2">
      <c r="A348" s="41">
        <v>543</v>
      </c>
      <c r="B348" s="82" t="s">
        <v>1227</v>
      </c>
      <c r="C348" s="83" t="s">
        <v>1228</v>
      </c>
      <c r="D348" s="97" t="s">
        <v>1229</v>
      </c>
      <c r="E348" s="98" t="s">
        <v>464</v>
      </c>
      <c r="F348" s="86" t="s">
        <v>801</v>
      </c>
      <c r="G348" s="99">
        <v>32973</v>
      </c>
      <c r="H348" s="100">
        <v>45352</v>
      </c>
      <c r="I348" s="49">
        <v>202</v>
      </c>
      <c r="J348" s="50">
        <f>VLOOKUP(B348,[9]Attendance!$B$16:$AQ$105,42,0)</f>
        <v>26</v>
      </c>
      <c r="K348" s="51">
        <f t="shared" si="241"/>
        <v>202</v>
      </c>
      <c r="L348" s="52">
        <v>0</v>
      </c>
      <c r="M348" s="52">
        <f t="shared" si="242"/>
        <v>0</v>
      </c>
      <c r="N348" s="58">
        <f>VLOOKUP(B348,[9]Attendance!$B$16:$AS$105,44,0)</f>
        <v>8</v>
      </c>
      <c r="O348" s="58">
        <f t="shared" si="253"/>
        <v>11.653846153846153</v>
      </c>
      <c r="P348" s="58">
        <f>VLOOKUP(B348,[9]Attendance!$B$16:$BA$105,52,0)</f>
        <v>40</v>
      </c>
      <c r="Q348" s="58">
        <f t="shared" si="254"/>
        <v>11.653846153846153</v>
      </c>
      <c r="R348" s="54">
        <f>VLOOKUP(B348,[9]Attendance!$B$16:$BB$105,53,0)</f>
        <v>20</v>
      </c>
      <c r="S348" s="55">
        <f t="shared" si="255"/>
        <v>29.134615384615383</v>
      </c>
      <c r="T348" s="58">
        <f>VLOOKUP(B348,[9]Attendance!$B$16:$BC$105,54,0)</f>
        <v>18</v>
      </c>
      <c r="U348" s="58">
        <f t="shared" si="256"/>
        <v>34.96153846153846</v>
      </c>
      <c r="V348" s="53">
        <f>VLOOKUP(B348,[9]Attendance!$B$16:$AT$105,45,0)</f>
        <v>0</v>
      </c>
      <c r="W348" s="53">
        <f t="shared" si="244"/>
        <v>0</v>
      </c>
      <c r="X348" s="56">
        <f>VLOOKUP(B348,[9]Attendance!$B$16:$AP$105,41,0)</f>
        <v>19</v>
      </c>
      <c r="Y348" s="56">
        <f t="shared" si="257"/>
        <v>9.5</v>
      </c>
      <c r="Z348" s="57">
        <v>0</v>
      </c>
      <c r="AA348" s="58">
        <f t="shared" si="245"/>
        <v>26</v>
      </c>
      <c r="AB348" s="59">
        <f t="shared" si="258"/>
        <v>0</v>
      </c>
      <c r="AC348" s="58">
        <f t="shared" si="246"/>
        <v>0</v>
      </c>
      <c r="AD348" s="58">
        <f t="shared" si="247"/>
        <v>0</v>
      </c>
      <c r="AE348" s="60">
        <v>26</v>
      </c>
      <c r="AF348" s="60">
        <f t="shared" si="259"/>
        <v>10</v>
      </c>
      <c r="AG348" s="60">
        <f>VLOOKUP(B348,[9]Attendance!$B$16:$AZ$105,51,0)</f>
        <v>26</v>
      </c>
      <c r="AH348" s="53">
        <f t="shared" si="260"/>
        <v>10</v>
      </c>
      <c r="AI348" s="61">
        <f>VLOOKUP(B348,[9]Attendance!$B$16:$BD$105,55,0)</f>
        <v>0</v>
      </c>
      <c r="AJ348" s="61">
        <f>VLOOKUP(B348,'[9]Annual leave'!$B$10:$W$27,22,0)</f>
        <v>0</v>
      </c>
      <c r="AK348" s="62">
        <f t="shared" si="248"/>
        <v>0</v>
      </c>
      <c r="AL348" s="63">
        <f t="shared" si="252"/>
        <v>0</v>
      </c>
      <c r="AM348" s="53">
        <v>0</v>
      </c>
      <c r="AN348" s="58">
        <f>VLOOKUP(B348,[9]Attendance!$B$16:$AR$105,43,0)</f>
        <v>11</v>
      </c>
      <c r="AO348" s="58">
        <f t="shared" si="261"/>
        <v>12.692307692307692</v>
      </c>
      <c r="AP348" s="64">
        <v>0</v>
      </c>
      <c r="AQ348" s="63">
        <v>10</v>
      </c>
      <c r="AR348" s="65">
        <v>0</v>
      </c>
      <c r="AS348" s="66">
        <f t="shared" si="249"/>
        <v>341.6</v>
      </c>
      <c r="AT348" s="67">
        <f t="shared" si="262"/>
        <v>1382796.8</v>
      </c>
      <c r="AU348" s="68">
        <v>1</v>
      </c>
      <c r="AV348" s="68">
        <v>0</v>
      </c>
      <c r="AW348" s="69">
        <f t="shared" si="263"/>
        <v>150000</v>
      </c>
      <c r="AX348" s="70">
        <f t="shared" si="264"/>
        <v>1153860.8</v>
      </c>
      <c r="AY348" s="71">
        <f t="shared" si="235"/>
        <v>0</v>
      </c>
      <c r="AZ348" s="53">
        <f t="shared" si="236"/>
        <v>0</v>
      </c>
      <c r="BA348" s="65">
        <f t="shared" si="250"/>
        <v>0</v>
      </c>
      <c r="BB348" s="60">
        <f t="shared" si="238"/>
        <v>5.92</v>
      </c>
      <c r="BC348" s="60">
        <f t="shared" si="239"/>
        <v>5.92</v>
      </c>
      <c r="BD348" s="53">
        <f t="shared" si="240"/>
        <v>335.68</v>
      </c>
      <c r="BE348" s="72">
        <f>VLOOKUP(B348,'[9]PAYROLL 50%'!$B$9:$L$24,11,0)</f>
        <v>101</v>
      </c>
      <c r="BF348" s="73">
        <f t="shared" si="265"/>
        <v>234.68</v>
      </c>
      <c r="BG348" s="56">
        <v>0</v>
      </c>
      <c r="BH348" s="74">
        <v>0</v>
      </c>
      <c r="BI348" s="75">
        <f t="shared" si="251"/>
        <v>234.68</v>
      </c>
      <c r="BJ348" s="76"/>
      <c r="BK348" s="77"/>
      <c r="BL348" s="130"/>
      <c r="BM348" s="139" t="s">
        <v>825</v>
      </c>
      <c r="BN348" s="130" t="s">
        <v>826</v>
      </c>
      <c r="BO348" s="140">
        <v>199.89999999999998</v>
      </c>
    </row>
    <row r="349" spans="1:67" s="81" customFormat="1" ht="24" customHeight="1" x14ac:dyDescent="0.2">
      <c r="A349" s="41">
        <v>544</v>
      </c>
      <c r="B349" s="82" t="s">
        <v>1230</v>
      </c>
      <c r="C349" s="83" t="s">
        <v>1231</v>
      </c>
      <c r="D349" s="97" t="s">
        <v>1232</v>
      </c>
      <c r="E349" s="98" t="s">
        <v>464</v>
      </c>
      <c r="F349" s="86" t="s">
        <v>801</v>
      </c>
      <c r="G349" s="99">
        <v>33390</v>
      </c>
      <c r="H349" s="100">
        <v>45353</v>
      </c>
      <c r="I349" s="49">
        <v>202</v>
      </c>
      <c r="J349" s="50">
        <f>VLOOKUP(B349,[9]Attendance!$B$16:$AQ$105,42,0)</f>
        <v>24.5</v>
      </c>
      <c r="K349" s="51">
        <f t="shared" si="241"/>
        <v>190.35</v>
      </c>
      <c r="L349" s="52">
        <v>0</v>
      </c>
      <c r="M349" s="52">
        <f t="shared" si="242"/>
        <v>0</v>
      </c>
      <c r="N349" s="58">
        <f>VLOOKUP(B349,[9]Attendance!$B$16:$AS$105,44,0)</f>
        <v>8</v>
      </c>
      <c r="O349" s="58">
        <f t="shared" si="253"/>
        <v>11.653846153846153</v>
      </c>
      <c r="P349" s="53">
        <f>VLOOKUP(B349,[9]Attendance!$B$16:$BA$105,52,0)</f>
        <v>0</v>
      </c>
      <c r="Q349" s="53">
        <f t="shared" si="254"/>
        <v>0</v>
      </c>
      <c r="R349" s="54">
        <f>VLOOKUP(B349,[9]Attendance!$B$16:$BB$105,53,0)</f>
        <v>44</v>
      </c>
      <c r="S349" s="55">
        <f t="shared" si="255"/>
        <v>64.09615384615384</v>
      </c>
      <c r="T349" s="53">
        <f>VLOOKUP(B349,[9]Attendance!$B$16:$BC$105,54,0)</f>
        <v>0</v>
      </c>
      <c r="U349" s="53">
        <f t="shared" si="256"/>
        <v>0</v>
      </c>
      <c r="V349" s="58">
        <f>VLOOKUP(B349,[9]Attendance!$B$16:$AT$105,45,0)</f>
        <v>8</v>
      </c>
      <c r="W349" s="58">
        <f t="shared" si="244"/>
        <v>15.538461538461538</v>
      </c>
      <c r="X349" s="56">
        <f>VLOOKUP(B349,[9]Attendance!$B$16:$AP$105,41,0)</f>
        <v>22</v>
      </c>
      <c r="Y349" s="56">
        <f t="shared" si="257"/>
        <v>11</v>
      </c>
      <c r="Z349" s="57">
        <v>0</v>
      </c>
      <c r="AA349" s="58">
        <f t="shared" si="245"/>
        <v>24.5</v>
      </c>
      <c r="AB349" s="59">
        <f t="shared" si="258"/>
        <v>0</v>
      </c>
      <c r="AC349" s="58">
        <f t="shared" si="246"/>
        <v>0</v>
      </c>
      <c r="AD349" s="58">
        <f t="shared" si="247"/>
        <v>0</v>
      </c>
      <c r="AE349" s="60">
        <v>26</v>
      </c>
      <c r="AF349" s="60">
        <f t="shared" si="259"/>
        <v>10</v>
      </c>
      <c r="AG349" s="60">
        <f>VLOOKUP(B349,[9]Attendance!$B$16:$AZ$105,51,0)</f>
        <v>24.5</v>
      </c>
      <c r="AH349" s="53">
        <f t="shared" si="260"/>
        <v>9.4230769230769234</v>
      </c>
      <c r="AI349" s="61">
        <f>VLOOKUP(B349,[9]Attendance!$B$16:$BD$105,55,0)</f>
        <v>0</v>
      </c>
      <c r="AJ349" s="61">
        <f>VLOOKUP(B349,'[9]Annual leave'!$B$10:$W$27,22,0)</f>
        <v>0</v>
      </c>
      <c r="AK349" s="62">
        <f t="shared" si="248"/>
        <v>0</v>
      </c>
      <c r="AL349" s="63">
        <f t="shared" si="252"/>
        <v>0</v>
      </c>
      <c r="AM349" s="53">
        <v>0</v>
      </c>
      <c r="AN349" s="53">
        <f>VLOOKUP(B349,[9]Attendance!$B$16:$AR$105,43,0)</f>
        <v>0</v>
      </c>
      <c r="AO349" s="53">
        <f t="shared" si="261"/>
        <v>0</v>
      </c>
      <c r="AP349" s="64">
        <v>0</v>
      </c>
      <c r="AQ349" s="53">
        <v>0</v>
      </c>
      <c r="AR349" s="65">
        <v>0</v>
      </c>
      <c r="AS349" s="66">
        <f t="shared" si="249"/>
        <v>312.06</v>
      </c>
      <c r="AT349" s="67">
        <f t="shared" si="262"/>
        <v>1263218.8800000001</v>
      </c>
      <c r="AU349" s="68">
        <v>1</v>
      </c>
      <c r="AV349" s="68">
        <v>1</v>
      </c>
      <c r="AW349" s="69">
        <f t="shared" si="263"/>
        <v>300000</v>
      </c>
      <c r="AX349" s="70">
        <f t="shared" si="264"/>
        <v>878210.88000000012</v>
      </c>
      <c r="AY349" s="71">
        <f t="shared" si="235"/>
        <v>0</v>
      </c>
      <c r="AZ349" s="53">
        <f t="shared" si="236"/>
        <v>0</v>
      </c>
      <c r="BA349" s="65">
        <f t="shared" si="250"/>
        <v>0</v>
      </c>
      <c r="BB349" s="60">
        <f t="shared" si="238"/>
        <v>5.92</v>
      </c>
      <c r="BC349" s="60">
        <f t="shared" si="239"/>
        <v>5.92</v>
      </c>
      <c r="BD349" s="53">
        <f t="shared" si="240"/>
        <v>306.14</v>
      </c>
      <c r="BE349" s="72">
        <f>VLOOKUP(B349,'[9]PAYROLL 50%'!$B$9:$L$24,11,0)</f>
        <v>93.23</v>
      </c>
      <c r="BF349" s="73">
        <f t="shared" si="265"/>
        <v>212.90999999999997</v>
      </c>
      <c r="BG349" s="56">
        <v>0</v>
      </c>
      <c r="BH349" s="74">
        <v>0</v>
      </c>
      <c r="BI349" s="75">
        <f t="shared" si="251"/>
        <v>212.90999999999997</v>
      </c>
      <c r="BJ349" s="76"/>
      <c r="BK349" s="77"/>
      <c r="BL349" s="130"/>
      <c r="BM349" s="139" t="s">
        <v>828</v>
      </c>
      <c r="BN349" s="130" t="s">
        <v>829</v>
      </c>
      <c r="BO349" s="140">
        <v>236.39000000000001</v>
      </c>
    </row>
    <row r="350" spans="1:67" s="81" customFormat="1" ht="24" customHeight="1" x14ac:dyDescent="0.2">
      <c r="A350" s="41">
        <v>545</v>
      </c>
      <c r="B350" s="82" t="s">
        <v>1233</v>
      </c>
      <c r="C350" s="83" t="s">
        <v>1234</v>
      </c>
      <c r="D350" s="97" t="s">
        <v>1235</v>
      </c>
      <c r="E350" s="98" t="s">
        <v>143</v>
      </c>
      <c r="F350" s="86" t="s">
        <v>801</v>
      </c>
      <c r="G350" s="99">
        <v>34431</v>
      </c>
      <c r="H350" s="100">
        <v>45358</v>
      </c>
      <c r="I350" s="49">
        <v>202</v>
      </c>
      <c r="J350" s="50">
        <f>VLOOKUP(B350,[9]Attendance!$B$16:$AQ$105,42,0)</f>
        <v>21</v>
      </c>
      <c r="K350" s="51">
        <f t="shared" si="241"/>
        <v>163.15</v>
      </c>
      <c r="L350" s="52">
        <v>0</v>
      </c>
      <c r="M350" s="52">
        <f t="shared" si="242"/>
        <v>0</v>
      </c>
      <c r="N350" s="53">
        <f>VLOOKUP(B350,[9]Attendance!$B$16:$AS$105,44,0)</f>
        <v>0</v>
      </c>
      <c r="O350" s="60">
        <f t="shared" si="253"/>
        <v>0</v>
      </c>
      <c r="P350" s="53">
        <f>VLOOKUP(B350,[9]Attendance!$B$16:$BA$105,52,0)</f>
        <v>0</v>
      </c>
      <c r="Q350" s="53">
        <f t="shared" si="254"/>
        <v>0</v>
      </c>
      <c r="R350" s="54">
        <f>VLOOKUP(B350,[9]Attendance!$B$16:$BB$105,53,0)</f>
        <v>38</v>
      </c>
      <c r="S350" s="55">
        <f t="shared" si="255"/>
        <v>55.355769230769226</v>
      </c>
      <c r="T350" s="53">
        <f>VLOOKUP(B350,[9]Attendance!$B$16:$BC$105,54,0)</f>
        <v>0</v>
      </c>
      <c r="U350" s="53">
        <f t="shared" si="256"/>
        <v>0</v>
      </c>
      <c r="V350" s="58">
        <f>VLOOKUP(B350,[9]Attendance!$B$16:$AT$105,45,0)</f>
        <v>8</v>
      </c>
      <c r="W350" s="58">
        <f t="shared" si="244"/>
        <v>15.538461538461538</v>
      </c>
      <c r="X350" s="56">
        <f>VLOOKUP(B350,[9]Attendance!$B$16:$AP$105,41,0)</f>
        <v>19</v>
      </c>
      <c r="Y350" s="56">
        <f t="shared" si="257"/>
        <v>9.5</v>
      </c>
      <c r="Z350" s="57">
        <v>0</v>
      </c>
      <c r="AA350" s="58">
        <f t="shared" si="245"/>
        <v>21</v>
      </c>
      <c r="AB350" s="59">
        <f t="shared" si="258"/>
        <v>0</v>
      </c>
      <c r="AC350" s="58">
        <f t="shared" si="246"/>
        <v>0</v>
      </c>
      <c r="AD350" s="58">
        <f t="shared" si="247"/>
        <v>0</v>
      </c>
      <c r="AE350" s="60">
        <v>26</v>
      </c>
      <c r="AF350" s="60">
        <f t="shared" si="259"/>
        <v>10</v>
      </c>
      <c r="AG350" s="60">
        <f>VLOOKUP(B350,[9]Attendance!$B$16:$AZ$105,51,0)</f>
        <v>21</v>
      </c>
      <c r="AH350" s="53">
        <f t="shared" si="260"/>
        <v>8.0769230769230766</v>
      </c>
      <c r="AI350" s="61">
        <f>VLOOKUP(B350,[9]Attendance!$B$16:$BD$105,55,0)</f>
        <v>0</v>
      </c>
      <c r="AJ350" s="61">
        <f>VLOOKUP(B350,'[9]Annual leave'!$B$10:$W$27,22,0)</f>
        <v>0</v>
      </c>
      <c r="AK350" s="62">
        <f t="shared" si="248"/>
        <v>0</v>
      </c>
      <c r="AL350" s="63">
        <f t="shared" si="252"/>
        <v>0</v>
      </c>
      <c r="AM350" s="53">
        <v>0</v>
      </c>
      <c r="AN350" s="53">
        <f>VLOOKUP(B350,[9]Attendance!$B$16:$AR$105,43,0)</f>
        <v>0</v>
      </c>
      <c r="AO350" s="53">
        <f t="shared" si="261"/>
        <v>0</v>
      </c>
      <c r="AP350" s="64">
        <v>0</v>
      </c>
      <c r="AQ350" s="53">
        <v>0</v>
      </c>
      <c r="AR350" s="65">
        <v>0</v>
      </c>
      <c r="AS350" s="66">
        <f t="shared" si="249"/>
        <v>261.62</v>
      </c>
      <c r="AT350" s="67">
        <f t="shared" si="262"/>
        <v>1059037.76</v>
      </c>
      <c r="AU350" s="68">
        <v>1</v>
      </c>
      <c r="AV350" s="68">
        <v>1</v>
      </c>
      <c r="AW350" s="69">
        <f t="shared" si="263"/>
        <v>300000</v>
      </c>
      <c r="AX350" s="70">
        <f t="shared" si="264"/>
        <v>680101.76</v>
      </c>
      <c r="AY350" s="71">
        <f t="shared" si="235"/>
        <v>0</v>
      </c>
      <c r="AZ350" s="53">
        <f t="shared" si="236"/>
        <v>0</v>
      </c>
      <c r="BA350" s="65">
        <f t="shared" si="250"/>
        <v>0</v>
      </c>
      <c r="BB350" s="60">
        <f t="shared" si="238"/>
        <v>5.23</v>
      </c>
      <c r="BC350" s="60">
        <f t="shared" si="239"/>
        <v>5.23</v>
      </c>
      <c r="BD350" s="53">
        <f t="shared" si="240"/>
        <v>256.39</v>
      </c>
      <c r="BE350" s="72">
        <f>VLOOKUP(B350,'[9]PAYROLL 50%'!$B$9:$L$24,11,0)</f>
        <v>62.15</v>
      </c>
      <c r="BF350" s="73">
        <f t="shared" si="265"/>
        <v>194.23999999999998</v>
      </c>
      <c r="BG350" s="56">
        <v>0</v>
      </c>
      <c r="BH350" s="74">
        <v>0</v>
      </c>
      <c r="BI350" s="75">
        <f t="shared" si="251"/>
        <v>194.23999999999998</v>
      </c>
      <c r="BJ350" s="76"/>
      <c r="BK350" s="77"/>
      <c r="BL350" s="130"/>
      <c r="BM350" s="139" t="s">
        <v>831</v>
      </c>
      <c r="BN350" s="130" t="s">
        <v>832</v>
      </c>
      <c r="BO350" s="140">
        <v>260.99</v>
      </c>
    </row>
    <row r="351" spans="1:67" s="81" customFormat="1" ht="24" customHeight="1" x14ac:dyDescent="0.2">
      <c r="A351" s="41">
        <v>546</v>
      </c>
      <c r="B351" s="82" t="s">
        <v>1236</v>
      </c>
      <c r="C351" s="83" t="s">
        <v>1237</v>
      </c>
      <c r="D351" s="97" t="s">
        <v>1238</v>
      </c>
      <c r="E351" s="98" t="s">
        <v>464</v>
      </c>
      <c r="F351" s="86" t="s">
        <v>801</v>
      </c>
      <c r="G351" s="99">
        <v>35102</v>
      </c>
      <c r="H351" s="100">
        <v>45358</v>
      </c>
      <c r="I351" s="49">
        <v>202</v>
      </c>
      <c r="J351" s="50">
        <f>VLOOKUP(B351,[9]Attendance!$B$16:$AQ$105,42,0)</f>
        <v>21</v>
      </c>
      <c r="K351" s="51">
        <f t="shared" si="241"/>
        <v>163.15</v>
      </c>
      <c r="L351" s="52">
        <v>0</v>
      </c>
      <c r="M351" s="52">
        <f t="shared" si="242"/>
        <v>0</v>
      </c>
      <c r="N351" s="53">
        <f>VLOOKUP(B351,[9]Attendance!$B$16:$AS$105,44,0)</f>
        <v>0</v>
      </c>
      <c r="O351" s="53">
        <f t="shared" si="253"/>
        <v>0</v>
      </c>
      <c r="P351" s="53">
        <f>VLOOKUP(B351,[9]Attendance!$B$16:$BA$105,52,0)</f>
        <v>0</v>
      </c>
      <c r="Q351" s="53">
        <f t="shared" si="254"/>
        <v>0</v>
      </c>
      <c r="R351" s="54">
        <f>VLOOKUP(B351,[9]Attendance!$B$16:$BB$105,53,0)</f>
        <v>34</v>
      </c>
      <c r="S351" s="55">
        <f t="shared" si="255"/>
        <v>49.528846153846153</v>
      </c>
      <c r="T351" s="53">
        <f>VLOOKUP(B351,[9]Attendance!$B$16:$BC$105,54,0)</f>
        <v>0</v>
      </c>
      <c r="U351" s="53">
        <f t="shared" si="256"/>
        <v>0</v>
      </c>
      <c r="V351" s="58">
        <f>VLOOKUP(B351,[9]Attendance!$B$16:$AT$105,45,0)</f>
        <v>8</v>
      </c>
      <c r="W351" s="58">
        <f t="shared" si="244"/>
        <v>15.538461538461538</v>
      </c>
      <c r="X351" s="56">
        <f>VLOOKUP(B351,[9]Attendance!$B$16:$AP$105,41,0)</f>
        <v>17</v>
      </c>
      <c r="Y351" s="56">
        <f t="shared" si="257"/>
        <v>8.5</v>
      </c>
      <c r="Z351" s="57">
        <v>0</v>
      </c>
      <c r="AA351" s="58">
        <f t="shared" si="245"/>
        <v>21</v>
      </c>
      <c r="AB351" s="59">
        <f t="shared" si="258"/>
        <v>0</v>
      </c>
      <c r="AC351" s="58">
        <f t="shared" si="246"/>
        <v>0</v>
      </c>
      <c r="AD351" s="58">
        <f t="shared" si="247"/>
        <v>0</v>
      </c>
      <c r="AE351" s="60">
        <v>26</v>
      </c>
      <c r="AF351" s="60">
        <f t="shared" si="259"/>
        <v>10</v>
      </c>
      <c r="AG351" s="60">
        <f>VLOOKUP(B351,[9]Attendance!$B$16:$AZ$105,51,0)</f>
        <v>21</v>
      </c>
      <c r="AH351" s="53">
        <f t="shared" si="260"/>
        <v>8.0769230769230766</v>
      </c>
      <c r="AI351" s="61">
        <f>VLOOKUP(B351,[9]Attendance!$B$16:$BD$105,55,0)</f>
        <v>0</v>
      </c>
      <c r="AJ351" s="61">
        <f>VLOOKUP(B351,'[9]Annual leave'!$B$10:$W$27,22,0)</f>
        <v>0</v>
      </c>
      <c r="AK351" s="62">
        <f t="shared" si="248"/>
        <v>0</v>
      </c>
      <c r="AL351" s="63">
        <f t="shared" si="252"/>
        <v>0</v>
      </c>
      <c r="AM351" s="53">
        <v>0</v>
      </c>
      <c r="AN351" s="53">
        <f>VLOOKUP(B351,[9]Attendance!$B$16:$AR$105,43,0)</f>
        <v>0</v>
      </c>
      <c r="AO351" s="53">
        <f t="shared" si="261"/>
        <v>0</v>
      </c>
      <c r="AP351" s="64">
        <v>0</v>
      </c>
      <c r="AQ351" s="53">
        <v>0</v>
      </c>
      <c r="AR351" s="65">
        <v>0</v>
      </c>
      <c r="AS351" s="66">
        <f t="shared" si="249"/>
        <v>254.79</v>
      </c>
      <c r="AT351" s="67">
        <f t="shared" si="262"/>
        <v>1031389.9199999999</v>
      </c>
      <c r="AU351" s="68">
        <v>1</v>
      </c>
      <c r="AV351" s="68">
        <v>1</v>
      </c>
      <c r="AW351" s="69">
        <f t="shared" si="263"/>
        <v>300000</v>
      </c>
      <c r="AX351" s="70">
        <f t="shared" si="264"/>
        <v>656501.91999999993</v>
      </c>
      <c r="AY351" s="71">
        <f t="shared" si="235"/>
        <v>0</v>
      </c>
      <c r="AZ351" s="53">
        <f t="shared" si="236"/>
        <v>0</v>
      </c>
      <c r="BA351" s="65">
        <f t="shared" si="250"/>
        <v>0</v>
      </c>
      <c r="BB351" s="60">
        <f t="shared" si="238"/>
        <v>5.0999999999999996</v>
      </c>
      <c r="BC351" s="60">
        <f t="shared" si="239"/>
        <v>5.0999999999999996</v>
      </c>
      <c r="BD351" s="53">
        <f t="shared" si="240"/>
        <v>249.69</v>
      </c>
      <c r="BE351" s="72">
        <f>VLOOKUP(B351,'[9]PAYROLL 50%'!$B$9:$L$24,11,0)</f>
        <v>62.15</v>
      </c>
      <c r="BF351" s="73">
        <f t="shared" si="265"/>
        <v>187.54</v>
      </c>
      <c r="BG351" s="56">
        <v>0</v>
      </c>
      <c r="BH351" s="74">
        <v>0</v>
      </c>
      <c r="BI351" s="75">
        <f t="shared" si="251"/>
        <v>187.54</v>
      </c>
      <c r="BJ351" s="76"/>
      <c r="BK351" s="77"/>
      <c r="BL351" s="130"/>
      <c r="BM351" s="139" t="s">
        <v>834</v>
      </c>
      <c r="BN351" s="130" t="s">
        <v>835</v>
      </c>
      <c r="BO351" s="140">
        <v>258.14999999999998</v>
      </c>
    </row>
    <row r="352" spans="1:67" s="81" customFormat="1" ht="24" customHeight="1" x14ac:dyDescent="0.2">
      <c r="A352" s="41">
        <v>547</v>
      </c>
      <c r="B352" s="82" t="s">
        <v>1239</v>
      </c>
      <c r="C352" s="83" t="s">
        <v>1240</v>
      </c>
      <c r="D352" s="97" t="s">
        <v>1241</v>
      </c>
      <c r="E352" s="98" t="s">
        <v>464</v>
      </c>
      <c r="F352" s="86" t="s">
        <v>801</v>
      </c>
      <c r="G352" s="99">
        <v>38021</v>
      </c>
      <c r="H352" s="100">
        <v>45358</v>
      </c>
      <c r="I352" s="49">
        <v>202</v>
      </c>
      <c r="J352" s="50">
        <f>VLOOKUP(B352,[9]Attendance!$B$16:$AQ$105,42,0)</f>
        <v>20.5</v>
      </c>
      <c r="K352" s="51">
        <f t="shared" si="241"/>
        <v>159.27000000000001</v>
      </c>
      <c r="L352" s="52">
        <v>0</v>
      </c>
      <c r="M352" s="52">
        <f t="shared" si="242"/>
        <v>0</v>
      </c>
      <c r="N352" s="53">
        <f>VLOOKUP(B352,[9]Attendance!$B$16:$AS$105,44,0)</f>
        <v>0</v>
      </c>
      <c r="O352" s="60">
        <f t="shared" si="253"/>
        <v>0</v>
      </c>
      <c r="P352" s="53">
        <f>VLOOKUP(B352,[9]Attendance!$B$16:$BA$105,52,0)</f>
        <v>0</v>
      </c>
      <c r="Q352" s="53">
        <f t="shared" si="254"/>
        <v>0</v>
      </c>
      <c r="R352" s="54">
        <f>VLOOKUP(B352,[9]Attendance!$B$16:$BB$105,53,0)</f>
        <v>34</v>
      </c>
      <c r="S352" s="55">
        <f t="shared" si="255"/>
        <v>49.528846153846153</v>
      </c>
      <c r="T352" s="53">
        <f>VLOOKUP(B352,[9]Attendance!$B$16:$BC$105,54,0)</f>
        <v>0</v>
      </c>
      <c r="U352" s="53">
        <f t="shared" si="256"/>
        <v>0</v>
      </c>
      <c r="V352" s="53">
        <f>VLOOKUP(B352,[9]Attendance!$B$16:$AT$105,45,0)</f>
        <v>0</v>
      </c>
      <c r="W352" s="53">
        <f t="shared" si="244"/>
        <v>0</v>
      </c>
      <c r="X352" s="56">
        <f>VLOOKUP(B352,[9]Attendance!$B$16:$AP$105,41,0)</f>
        <v>17</v>
      </c>
      <c r="Y352" s="56">
        <f t="shared" si="257"/>
        <v>8.5</v>
      </c>
      <c r="Z352" s="57">
        <v>0</v>
      </c>
      <c r="AA352" s="58">
        <f t="shared" si="245"/>
        <v>20.5</v>
      </c>
      <c r="AB352" s="59">
        <f t="shared" si="258"/>
        <v>0</v>
      </c>
      <c r="AC352" s="58">
        <f t="shared" si="246"/>
        <v>0</v>
      </c>
      <c r="AD352" s="58">
        <f t="shared" si="247"/>
        <v>0</v>
      </c>
      <c r="AE352" s="60">
        <v>26</v>
      </c>
      <c r="AF352" s="60">
        <f t="shared" si="259"/>
        <v>10</v>
      </c>
      <c r="AG352" s="60">
        <f>VLOOKUP(B352,[9]Attendance!$B$16:$AZ$105,51,0)</f>
        <v>20.5</v>
      </c>
      <c r="AH352" s="53">
        <f t="shared" si="260"/>
        <v>7.884615384615385</v>
      </c>
      <c r="AI352" s="61">
        <f>VLOOKUP(B352,[9]Attendance!$B$16:$BD$105,55,0)</f>
        <v>0</v>
      </c>
      <c r="AJ352" s="61">
        <f>VLOOKUP(B352,'[9]Annual leave'!$B$10:$W$27,22,0)</f>
        <v>0</v>
      </c>
      <c r="AK352" s="62">
        <f t="shared" si="248"/>
        <v>0</v>
      </c>
      <c r="AL352" s="63">
        <f t="shared" si="252"/>
        <v>0</v>
      </c>
      <c r="AM352" s="53">
        <v>0</v>
      </c>
      <c r="AN352" s="53">
        <f>VLOOKUP(B352,[9]Attendance!$B$16:$AR$105,43,0)</f>
        <v>0</v>
      </c>
      <c r="AO352" s="53">
        <f t="shared" si="261"/>
        <v>0</v>
      </c>
      <c r="AP352" s="64">
        <v>0</v>
      </c>
      <c r="AQ352" s="53">
        <v>0</v>
      </c>
      <c r="AR352" s="65">
        <v>0</v>
      </c>
      <c r="AS352" s="66">
        <f t="shared" si="249"/>
        <v>235.18</v>
      </c>
      <c r="AT352" s="67">
        <f t="shared" si="262"/>
        <v>952008.64</v>
      </c>
      <c r="AU352" s="68">
        <v>1</v>
      </c>
      <c r="AV352" s="68">
        <v>0</v>
      </c>
      <c r="AW352" s="69">
        <f t="shared" si="263"/>
        <v>150000</v>
      </c>
      <c r="AX352" s="70">
        <f t="shared" si="264"/>
        <v>727120.64</v>
      </c>
      <c r="AY352" s="71">
        <f t="shared" si="235"/>
        <v>0</v>
      </c>
      <c r="AZ352" s="53">
        <f t="shared" si="236"/>
        <v>0</v>
      </c>
      <c r="BA352" s="65">
        <f t="shared" si="250"/>
        <v>0</v>
      </c>
      <c r="BB352" s="60">
        <f t="shared" si="238"/>
        <v>4.7</v>
      </c>
      <c r="BC352" s="60">
        <f t="shared" si="239"/>
        <v>4.7</v>
      </c>
      <c r="BD352" s="53">
        <f t="shared" si="240"/>
        <v>230.48</v>
      </c>
      <c r="BE352" s="72">
        <f>VLOOKUP(B352,'[9]PAYROLL 50%'!$B$9:$L$24,11,0)</f>
        <v>58.27</v>
      </c>
      <c r="BF352" s="73">
        <f t="shared" si="265"/>
        <v>172.20999999999998</v>
      </c>
      <c r="BG352" s="56">
        <v>0</v>
      </c>
      <c r="BH352" s="74">
        <v>0</v>
      </c>
      <c r="BI352" s="75">
        <f t="shared" si="251"/>
        <v>172.20999999999998</v>
      </c>
      <c r="BJ352" s="76"/>
      <c r="BK352" s="77"/>
      <c r="BL352" s="130"/>
      <c r="BM352" s="139" t="s">
        <v>837</v>
      </c>
      <c r="BN352" s="130" t="s">
        <v>838</v>
      </c>
      <c r="BO352" s="140">
        <v>215.6</v>
      </c>
    </row>
    <row r="353" spans="1:67" s="81" customFormat="1" ht="24" customHeight="1" x14ac:dyDescent="0.2">
      <c r="A353" s="41">
        <v>548</v>
      </c>
      <c r="B353" s="82" t="s">
        <v>1242</v>
      </c>
      <c r="C353" s="83" t="s">
        <v>1243</v>
      </c>
      <c r="D353" s="97" t="s">
        <v>1244</v>
      </c>
      <c r="E353" s="98" t="s">
        <v>464</v>
      </c>
      <c r="F353" s="86" t="s">
        <v>801</v>
      </c>
      <c r="G353" s="99">
        <v>36161</v>
      </c>
      <c r="H353" s="100">
        <v>45366</v>
      </c>
      <c r="I353" s="49">
        <v>202</v>
      </c>
      <c r="J353" s="50">
        <f>VLOOKUP(B353,[9]Attendance!$B$16:$AQ$105,42,0)</f>
        <v>13</v>
      </c>
      <c r="K353" s="51">
        <f t="shared" si="241"/>
        <v>101</v>
      </c>
      <c r="L353" s="52">
        <v>0</v>
      </c>
      <c r="M353" s="52">
        <f t="shared" si="242"/>
        <v>0</v>
      </c>
      <c r="N353" s="53">
        <f>VLOOKUP(B353,[9]Attendance!$B$16:$AS$105,44,0)</f>
        <v>0</v>
      </c>
      <c r="O353" s="53">
        <f t="shared" si="253"/>
        <v>0</v>
      </c>
      <c r="P353" s="53">
        <f>VLOOKUP(B353,[9]Attendance!$B$16:$BA$105,52,0)</f>
        <v>0</v>
      </c>
      <c r="Q353" s="53">
        <f t="shared" si="254"/>
        <v>0</v>
      </c>
      <c r="R353" s="54">
        <f>VLOOKUP(B353,[9]Attendance!$B$16:$BB$105,53,0)</f>
        <v>24</v>
      </c>
      <c r="S353" s="55">
        <f t="shared" si="255"/>
        <v>34.96153846153846</v>
      </c>
      <c r="T353" s="53">
        <f>VLOOKUP(B353,[9]Attendance!$B$16:$BC$105,54,0)</f>
        <v>0</v>
      </c>
      <c r="U353" s="53">
        <f t="shared" si="256"/>
        <v>0</v>
      </c>
      <c r="V353" s="53">
        <f>VLOOKUP(B353,[9]Attendance!$B$16:$AT$105,45,0)</f>
        <v>0</v>
      </c>
      <c r="W353" s="53">
        <f t="shared" si="244"/>
        <v>0</v>
      </c>
      <c r="X353" s="56">
        <f>VLOOKUP(B353,[9]Attendance!$B$16:$AP$105,41,0)</f>
        <v>12</v>
      </c>
      <c r="Y353" s="56">
        <f t="shared" si="257"/>
        <v>6</v>
      </c>
      <c r="Z353" s="57">
        <v>0</v>
      </c>
      <c r="AA353" s="58">
        <f t="shared" si="245"/>
        <v>13</v>
      </c>
      <c r="AB353" s="59">
        <f t="shared" si="258"/>
        <v>0</v>
      </c>
      <c r="AC353" s="58">
        <f t="shared" si="246"/>
        <v>0</v>
      </c>
      <c r="AD353" s="58">
        <f t="shared" si="247"/>
        <v>0</v>
      </c>
      <c r="AE353" s="60">
        <v>26</v>
      </c>
      <c r="AF353" s="60">
        <f t="shared" si="259"/>
        <v>10</v>
      </c>
      <c r="AG353" s="60">
        <f>VLOOKUP(B353,[9]Attendance!$B$16:$AZ$105,51,0)</f>
        <v>13</v>
      </c>
      <c r="AH353" s="53">
        <f t="shared" si="260"/>
        <v>5</v>
      </c>
      <c r="AI353" s="61">
        <f>VLOOKUP(B353,[9]Attendance!$B$16:$BD$105,55,0)</f>
        <v>0</v>
      </c>
      <c r="AJ353" s="61">
        <f>VLOOKUP(B353,'[9]Annual leave'!$B$10:$W$27,22,0)</f>
        <v>0</v>
      </c>
      <c r="AK353" s="62">
        <f t="shared" si="248"/>
        <v>0</v>
      </c>
      <c r="AL353" s="63">
        <f t="shared" si="252"/>
        <v>0</v>
      </c>
      <c r="AM353" s="53">
        <v>0</v>
      </c>
      <c r="AN353" s="53">
        <f>VLOOKUP(B353,[9]Attendance!$B$16:$AR$105,43,0)</f>
        <v>0</v>
      </c>
      <c r="AO353" s="53">
        <f t="shared" si="261"/>
        <v>0</v>
      </c>
      <c r="AP353" s="64">
        <v>0</v>
      </c>
      <c r="AQ353" s="53">
        <v>0</v>
      </c>
      <c r="AR353" s="65">
        <v>0</v>
      </c>
      <c r="AS353" s="66">
        <f t="shared" si="249"/>
        <v>156.96</v>
      </c>
      <c r="AT353" s="67">
        <f t="shared" si="262"/>
        <v>635374.08000000007</v>
      </c>
      <c r="AU353" s="68">
        <v>1</v>
      </c>
      <c r="AV353" s="68">
        <v>1</v>
      </c>
      <c r="AW353" s="69">
        <f t="shared" si="263"/>
        <v>300000</v>
      </c>
      <c r="AX353" s="70">
        <f t="shared" si="264"/>
        <v>270606.08000000007</v>
      </c>
      <c r="AY353" s="71">
        <f t="shared" si="235"/>
        <v>0</v>
      </c>
      <c r="AZ353" s="53">
        <f t="shared" si="236"/>
        <v>0</v>
      </c>
      <c r="BA353" s="65">
        <f t="shared" si="250"/>
        <v>0</v>
      </c>
      <c r="BB353" s="60">
        <f t="shared" si="238"/>
        <v>3.14</v>
      </c>
      <c r="BC353" s="60">
        <f t="shared" si="239"/>
        <v>3.14</v>
      </c>
      <c r="BD353" s="53">
        <f t="shared" si="240"/>
        <v>153.82</v>
      </c>
      <c r="BE353" s="72">
        <f>VLOOKUP(B353,'[9]PAYROLL 50%'!$B$9:$L$24,11,0)</f>
        <v>7.77</v>
      </c>
      <c r="BF353" s="73">
        <f t="shared" si="265"/>
        <v>146.04999999999998</v>
      </c>
      <c r="BG353" s="56">
        <v>0</v>
      </c>
      <c r="BH353" s="74">
        <v>0</v>
      </c>
      <c r="BI353" s="75">
        <f t="shared" si="251"/>
        <v>146.04999999999998</v>
      </c>
      <c r="BJ353" s="76"/>
      <c r="BK353" s="77"/>
      <c r="BL353" s="130"/>
      <c r="BM353" s="139" t="s">
        <v>840</v>
      </c>
      <c r="BN353" s="130" t="s">
        <v>841</v>
      </c>
      <c r="BO353" s="140">
        <v>256.32</v>
      </c>
    </row>
    <row r="354" spans="1:67" s="81" customFormat="1" ht="24" customHeight="1" x14ac:dyDescent="0.2">
      <c r="A354" s="41">
        <v>549</v>
      </c>
      <c r="B354" s="82" t="s">
        <v>1245</v>
      </c>
      <c r="C354" s="83" t="s">
        <v>1246</v>
      </c>
      <c r="D354" s="97" t="s">
        <v>1247</v>
      </c>
      <c r="E354" s="98" t="s">
        <v>464</v>
      </c>
      <c r="F354" s="86" t="s">
        <v>801</v>
      </c>
      <c r="G354" s="99">
        <v>34585</v>
      </c>
      <c r="H354" s="100">
        <v>45367</v>
      </c>
      <c r="I354" s="49">
        <v>202</v>
      </c>
      <c r="J354" s="50">
        <f>VLOOKUP(B354,[9]Attendance!$B$16:$AQ$105,42,0)</f>
        <v>13</v>
      </c>
      <c r="K354" s="51">
        <f t="shared" si="241"/>
        <v>101</v>
      </c>
      <c r="L354" s="52">
        <v>0</v>
      </c>
      <c r="M354" s="52">
        <f t="shared" si="242"/>
        <v>0</v>
      </c>
      <c r="N354" s="53">
        <f>VLOOKUP(B354,[9]Attendance!$B$16:$AS$105,44,0)</f>
        <v>0</v>
      </c>
      <c r="O354" s="60">
        <f t="shared" si="253"/>
        <v>0</v>
      </c>
      <c r="P354" s="53">
        <f>VLOOKUP(B354,[9]Attendance!$B$16:$BA$105,52,0)</f>
        <v>0</v>
      </c>
      <c r="Q354" s="53">
        <f t="shared" si="254"/>
        <v>0</v>
      </c>
      <c r="R354" s="54">
        <f>VLOOKUP(B354,[9]Attendance!$B$16:$BB$105,53,0)</f>
        <v>24</v>
      </c>
      <c r="S354" s="55">
        <f t="shared" si="255"/>
        <v>34.96153846153846</v>
      </c>
      <c r="T354" s="53">
        <f>VLOOKUP(B354,[9]Attendance!$B$16:$BC$105,54,0)</f>
        <v>0</v>
      </c>
      <c r="U354" s="53">
        <f t="shared" si="256"/>
        <v>0</v>
      </c>
      <c r="V354" s="58">
        <f>VLOOKUP(B354,[9]Attendance!$B$16:$AT$105,45,0)</f>
        <v>8</v>
      </c>
      <c r="W354" s="58">
        <f t="shared" si="244"/>
        <v>15.538461538461538</v>
      </c>
      <c r="X354" s="56">
        <f>VLOOKUP(B354,[9]Attendance!$B$16:$AP$105,41,0)</f>
        <v>12</v>
      </c>
      <c r="Y354" s="56">
        <f t="shared" si="257"/>
        <v>6</v>
      </c>
      <c r="Z354" s="57">
        <v>0</v>
      </c>
      <c r="AA354" s="58">
        <f t="shared" si="245"/>
        <v>13</v>
      </c>
      <c r="AB354" s="59">
        <f t="shared" si="258"/>
        <v>0</v>
      </c>
      <c r="AC354" s="58">
        <f t="shared" si="246"/>
        <v>0</v>
      </c>
      <c r="AD354" s="58">
        <f t="shared" si="247"/>
        <v>0</v>
      </c>
      <c r="AE354" s="60">
        <v>26</v>
      </c>
      <c r="AF354" s="60">
        <f t="shared" si="259"/>
        <v>10</v>
      </c>
      <c r="AG354" s="60">
        <f>VLOOKUP(B354,[9]Attendance!$B$16:$AZ$105,51,0)</f>
        <v>13</v>
      </c>
      <c r="AH354" s="53">
        <f t="shared" si="260"/>
        <v>5</v>
      </c>
      <c r="AI354" s="61">
        <f>VLOOKUP(B354,[9]Attendance!$B$16:$BD$105,55,0)</f>
        <v>0</v>
      </c>
      <c r="AJ354" s="61">
        <f>VLOOKUP(B354,'[9]Annual leave'!$B$10:$W$27,22,0)</f>
        <v>0</v>
      </c>
      <c r="AK354" s="62">
        <f t="shared" si="248"/>
        <v>0</v>
      </c>
      <c r="AL354" s="63">
        <f t="shared" si="252"/>
        <v>0</v>
      </c>
      <c r="AM354" s="53">
        <v>0</v>
      </c>
      <c r="AN354" s="53">
        <f>VLOOKUP(B354,[9]Attendance!$B$16:$AR$105,43,0)</f>
        <v>0</v>
      </c>
      <c r="AO354" s="53">
        <f t="shared" si="261"/>
        <v>0</v>
      </c>
      <c r="AP354" s="64">
        <v>0</v>
      </c>
      <c r="AQ354" s="53">
        <v>0</v>
      </c>
      <c r="AR354" s="65">
        <v>0</v>
      </c>
      <c r="AS354" s="66">
        <f t="shared" si="249"/>
        <v>172.5</v>
      </c>
      <c r="AT354" s="67">
        <f t="shared" si="262"/>
        <v>698280</v>
      </c>
      <c r="AU354" s="68">
        <v>0</v>
      </c>
      <c r="AV354" s="68">
        <v>0</v>
      </c>
      <c r="AW354" s="69">
        <f t="shared" si="263"/>
        <v>0</v>
      </c>
      <c r="AX354" s="70">
        <f t="shared" si="264"/>
        <v>633512</v>
      </c>
      <c r="AY354" s="71">
        <f t="shared" si="235"/>
        <v>0</v>
      </c>
      <c r="AZ354" s="53">
        <f t="shared" si="236"/>
        <v>0</v>
      </c>
      <c r="BA354" s="65">
        <f t="shared" si="250"/>
        <v>0</v>
      </c>
      <c r="BB354" s="60">
        <f t="shared" si="238"/>
        <v>3.45</v>
      </c>
      <c r="BC354" s="60">
        <f t="shared" si="239"/>
        <v>3.45</v>
      </c>
      <c r="BD354" s="53">
        <f t="shared" si="240"/>
        <v>169.05</v>
      </c>
      <c r="BE354" s="72">
        <v>0</v>
      </c>
      <c r="BF354" s="73">
        <f t="shared" si="265"/>
        <v>169.05</v>
      </c>
      <c r="BG354" s="56">
        <v>0</v>
      </c>
      <c r="BH354" s="74">
        <v>0</v>
      </c>
      <c r="BI354" s="75">
        <f t="shared" si="251"/>
        <v>169.05</v>
      </c>
      <c r="BJ354" s="76"/>
      <c r="BK354" s="77"/>
      <c r="BL354" s="130"/>
      <c r="BM354" s="139" t="s">
        <v>843</v>
      </c>
      <c r="BN354" s="130" t="s">
        <v>844</v>
      </c>
      <c r="BO354" s="140">
        <v>358.44980769230762</v>
      </c>
    </row>
    <row r="355" spans="1:67" s="81" customFormat="1" ht="24" customHeight="1" x14ac:dyDescent="0.2">
      <c r="A355" s="41">
        <v>550</v>
      </c>
      <c r="B355" s="82" t="s">
        <v>1248</v>
      </c>
      <c r="C355" s="83" t="s">
        <v>1249</v>
      </c>
      <c r="D355" s="97" t="s">
        <v>1250</v>
      </c>
      <c r="E355" s="98" t="s">
        <v>464</v>
      </c>
      <c r="F355" s="86" t="s">
        <v>801</v>
      </c>
      <c r="G355" s="99">
        <v>37386</v>
      </c>
      <c r="H355" s="100">
        <v>45376</v>
      </c>
      <c r="I355" s="49">
        <v>202</v>
      </c>
      <c r="J355" s="50">
        <f>VLOOKUP(B355,[9]Attendance!$B$16:$AQ$105,42,0)</f>
        <v>6</v>
      </c>
      <c r="K355" s="51">
        <f t="shared" si="241"/>
        <v>46.62</v>
      </c>
      <c r="L355" s="52">
        <v>0</v>
      </c>
      <c r="M355" s="52">
        <f t="shared" si="242"/>
        <v>0</v>
      </c>
      <c r="N355" s="53">
        <f>VLOOKUP(B355,[9]Attendance!$B$16:$AS$105,44,0)</f>
        <v>0</v>
      </c>
      <c r="O355" s="60">
        <f t="shared" si="253"/>
        <v>0</v>
      </c>
      <c r="P355" s="53">
        <f>VLOOKUP(B355,[9]Attendance!$B$16:$BA$105,52,0)</f>
        <v>0</v>
      </c>
      <c r="Q355" s="53">
        <f t="shared" si="254"/>
        <v>0</v>
      </c>
      <c r="R355" s="54">
        <f>VLOOKUP(B355,[9]Attendance!$B$16:$BB$105,53,0)</f>
        <v>10</v>
      </c>
      <c r="S355" s="55">
        <f t="shared" si="255"/>
        <v>14.567307692307692</v>
      </c>
      <c r="T355" s="53">
        <f>VLOOKUP(B355,[9]Attendance!$B$16:$BC$105,54,0)</f>
        <v>0</v>
      </c>
      <c r="U355" s="53">
        <f t="shared" si="256"/>
        <v>0</v>
      </c>
      <c r="V355" s="53">
        <f>VLOOKUP(B355,[9]Attendance!$B$16:$AT$105,45,0)</f>
        <v>0</v>
      </c>
      <c r="W355" s="53">
        <f t="shared" si="244"/>
        <v>0</v>
      </c>
      <c r="X355" s="56">
        <f>VLOOKUP(B355,[9]Attendance!$B$16:$AP$105,41,0)</f>
        <v>5</v>
      </c>
      <c r="Y355" s="56">
        <f t="shared" si="257"/>
        <v>2.5</v>
      </c>
      <c r="Z355" s="57">
        <v>0</v>
      </c>
      <c r="AA355" s="58">
        <f t="shared" si="245"/>
        <v>6</v>
      </c>
      <c r="AB355" s="59">
        <f t="shared" si="258"/>
        <v>0</v>
      </c>
      <c r="AC355" s="58">
        <f t="shared" si="246"/>
        <v>0</v>
      </c>
      <c r="AD355" s="58">
        <f t="shared" si="247"/>
        <v>0</v>
      </c>
      <c r="AE355" s="60">
        <v>26</v>
      </c>
      <c r="AF355" s="60">
        <f t="shared" si="259"/>
        <v>10</v>
      </c>
      <c r="AG355" s="60">
        <f>VLOOKUP(B355,[9]Attendance!$B$16:$AZ$105,51,0)</f>
        <v>6</v>
      </c>
      <c r="AH355" s="53">
        <f t="shared" si="260"/>
        <v>2.3076923076923079</v>
      </c>
      <c r="AI355" s="61">
        <f>VLOOKUP(B355,[9]Attendance!$B$16:$BD$105,55,0)</f>
        <v>0</v>
      </c>
      <c r="AJ355" s="61">
        <f>VLOOKUP(B355,'[9]Annual leave'!$B$10:$W$27,22,0)</f>
        <v>0</v>
      </c>
      <c r="AK355" s="62">
        <f t="shared" si="248"/>
        <v>0</v>
      </c>
      <c r="AL355" s="63">
        <f t="shared" si="252"/>
        <v>0</v>
      </c>
      <c r="AM355" s="53">
        <v>0</v>
      </c>
      <c r="AN355" s="53">
        <f>VLOOKUP(B355,[9]Attendance!$B$16:$AR$105,43,0)</f>
        <v>0</v>
      </c>
      <c r="AO355" s="53">
        <f t="shared" si="261"/>
        <v>0</v>
      </c>
      <c r="AP355" s="64">
        <v>0</v>
      </c>
      <c r="AQ355" s="53">
        <v>0</v>
      </c>
      <c r="AR355" s="65">
        <v>0</v>
      </c>
      <c r="AS355" s="66">
        <f t="shared" si="249"/>
        <v>76</v>
      </c>
      <c r="AT355" s="67">
        <f t="shared" si="262"/>
        <v>307648</v>
      </c>
      <c r="AU355" s="68">
        <v>0</v>
      </c>
      <c r="AV355" s="68">
        <v>0</v>
      </c>
      <c r="AW355" s="69">
        <f t="shared" si="263"/>
        <v>0</v>
      </c>
      <c r="AX355" s="70">
        <f t="shared" si="264"/>
        <v>257048</v>
      </c>
      <c r="AY355" s="71">
        <f t="shared" si="235"/>
        <v>0</v>
      </c>
      <c r="AZ355" s="53">
        <f t="shared" si="236"/>
        <v>0</v>
      </c>
      <c r="BA355" s="65">
        <f t="shared" si="250"/>
        <v>0</v>
      </c>
      <c r="BB355" s="60">
        <f t="shared" si="238"/>
        <v>1.97</v>
      </c>
      <c r="BC355" s="60">
        <f t="shared" si="239"/>
        <v>1.97</v>
      </c>
      <c r="BD355" s="53">
        <f t="shared" si="240"/>
        <v>74.03</v>
      </c>
      <c r="BE355" s="72">
        <v>0</v>
      </c>
      <c r="BF355" s="73">
        <f t="shared" si="265"/>
        <v>74.03</v>
      </c>
      <c r="BG355" s="56">
        <v>0</v>
      </c>
      <c r="BH355" s="74">
        <v>0</v>
      </c>
      <c r="BI355" s="75">
        <f t="shared" si="251"/>
        <v>74.03</v>
      </c>
      <c r="BJ355" s="76"/>
      <c r="BK355" s="77"/>
      <c r="BL355" s="130"/>
      <c r="BM355" s="139" t="s">
        <v>848</v>
      </c>
      <c r="BN355" s="130" t="s">
        <v>849</v>
      </c>
      <c r="BO355" s="140">
        <v>363.9330769230769</v>
      </c>
    </row>
  </sheetData>
  <mergeCells count="165">
    <mergeCell ref="A5:A7"/>
    <mergeCell ref="B5:B7"/>
    <mergeCell ref="C5:D5"/>
    <mergeCell ref="E5:E6"/>
    <mergeCell ref="F5:F6"/>
    <mergeCell ref="G5:G6"/>
    <mergeCell ref="A1:D3"/>
    <mergeCell ref="E1:BB1"/>
    <mergeCell ref="BC1:BI1"/>
    <mergeCell ref="E3:BB3"/>
    <mergeCell ref="AN4:AP4"/>
    <mergeCell ref="AR4:AS4"/>
    <mergeCell ref="AI6:AJ6"/>
    <mergeCell ref="AK6:AL6"/>
    <mergeCell ref="H5:H6"/>
    <mergeCell ref="I5:M5"/>
    <mergeCell ref="N5:O5"/>
    <mergeCell ref="P5:W5"/>
    <mergeCell ref="X5:Y5"/>
    <mergeCell ref="Z5:AD5"/>
    <mergeCell ref="T6:U6"/>
    <mergeCell ref="V6:W6"/>
    <mergeCell ref="X6:Y6"/>
    <mergeCell ref="Z6:AD6"/>
    <mergeCell ref="BI5:BI7"/>
    <mergeCell ref="BJ5:BJ7"/>
    <mergeCell ref="C6:D6"/>
    <mergeCell ref="I6:M6"/>
    <mergeCell ref="N6:O6"/>
    <mergeCell ref="P6:Q6"/>
    <mergeCell ref="R6:S6"/>
    <mergeCell ref="AQ5:AQ7"/>
    <mergeCell ref="AS5:AT5"/>
    <mergeCell ref="AU5:AV5"/>
    <mergeCell ref="AW5:BA5"/>
    <mergeCell ref="BB5:BC5"/>
    <mergeCell ref="BD5:BD6"/>
    <mergeCell ref="AV7:AV8"/>
    <mergeCell ref="AW7:AW8"/>
    <mergeCell ref="AX7:AX8"/>
    <mergeCell ref="AY7:AY8"/>
    <mergeCell ref="AE5:AF5"/>
    <mergeCell ref="AG5:AH5"/>
    <mergeCell ref="AI5:AJ5"/>
    <mergeCell ref="AK5:AL5"/>
    <mergeCell ref="AN5:AO5"/>
    <mergeCell ref="AP5:AP6"/>
    <mergeCell ref="AE6:AF6"/>
    <mergeCell ref="BG6:BH6"/>
    <mergeCell ref="E7:E10"/>
    <mergeCell ref="F7:F10"/>
    <mergeCell ref="G7:G10"/>
    <mergeCell ref="I7:I8"/>
    <mergeCell ref="J7:J8"/>
    <mergeCell ref="K7:K8"/>
    <mergeCell ref="L7:L8"/>
    <mergeCell ref="M7:M8"/>
    <mergeCell ref="N7:O7"/>
    <mergeCell ref="AN6:AO6"/>
    <mergeCell ref="AR6:AR7"/>
    <mergeCell ref="AS6:AT6"/>
    <mergeCell ref="AU6:AV6"/>
    <mergeCell ref="AW6:BA6"/>
    <mergeCell ref="BB6:BC6"/>
    <mergeCell ref="AP7:AP10"/>
    <mergeCell ref="AS7:AS8"/>
    <mergeCell ref="AT7:AT8"/>
    <mergeCell ref="AU7:AU8"/>
    <mergeCell ref="BE5:BE6"/>
    <mergeCell ref="BF5:BF6"/>
    <mergeCell ref="BG5:BH5"/>
    <mergeCell ref="AG6:AH6"/>
    <mergeCell ref="A8:A10"/>
    <mergeCell ref="B8:B10"/>
    <mergeCell ref="C8:C10"/>
    <mergeCell ref="D8:D10"/>
    <mergeCell ref="H8:H10"/>
    <mergeCell ref="N8:O8"/>
    <mergeCell ref="P8:Q8"/>
    <mergeCell ref="AZ7:AZ8"/>
    <mergeCell ref="BA7:BA8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H7:AH8"/>
    <mergeCell ref="AI7:AI8"/>
    <mergeCell ref="P7:Q7"/>
    <mergeCell ref="R7:S7"/>
    <mergeCell ref="T7:U7"/>
    <mergeCell ref="AQ8:AQ10"/>
    <mergeCell ref="BI8:BI10"/>
    <mergeCell ref="BJ8:BJ10"/>
    <mergeCell ref="I9:I10"/>
    <mergeCell ref="J9:J10"/>
    <mergeCell ref="K9:K10"/>
    <mergeCell ref="L9:L10"/>
    <mergeCell ref="M9:M10"/>
    <mergeCell ref="Z9:Z10"/>
    <mergeCell ref="AA9:AA10"/>
    <mergeCell ref="BF7:BF10"/>
    <mergeCell ref="BG7:BG8"/>
    <mergeCell ref="BH7:BH8"/>
    <mergeCell ref="BB7:BB8"/>
    <mergeCell ref="BC7:BC8"/>
    <mergeCell ref="BD7:BD10"/>
    <mergeCell ref="BE7:BE10"/>
    <mergeCell ref="V7:W7"/>
    <mergeCell ref="X7:Y7"/>
    <mergeCell ref="AC7:AC8"/>
    <mergeCell ref="R8:S8"/>
    <mergeCell ref="T8:U8"/>
    <mergeCell ref="V8:W8"/>
    <mergeCell ref="X8:Y8"/>
    <mergeCell ref="AJ9:AJ10"/>
    <mergeCell ref="AK9:AK10"/>
    <mergeCell ref="AL9:AL10"/>
    <mergeCell ref="AM9:AM10"/>
    <mergeCell ref="AB9:AB10"/>
    <mergeCell ref="AC9:AC10"/>
    <mergeCell ref="AD9:AD10"/>
    <mergeCell ref="AE9:AE10"/>
    <mergeCell ref="AF9:AF10"/>
    <mergeCell ref="AG9:AG10"/>
    <mergeCell ref="BH9:BH10"/>
    <mergeCell ref="C11:D11"/>
    <mergeCell ref="I11:K11"/>
    <mergeCell ref="L11:M11"/>
    <mergeCell ref="N11:O11"/>
    <mergeCell ref="P11:Q11"/>
    <mergeCell ref="R11:S11"/>
    <mergeCell ref="T11:U11"/>
    <mergeCell ref="V11:W11"/>
    <mergeCell ref="X11:Y11"/>
    <mergeCell ref="AW9:AW10"/>
    <mergeCell ref="AX9:AX10"/>
    <mergeCell ref="AY9:AY10"/>
    <mergeCell ref="AZ9:AZ10"/>
    <mergeCell ref="BA9:BA10"/>
    <mergeCell ref="BG9:BG10"/>
    <mergeCell ref="AO9:AO10"/>
    <mergeCell ref="AR9:AR10"/>
    <mergeCell ref="AS9:AS10"/>
    <mergeCell ref="AT9:AT10"/>
    <mergeCell ref="AU9:AU10"/>
    <mergeCell ref="AV9:AV10"/>
    <mergeCell ref="AH9:AH10"/>
    <mergeCell ref="AI9:AI10"/>
    <mergeCell ref="AS11:AT11"/>
    <mergeCell ref="AU11:AV11"/>
    <mergeCell ref="AW11:BA11"/>
    <mergeCell ref="BB11:BC11"/>
    <mergeCell ref="BG11:BH11"/>
    <mergeCell ref="Z11:AD11"/>
    <mergeCell ref="AE11:AF11"/>
    <mergeCell ref="AG11:AH11"/>
    <mergeCell ref="AI11:AJ11"/>
    <mergeCell ref="AK11:AL11"/>
    <mergeCell ref="AN11:AO11"/>
  </mergeCells>
  <conditionalFormatting sqref="B356:B1048576 B1:B48">
    <cfRule type="duplicateValues" dxfId="1106" priority="1745"/>
  </conditionalFormatting>
  <conditionalFormatting sqref="B12">
    <cfRule type="duplicateValues" dxfId="1105" priority="1765"/>
    <cfRule type="duplicateValues" dxfId="1104" priority="1766"/>
    <cfRule type="duplicateValues" dxfId="1103" priority="1767"/>
  </conditionalFormatting>
  <conditionalFormatting sqref="B12:B14 B19 B21:B39">
    <cfRule type="duplicateValues" dxfId="1102" priority="1874"/>
  </conditionalFormatting>
  <conditionalFormatting sqref="B12:B14 B19 B21:B43 B46:B48">
    <cfRule type="duplicateValues" dxfId="1101" priority="1875"/>
  </conditionalFormatting>
  <conditionalFormatting sqref="B12:B14 B19:B48">
    <cfRule type="duplicateValues" dxfId="1100" priority="1882"/>
  </conditionalFormatting>
  <conditionalFormatting sqref="B13">
    <cfRule type="duplicateValues" dxfId="1099" priority="1843"/>
  </conditionalFormatting>
  <conditionalFormatting sqref="B13:B14 B19 B22:B29">
    <cfRule type="duplicateValues" dxfId="1098" priority="1876"/>
    <cfRule type="duplicateValues" dxfId="1097" priority="1877"/>
    <cfRule type="duplicateValues" dxfId="1096" priority="1878"/>
  </conditionalFormatting>
  <conditionalFormatting sqref="B15:B18">
    <cfRule type="duplicateValues" dxfId="1095" priority="1749"/>
    <cfRule type="duplicateValues" dxfId="1094" priority="1750"/>
    <cfRule type="duplicateValues" dxfId="1093" priority="1751"/>
    <cfRule type="duplicateValues" dxfId="1092" priority="1752"/>
    <cfRule type="duplicateValues" dxfId="1091" priority="1753"/>
    <cfRule type="duplicateValues" dxfId="1090" priority="1754"/>
  </conditionalFormatting>
  <conditionalFormatting sqref="B19:B20">
    <cfRule type="duplicateValues" dxfId="1089" priority="1758"/>
    <cfRule type="duplicateValues" dxfId="1088" priority="1759"/>
    <cfRule type="duplicateValues" dxfId="1087" priority="1760"/>
    <cfRule type="duplicateValues" dxfId="1086" priority="1761"/>
  </conditionalFormatting>
  <conditionalFormatting sqref="B20">
    <cfRule type="duplicateValues" dxfId="1085" priority="1852"/>
    <cfRule type="duplicateValues" dxfId="1084" priority="1853"/>
    <cfRule type="duplicateValues" dxfId="1083" priority="1854"/>
  </conditionalFormatting>
  <conditionalFormatting sqref="B21:B25">
    <cfRule type="duplicateValues" dxfId="1082" priority="1855"/>
  </conditionalFormatting>
  <conditionalFormatting sqref="B28:B30">
    <cfRule type="duplicateValues" dxfId="1081" priority="1771"/>
    <cfRule type="duplicateValues" dxfId="1080" priority="1772"/>
    <cfRule type="duplicateValues" dxfId="1079" priority="1773"/>
    <cfRule type="duplicateValues" dxfId="1078" priority="1774"/>
  </conditionalFormatting>
  <conditionalFormatting sqref="B29:B32">
    <cfRule type="duplicateValues" dxfId="1077" priority="1778"/>
    <cfRule type="duplicateValues" dxfId="1076" priority="1779"/>
    <cfRule type="duplicateValues" dxfId="1075" priority="1780"/>
  </conditionalFormatting>
  <conditionalFormatting sqref="B31:B33">
    <cfRule type="duplicateValues" dxfId="1074" priority="1784"/>
    <cfRule type="duplicateValues" dxfId="1073" priority="1785"/>
    <cfRule type="duplicateValues" dxfId="1072" priority="1786"/>
  </conditionalFormatting>
  <conditionalFormatting sqref="B32:B34">
    <cfRule type="duplicateValues" dxfId="1071" priority="1787"/>
    <cfRule type="duplicateValues" dxfId="1070" priority="1788"/>
    <cfRule type="duplicateValues" dxfId="1069" priority="1789"/>
  </conditionalFormatting>
  <conditionalFormatting sqref="B33:B36">
    <cfRule type="duplicateValues" dxfId="1068" priority="1796"/>
    <cfRule type="duplicateValues" dxfId="1067" priority="1797"/>
    <cfRule type="duplicateValues" dxfId="1066" priority="1798"/>
  </conditionalFormatting>
  <conditionalFormatting sqref="B34:B36">
    <cfRule type="duplicateValues" dxfId="1065" priority="1799"/>
    <cfRule type="duplicateValues" dxfId="1064" priority="1800"/>
    <cfRule type="duplicateValues" dxfId="1063" priority="1801"/>
  </conditionalFormatting>
  <conditionalFormatting sqref="B35:B36">
    <cfRule type="duplicateValues" dxfId="1062" priority="1862"/>
    <cfRule type="duplicateValues" dxfId="1061" priority="1863"/>
    <cfRule type="duplicateValues" dxfId="1060" priority="1864"/>
  </conditionalFormatting>
  <conditionalFormatting sqref="B37">
    <cfRule type="duplicateValues" dxfId="1059" priority="1865"/>
    <cfRule type="duplicateValues" dxfId="1058" priority="1866"/>
    <cfRule type="duplicateValues" dxfId="1057" priority="1867"/>
  </conditionalFormatting>
  <conditionalFormatting sqref="B37:B38">
    <cfRule type="duplicateValues" dxfId="1056" priority="1805"/>
    <cfRule type="duplicateValues" dxfId="1055" priority="1806"/>
    <cfRule type="duplicateValues" dxfId="1054" priority="1807"/>
  </conditionalFormatting>
  <conditionalFormatting sqref="B37:B39">
    <cfRule type="duplicateValues" dxfId="1053" priority="1811"/>
    <cfRule type="duplicateValues" dxfId="1052" priority="1812"/>
    <cfRule type="duplicateValues" dxfId="1051" priority="1813"/>
  </conditionalFormatting>
  <conditionalFormatting sqref="B38:B40">
    <cfRule type="duplicateValues" dxfId="1050" priority="1820"/>
    <cfRule type="duplicateValues" dxfId="1049" priority="1821"/>
    <cfRule type="duplicateValues" dxfId="1048" priority="1822"/>
    <cfRule type="duplicateValues" dxfId="1047" priority="1823"/>
  </conditionalFormatting>
  <conditionalFormatting sqref="B38:B41">
    <cfRule type="duplicateValues" dxfId="1046" priority="1824"/>
    <cfRule type="duplicateValues" dxfId="1045" priority="1825"/>
    <cfRule type="duplicateValues" dxfId="1044" priority="1826"/>
  </conditionalFormatting>
  <conditionalFormatting sqref="B38:B42 B46:B47">
    <cfRule type="duplicateValues" dxfId="1043" priority="1833"/>
    <cfRule type="duplicateValues" dxfId="1042" priority="1834"/>
    <cfRule type="duplicateValues" dxfId="1041" priority="1835"/>
  </conditionalFormatting>
  <conditionalFormatting sqref="B38:B43 B46:B48">
    <cfRule type="duplicateValues" dxfId="1040" priority="1839"/>
  </conditionalFormatting>
  <conditionalFormatting sqref="B39:B43 B46:B48">
    <cfRule type="duplicateValues" dxfId="1039" priority="1836"/>
    <cfRule type="duplicateValues" dxfId="1038" priority="1837"/>
    <cfRule type="duplicateValues" dxfId="1037" priority="1838"/>
  </conditionalFormatting>
  <conditionalFormatting sqref="B40:B43 B46:B48">
    <cfRule type="duplicateValues" dxfId="1036" priority="1844"/>
    <cfRule type="duplicateValues" dxfId="1035" priority="1845"/>
    <cfRule type="duplicateValues" dxfId="1034" priority="1846"/>
    <cfRule type="duplicateValues" dxfId="1033" priority="1847"/>
    <cfRule type="duplicateValues" dxfId="1032" priority="1848"/>
  </conditionalFormatting>
  <conditionalFormatting sqref="B41:B44">
    <cfRule type="duplicateValues" dxfId="1031" priority="1728"/>
  </conditionalFormatting>
  <conditionalFormatting sqref="B42:B45">
    <cfRule type="duplicateValues" dxfId="1030" priority="1729"/>
  </conditionalFormatting>
  <conditionalFormatting sqref="B44:B45">
    <cfRule type="duplicateValues" dxfId="1029" priority="1727"/>
  </conditionalFormatting>
  <conditionalFormatting sqref="B45">
    <cfRule type="duplicateValues" dxfId="1028" priority="1736"/>
    <cfRule type="duplicateValues" dxfId="1027" priority="1737"/>
    <cfRule type="duplicateValues" dxfId="1026" priority="1738"/>
  </conditionalFormatting>
  <conditionalFormatting sqref="B46:B48">
    <cfRule type="duplicateValues" dxfId="1025" priority="1883"/>
    <cfRule type="duplicateValues" dxfId="1024" priority="1884"/>
  </conditionalFormatting>
  <conditionalFormatting sqref="B49">
    <cfRule type="duplicateValues" dxfId="1023" priority="1541"/>
    <cfRule type="duplicateValues" dxfId="1022" priority="1542"/>
    <cfRule type="duplicateValues" dxfId="1021" priority="1543"/>
  </conditionalFormatting>
  <conditionalFormatting sqref="B49:B115">
    <cfRule type="duplicateValues" dxfId="1020" priority="1492"/>
  </conditionalFormatting>
  <conditionalFormatting sqref="B50:B51">
    <cfRule type="duplicateValues" dxfId="1019" priority="1661"/>
  </conditionalFormatting>
  <conditionalFormatting sqref="B52:B55">
    <cfRule type="duplicateValues" dxfId="1018" priority="1525"/>
    <cfRule type="duplicateValues" dxfId="1017" priority="1526"/>
    <cfRule type="duplicateValues" dxfId="1016" priority="1527"/>
    <cfRule type="duplicateValues" dxfId="1015" priority="1528"/>
    <cfRule type="duplicateValues" dxfId="1014" priority="1529"/>
    <cfRule type="duplicateValues" dxfId="1013" priority="1530"/>
  </conditionalFormatting>
  <conditionalFormatting sqref="B56 B58:B79 B49:B51">
    <cfRule type="duplicateValues" dxfId="1012" priority="1649"/>
  </conditionalFormatting>
  <conditionalFormatting sqref="B56 B58:B83 B49:B51">
    <cfRule type="duplicateValues" dxfId="1011" priority="1650"/>
  </conditionalFormatting>
  <conditionalFormatting sqref="B56 B60:B68 B50:B51">
    <cfRule type="duplicateValues" dxfId="1010" priority="1654"/>
    <cfRule type="duplicateValues" dxfId="1009" priority="1655"/>
    <cfRule type="duplicateValues" dxfId="1008" priority="1656"/>
  </conditionalFormatting>
  <conditionalFormatting sqref="B56:B57">
    <cfRule type="duplicateValues" dxfId="1007" priority="1534"/>
    <cfRule type="duplicateValues" dxfId="1006" priority="1535"/>
    <cfRule type="duplicateValues" dxfId="1005" priority="1536"/>
    <cfRule type="duplicateValues" dxfId="1004" priority="1537"/>
  </conditionalFormatting>
  <conditionalFormatting sqref="B56:B85 B49:B51">
    <cfRule type="duplicateValues" dxfId="1003" priority="1682"/>
  </conditionalFormatting>
  <conditionalFormatting sqref="B57:B58">
    <cfRule type="duplicateValues" dxfId="1002" priority="1651"/>
    <cfRule type="duplicateValues" dxfId="1001" priority="1652"/>
    <cfRule type="duplicateValues" dxfId="1000" priority="1653"/>
  </conditionalFormatting>
  <conditionalFormatting sqref="B58:B63">
    <cfRule type="duplicateValues" dxfId="999" priority="1547"/>
  </conditionalFormatting>
  <conditionalFormatting sqref="B67:B69">
    <cfRule type="duplicateValues" dxfId="998" priority="1551"/>
    <cfRule type="duplicateValues" dxfId="997" priority="1552"/>
    <cfRule type="duplicateValues" dxfId="996" priority="1553"/>
    <cfRule type="duplicateValues" dxfId="995" priority="1554"/>
  </conditionalFormatting>
  <conditionalFormatting sqref="B68:B71">
    <cfRule type="duplicateValues" dxfId="994" priority="1558"/>
    <cfRule type="duplicateValues" dxfId="993" priority="1559"/>
    <cfRule type="duplicateValues" dxfId="992" priority="1560"/>
  </conditionalFormatting>
  <conditionalFormatting sqref="B70:B72">
    <cfRule type="duplicateValues" dxfId="991" priority="1564"/>
    <cfRule type="duplicateValues" dxfId="990" priority="1565"/>
    <cfRule type="duplicateValues" dxfId="989" priority="1566"/>
  </conditionalFormatting>
  <conditionalFormatting sqref="B71:B73">
    <cfRule type="duplicateValues" dxfId="988" priority="1567"/>
    <cfRule type="duplicateValues" dxfId="987" priority="1568"/>
    <cfRule type="duplicateValues" dxfId="986" priority="1569"/>
  </conditionalFormatting>
  <conditionalFormatting sqref="B72:B75">
    <cfRule type="duplicateValues" dxfId="985" priority="1576"/>
    <cfRule type="duplicateValues" dxfId="984" priority="1577"/>
    <cfRule type="duplicateValues" dxfId="983" priority="1578"/>
  </conditionalFormatting>
  <conditionalFormatting sqref="B73:B75">
    <cfRule type="duplicateValues" dxfId="982" priority="1579"/>
    <cfRule type="duplicateValues" dxfId="981" priority="1580"/>
    <cfRule type="duplicateValues" dxfId="980" priority="1581"/>
  </conditionalFormatting>
  <conditionalFormatting sqref="B74:B76">
    <cfRule type="duplicateValues" dxfId="979" priority="1591"/>
    <cfRule type="duplicateValues" dxfId="978" priority="1592"/>
    <cfRule type="duplicateValues" dxfId="977" priority="1593"/>
  </conditionalFormatting>
  <conditionalFormatting sqref="B76:B77">
    <cfRule type="duplicateValues" dxfId="976" priority="1585"/>
    <cfRule type="duplicateValues" dxfId="975" priority="1586"/>
    <cfRule type="duplicateValues" dxfId="974" priority="1587"/>
  </conditionalFormatting>
  <conditionalFormatting sqref="B76:B78">
    <cfRule type="duplicateValues" dxfId="973" priority="1600"/>
    <cfRule type="duplicateValues" dxfId="972" priority="1601"/>
    <cfRule type="duplicateValues" dxfId="971" priority="1602"/>
  </conditionalFormatting>
  <conditionalFormatting sqref="B77:B79">
    <cfRule type="duplicateValues" dxfId="970" priority="1603"/>
    <cfRule type="duplicateValues" dxfId="969" priority="1604"/>
    <cfRule type="duplicateValues" dxfId="968" priority="1605"/>
  </conditionalFormatting>
  <conditionalFormatting sqref="B78:B80">
    <cfRule type="duplicateValues" dxfId="967" priority="1612"/>
    <cfRule type="duplicateValues" dxfId="966" priority="1613"/>
    <cfRule type="duplicateValues" dxfId="965" priority="1614"/>
    <cfRule type="duplicateValues" dxfId="964" priority="1615"/>
  </conditionalFormatting>
  <conditionalFormatting sqref="B78:B81">
    <cfRule type="duplicateValues" dxfId="963" priority="1616"/>
    <cfRule type="duplicateValues" dxfId="962" priority="1617"/>
    <cfRule type="duplicateValues" dxfId="961" priority="1618"/>
  </conditionalFormatting>
  <conditionalFormatting sqref="B78:B82">
    <cfRule type="duplicateValues" dxfId="960" priority="1625"/>
    <cfRule type="duplicateValues" dxfId="959" priority="1626"/>
    <cfRule type="duplicateValues" dxfId="958" priority="1627"/>
  </conditionalFormatting>
  <conditionalFormatting sqref="B78:B83">
    <cfRule type="duplicateValues" dxfId="957" priority="1657"/>
  </conditionalFormatting>
  <conditionalFormatting sqref="B79:B83">
    <cfRule type="duplicateValues" dxfId="956" priority="1628"/>
    <cfRule type="duplicateValues" dxfId="955" priority="1629"/>
    <cfRule type="duplicateValues" dxfId="954" priority="1630"/>
  </conditionalFormatting>
  <conditionalFormatting sqref="B80:B83">
    <cfRule type="duplicateValues" dxfId="953" priority="1683"/>
    <cfRule type="duplicateValues" dxfId="952" priority="1684"/>
    <cfRule type="duplicateValues" dxfId="951" priority="1685"/>
    <cfRule type="duplicateValues" dxfId="950" priority="1686"/>
    <cfRule type="duplicateValues" dxfId="949" priority="1687"/>
  </conditionalFormatting>
  <conditionalFormatting sqref="B81:B84">
    <cfRule type="duplicateValues" dxfId="948" priority="1688"/>
  </conditionalFormatting>
  <conditionalFormatting sqref="B82:B85">
    <cfRule type="duplicateValues" dxfId="947" priority="1689"/>
  </conditionalFormatting>
  <conditionalFormatting sqref="B84:B85">
    <cfRule type="duplicateValues" dxfId="946" priority="1521"/>
  </conditionalFormatting>
  <conditionalFormatting sqref="B85:B86">
    <cfRule type="duplicateValues" dxfId="945" priority="1512"/>
    <cfRule type="duplicateValues" dxfId="944" priority="1513"/>
    <cfRule type="duplicateValues" dxfId="943" priority="1517"/>
  </conditionalFormatting>
  <conditionalFormatting sqref="B86:B88">
    <cfRule type="duplicateValues" dxfId="942" priority="1504"/>
  </conditionalFormatting>
  <conditionalFormatting sqref="B87:B89">
    <cfRule type="duplicateValues" dxfId="941" priority="1508"/>
  </conditionalFormatting>
  <conditionalFormatting sqref="B88:B89">
    <cfRule type="duplicateValues" dxfId="940" priority="1662"/>
  </conditionalFormatting>
  <conditionalFormatting sqref="B89">
    <cfRule type="duplicateValues" dxfId="939" priority="1663"/>
  </conditionalFormatting>
  <conditionalFormatting sqref="B90">
    <cfRule type="duplicateValues" dxfId="938" priority="1664"/>
    <cfRule type="duplicateValues" dxfId="937" priority="1665"/>
    <cfRule type="duplicateValues" dxfId="936" priority="1666"/>
  </conditionalFormatting>
  <conditionalFormatting sqref="B90:B91">
    <cfRule type="duplicateValues" dxfId="935" priority="1634"/>
    <cfRule type="duplicateValues" dxfId="934" priority="1638"/>
    <cfRule type="duplicateValues" dxfId="933" priority="1699"/>
  </conditionalFormatting>
  <conditionalFormatting sqref="B91">
    <cfRule type="duplicateValues" dxfId="932" priority="1700"/>
  </conditionalFormatting>
  <conditionalFormatting sqref="B92">
    <cfRule type="duplicateValues" dxfId="931" priority="1642"/>
  </conditionalFormatting>
  <conditionalFormatting sqref="B92:B93">
    <cfRule type="duplicateValues" dxfId="930" priority="1496"/>
  </conditionalFormatting>
  <conditionalFormatting sqref="B92:B94">
    <cfRule type="duplicateValues" dxfId="929" priority="1500"/>
  </conditionalFormatting>
  <conditionalFormatting sqref="B92:B115">
    <cfRule type="duplicateValues" dxfId="928" priority="1707"/>
  </conditionalFormatting>
  <conditionalFormatting sqref="B93:B115">
    <cfRule type="duplicateValues" dxfId="927" priority="1708"/>
  </conditionalFormatting>
  <conditionalFormatting sqref="B94:B115">
    <cfRule type="duplicateValues" dxfId="926" priority="1709"/>
    <cfRule type="duplicateValues" dxfId="925" priority="1710"/>
    <cfRule type="duplicateValues" dxfId="924" priority="1711"/>
    <cfRule type="duplicateValues" dxfId="923" priority="1712"/>
    <cfRule type="duplicateValues" dxfId="922" priority="1713"/>
    <cfRule type="duplicateValues" dxfId="921" priority="1714"/>
  </conditionalFormatting>
  <conditionalFormatting sqref="B116">
    <cfRule type="duplicateValues" dxfId="920" priority="895"/>
    <cfRule type="duplicateValues" dxfId="919" priority="896"/>
    <cfRule type="duplicateValues" dxfId="918" priority="897"/>
  </conditionalFormatting>
  <conditionalFormatting sqref="B116:B212">
    <cfRule type="duplicateValues" dxfId="917" priority="869"/>
  </conditionalFormatting>
  <conditionalFormatting sqref="B117">
    <cfRule type="duplicateValues" dxfId="916" priority="973"/>
  </conditionalFormatting>
  <conditionalFormatting sqref="B118:B129">
    <cfRule type="duplicateValues" dxfId="915" priority="886"/>
    <cfRule type="duplicateValues" dxfId="914" priority="887"/>
    <cfRule type="duplicateValues" dxfId="913" priority="888"/>
    <cfRule type="duplicateValues" dxfId="912" priority="889"/>
    <cfRule type="duplicateValues" dxfId="911" priority="890"/>
    <cfRule type="duplicateValues" dxfId="910" priority="891"/>
  </conditionalFormatting>
  <conditionalFormatting sqref="B130:B134 B117">
    <cfRule type="duplicateValues" dxfId="909" priority="966"/>
    <cfRule type="duplicateValues" dxfId="908" priority="967"/>
    <cfRule type="duplicateValues" dxfId="907" priority="968"/>
  </conditionalFormatting>
  <conditionalFormatting sqref="B130:B144 B116:B117">
    <cfRule type="duplicateValues" dxfId="906" priority="990"/>
  </conditionalFormatting>
  <conditionalFormatting sqref="B130:B148 B116:B117">
    <cfRule type="duplicateValues" dxfId="905" priority="991"/>
  </conditionalFormatting>
  <conditionalFormatting sqref="B133:B135">
    <cfRule type="duplicateValues" dxfId="904" priority="901"/>
    <cfRule type="duplicateValues" dxfId="903" priority="902"/>
    <cfRule type="duplicateValues" dxfId="902" priority="903"/>
    <cfRule type="duplicateValues" dxfId="901" priority="904"/>
  </conditionalFormatting>
  <conditionalFormatting sqref="B134:B137">
    <cfRule type="duplicateValues" dxfId="900" priority="908"/>
    <cfRule type="duplicateValues" dxfId="899" priority="909"/>
    <cfRule type="duplicateValues" dxfId="898" priority="910"/>
  </conditionalFormatting>
  <conditionalFormatting sqref="B136:B138">
    <cfRule type="duplicateValues" dxfId="897" priority="914"/>
    <cfRule type="duplicateValues" dxfId="896" priority="915"/>
    <cfRule type="duplicateValues" dxfId="895" priority="916"/>
  </conditionalFormatting>
  <conditionalFormatting sqref="B137:B139">
    <cfRule type="duplicateValues" dxfId="894" priority="917"/>
    <cfRule type="duplicateValues" dxfId="893" priority="918"/>
    <cfRule type="duplicateValues" dxfId="892" priority="919"/>
  </conditionalFormatting>
  <conditionalFormatting sqref="B138:B140">
    <cfRule type="duplicateValues" dxfId="891" priority="993"/>
    <cfRule type="duplicateValues" dxfId="890" priority="994"/>
    <cfRule type="duplicateValues" dxfId="889" priority="995"/>
  </conditionalFormatting>
  <conditionalFormatting sqref="B139:B140">
    <cfRule type="duplicateValues" dxfId="888" priority="996"/>
    <cfRule type="duplicateValues" dxfId="887" priority="997"/>
    <cfRule type="duplicateValues" dxfId="886" priority="998"/>
  </conditionalFormatting>
  <conditionalFormatting sqref="B140:B141">
    <cfRule type="duplicateValues" dxfId="885" priority="999"/>
    <cfRule type="duplicateValues" dxfId="884" priority="1000"/>
    <cfRule type="duplicateValues" dxfId="883" priority="1001"/>
  </conditionalFormatting>
  <conditionalFormatting sqref="B141:B142">
    <cfRule type="duplicateValues" dxfId="882" priority="923"/>
    <cfRule type="duplicateValues" dxfId="881" priority="924"/>
    <cfRule type="duplicateValues" dxfId="880" priority="925"/>
  </conditionalFormatting>
  <conditionalFormatting sqref="B141:B143">
    <cfRule type="duplicateValues" dxfId="879" priority="932"/>
    <cfRule type="duplicateValues" dxfId="878" priority="933"/>
    <cfRule type="duplicateValues" dxfId="877" priority="934"/>
  </conditionalFormatting>
  <conditionalFormatting sqref="B142:B144">
    <cfRule type="duplicateValues" dxfId="876" priority="935"/>
    <cfRule type="duplicateValues" dxfId="875" priority="936"/>
    <cfRule type="duplicateValues" dxfId="874" priority="937"/>
  </conditionalFormatting>
  <conditionalFormatting sqref="B143:B145">
    <cfRule type="duplicateValues" dxfId="873" priority="944"/>
    <cfRule type="duplicateValues" dxfId="872" priority="945"/>
    <cfRule type="duplicateValues" dxfId="871" priority="946"/>
    <cfRule type="duplicateValues" dxfId="870" priority="947"/>
  </conditionalFormatting>
  <conditionalFormatting sqref="B143:B146">
    <cfRule type="duplicateValues" dxfId="869" priority="948"/>
    <cfRule type="duplicateValues" dxfId="868" priority="949"/>
    <cfRule type="duplicateValues" dxfId="867" priority="950"/>
  </conditionalFormatting>
  <conditionalFormatting sqref="B143:B147">
    <cfRule type="duplicateValues" dxfId="866" priority="957"/>
    <cfRule type="duplicateValues" dxfId="865" priority="958"/>
    <cfRule type="duplicateValues" dxfId="864" priority="959"/>
  </conditionalFormatting>
  <conditionalFormatting sqref="B143:B148">
    <cfRule type="duplicateValues" dxfId="863" priority="969"/>
  </conditionalFormatting>
  <conditionalFormatting sqref="B144:B148">
    <cfRule type="duplicateValues" dxfId="862" priority="960"/>
    <cfRule type="duplicateValues" dxfId="861" priority="961"/>
    <cfRule type="duplicateValues" dxfId="860" priority="962"/>
  </conditionalFormatting>
  <conditionalFormatting sqref="B145:B148">
    <cfRule type="duplicateValues" dxfId="859" priority="974"/>
    <cfRule type="duplicateValues" dxfId="858" priority="975"/>
    <cfRule type="duplicateValues" dxfId="857" priority="976"/>
    <cfRule type="duplicateValues" dxfId="856" priority="977"/>
    <cfRule type="duplicateValues" dxfId="855" priority="978"/>
  </conditionalFormatting>
  <conditionalFormatting sqref="B146:B149">
    <cfRule type="duplicateValues" dxfId="854" priority="979"/>
  </conditionalFormatting>
  <conditionalFormatting sqref="B150:B151">
    <cfRule type="duplicateValues" dxfId="853" priority="863"/>
    <cfRule type="duplicateValues" dxfId="852" priority="864"/>
    <cfRule type="duplicateValues" dxfId="851" priority="868"/>
  </conditionalFormatting>
  <conditionalFormatting sqref="B151:B158">
    <cfRule type="duplicateValues" dxfId="850" priority="1011"/>
  </conditionalFormatting>
  <conditionalFormatting sqref="B152:B158">
    <cfRule type="duplicateValues" dxfId="849" priority="1012"/>
  </conditionalFormatting>
  <conditionalFormatting sqref="B159">
    <cfRule type="duplicateValues" dxfId="848" priority="798"/>
    <cfRule type="duplicateValues" dxfId="847" priority="799"/>
    <cfRule type="duplicateValues" dxfId="846" priority="803"/>
  </conditionalFormatting>
  <conditionalFormatting sqref="B160:B163">
    <cfRule type="duplicateValues" dxfId="845" priority="804"/>
  </conditionalFormatting>
  <conditionalFormatting sqref="B164">
    <cfRule type="duplicateValues" dxfId="844" priority="820"/>
    <cfRule type="duplicateValues" dxfId="843" priority="821"/>
    <cfRule type="duplicateValues" dxfId="842" priority="825"/>
  </conditionalFormatting>
  <conditionalFormatting sqref="B164:B165">
    <cfRule type="duplicateValues" dxfId="841" priority="811"/>
    <cfRule type="duplicateValues" dxfId="840" priority="812"/>
    <cfRule type="duplicateValues" dxfId="839" priority="816"/>
  </conditionalFormatting>
  <conditionalFormatting sqref="B165:B173">
    <cfRule type="duplicateValues" dxfId="838" priority="830"/>
  </conditionalFormatting>
  <conditionalFormatting sqref="B166:B173">
    <cfRule type="duplicateValues" dxfId="837" priority="826"/>
  </conditionalFormatting>
  <conditionalFormatting sqref="B174">
    <cfRule type="duplicateValues" dxfId="836" priority="846"/>
    <cfRule type="duplicateValues" dxfId="835" priority="847"/>
    <cfRule type="duplicateValues" dxfId="834" priority="851"/>
  </conditionalFormatting>
  <conditionalFormatting sqref="B174:B175">
    <cfRule type="duplicateValues" dxfId="833" priority="837"/>
    <cfRule type="duplicateValues" dxfId="832" priority="838"/>
    <cfRule type="duplicateValues" dxfId="831" priority="842"/>
  </conditionalFormatting>
  <conditionalFormatting sqref="B175:B183">
    <cfRule type="duplicateValues" dxfId="830" priority="856"/>
  </conditionalFormatting>
  <conditionalFormatting sqref="B176:B183">
    <cfRule type="duplicateValues" dxfId="829" priority="852"/>
  </conditionalFormatting>
  <conditionalFormatting sqref="B184 B116:B117 B130:B150">
    <cfRule type="duplicateValues" dxfId="828" priority="992"/>
  </conditionalFormatting>
  <conditionalFormatting sqref="B184 B147:B150">
    <cfRule type="duplicateValues" dxfId="827" priority="980"/>
  </conditionalFormatting>
  <conditionalFormatting sqref="B184 B149:B150">
    <cfRule type="duplicateValues" dxfId="826" priority="882"/>
  </conditionalFormatting>
  <conditionalFormatting sqref="B184:B185">
    <cfRule type="duplicateValues" dxfId="825" priority="873"/>
    <cfRule type="duplicateValues" dxfId="824" priority="874"/>
    <cfRule type="duplicateValues" dxfId="823" priority="878"/>
  </conditionalFormatting>
  <conditionalFormatting sqref="B185:B212">
    <cfRule type="duplicateValues" dxfId="822" priority="1019"/>
  </conditionalFormatting>
  <conditionalFormatting sqref="B186:B212">
    <cfRule type="duplicateValues" dxfId="821" priority="1020"/>
  </conditionalFormatting>
  <conditionalFormatting sqref="B213">
    <cfRule type="duplicateValues" dxfId="820" priority="637"/>
    <cfRule type="duplicateValues" dxfId="819" priority="638"/>
    <cfRule type="duplicateValues" dxfId="818" priority="639"/>
  </conditionalFormatting>
  <conditionalFormatting sqref="B213:B215 B224:B249">
    <cfRule type="duplicateValues" dxfId="817" priority="723"/>
  </conditionalFormatting>
  <conditionalFormatting sqref="B213:B249">
    <cfRule type="duplicateValues" dxfId="816" priority="633"/>
  </conditionalFormatting>
  <conditionalFormatting sqref="B214">
    <cfRule type="duplicateValues" dxfId="815" priority="698"/>
  </conditionalFormatting>
  <conditionalFormatting sqref="B216:B223">
    <cfRule type="duplicateValues" dxfId="814" priority="751"/>
    <cfRule type="duplicateValues" dxfId="813" priority="752"/>
    <cfRule type="duplicateValues" dxfId="812" priority="753"/>
    <cfRule type="duplicateValues" dxfId="811" priority="754"/>
    <cfRule type="duplicateValues" dxfId="810" priority="755"/>
    <cfRule type="duplicateValues" dxfId="809" priority="756"/>
  </conditionalFormatting>
  <conditionalFormatting sqref="B224:B227 B214:B215">
    <cfRule type="duplicateValues" dxfId="808" priority="692"/>
    <cfRule type="duplicateValues" dxfId="807" priority="693"/>
    <cfRule type="duplicateValues" dxfId="806" priority="694"/>
  </conditionalFormatting>
  <conditionalFormatting sqref="B224:B238 B213:B215">
    <cfRule type="duplicateValues" dxfId="805" priority="732"/>
  </conditionalFormatting>
  <conditionalFormatting sqref="B224:B242 B213:B215">
    <cfRule type="duplicateValues" dxfId="804" priority="733"/>
  </conditionalFormatting>
  <conditionalFormatting sqref="B226:B228">
    <cfRule type="duplicateValues" dxfId="803" priority="643"/>
    <cfRule type="duplicateValues" dxfId="802" priority="644"/>
    <cfRule type="duplicateValues" dxfId="801" priority="645"/>
    <cfRule type="duplicateValues" dxfId="800" priority="646"/>
  </conditionalFormatting>
  <conditionalFormatting sqref="B227:B230">
    <cfRule type="duplicateValues" dxfId="799" priority="650"/>
    <cfRule type="duplicateValues" dxfId="798" priority="651"/>
    <cfRule type="duplicateValues" dxfId="797" priority="652"/>
  </conditionalFormatting>
  <conditionalFormatting sqref="B229:B231">
    <cfRule type="duplicateValues" dxfId="796" priority="656"/>
    <cfRule type="duplicateValues" dxfId="795" priority="657"/>
    <cfRule type="duplicateValues" dxfId="794" priority="658"/>
  </conditionalFormatting>
  <conditionalFormatting sqref="B230:B232">
    <cfRule type="duplicateValues" dxfId="793" priority="659"/>
    <cfRule type="duplicateValues" dxfId="792" priority="660"/>
    <cfRule type="duplicateValues" dxfId="791" priority="661"/>
  </conditionalFormatting>
  <conditionalFormatting sqref="B231:B234">
    <cfRule type="duplicateValues" dxfId="790" priority="668"/>
    <cfRule type="duplicateValues" dxfId="789" priority="669"/>
    <cfRule type="duplicateValues" dxfId="788" priority="670"/>
  </conditionalFormatting>
  <conditionalFormatting sqref="B232:B234">
    <cfRule type="duplicateValues" dxfId="787" priority="671"/>
    <cfRule type="duplicateValues" dxfId="786" priority="672"/>
    <cfRule type="duplicateValues" dxfId="785" priority="673"/>
  </conditionalFormatting>
  <conditionalFormatting sqref="B233:B234">
    <cfRule type="duplicateValues" dxfId="784" priority="711"/>
    <cfRule type="duplicateValues" dxfId="783" priority="712"/>
    <cfRule type="duplicateValues" dxfId="782" priority="713"/>
  </conditionalFormatting>
  <conditionalFormatting sqref="B235">
    <cfRule type="duplicateValues" dxfId="781" priority="714"/>
    <cfRule type="duplicateValues" dxfId="780" priority="715"/>
    <cfRule type="duplicateValues" dxfId="779" priority="716"/>
  </conditionalFormatting>
  <conditionalFormatting sqref="B235:B238">
    <cfRule type="duplicateValues" dxfId="778" priority="734"/>
    <cfRule type="duplicateValues" dxfId="777" priority="735"/>
    <cfRule type="duplicateValues" dxfId="776" priority="736"/>
  </conditionalFormatting>
  <conditionalFormatting sqref="B236:B239">
    <cfRule type="duplicateValues" dxfId="775" priority="737"/>
    <cfRule type="duplicateValues" dxfId="774" priority="738"/>
    <cfRule type="duplicateValues" dxfId="773" priority="739"/>
    <cfRule type="duplicateValues" dxfId="772" priority="740"/>
  </conditionalFormatting>
  <conditionalFormatting sqref="B236:B240">
    <cfRule type="duplicateValues" dxfId="771" priority="741"/>
    <cfRule type="duplicateValues" dxfId="770" priority="742"/>
    <cfRule type="duplicateValues" dxfId="769" priority="743"/>
  </conditionalFormatting>
  <conditionalFormatting sqref="B236:B241">
    <cfRule type="duplicateValues" dxfId="768" priority="680"/>
    <cfRule type="duplicateValues" dxfId="767" priority="681"/>
    <cfRule type="duplicateValues" dxfId="766" priority="682"/>
  </conditionalFormatting>
  <conditionalFormatting sqref="B236:B242">
    <cfRule type="duplicateValues" dxfId="765" priority="686"/>
    <cfRule type="duplicateValues" dxfId="764" priority="687"/>
    <cfRule type="duplicateValues" dxfId="763" priority="688"/>
    <cfRule type="duplicateValues" dxfId="762" priority="744"/>
  </conditionalFormatting>
  <conditionalFormatting sqref="B239:B242">
    <cfRule type="duplicateValues" dxfId="761" priority="699"/>
    <cfRule type="duplicateValues" dxfId="760" priority="700"/>
    <cfRule type="duplicateValues" dxfId="759" priority="701"/>
    <cfRule type="duplicateValues" dxfId="758" priority="702"/>
    <cfRule type="duplicateValues" dxfId="757" priority="703"/>
  </conditionalFormatting>
  <conditionalFormatting sqref="B240:B249">
    <cfRule type="duplicateValues" dxfId="756" priority="704"/>
  </conditionalFormatting>
  <conditionalFormatting sqref="B241:B249">
    <cfRule type="duplicateValues" dxfId="755" priority="724"/>
  </conditionalFormatting>
  <conditionalFormatting sqref="B243:B249">
    <cfRule type="duplicateValues" dxfId="754" priority="725"/>
  </conditionalFormatting>
  <conditionalFormatting sqref="B250">
    <cfRule type="duplicateValues" dxfId="753" priority="549"/>
    <cfRule type="duplicateValues" dxfId="752" priority="550"/>
    <cfRule type="duplicateValues" dxfId="751" priority="551"/>
  </conditionalFormatting>
  <conditionalFormatting sqref="B250:B252 B265:B266">
    <cfRule type="duplicateValues" dxfId="750" priority="556"/>
    <cfRule type="duplicateValues" dxfId="749" priority="557"/>
  </conditionalFormatting>
  <conditionalFormatting sqref="B250:B266">
    <cfRule type="duplicateValues" dxfId="748" priority="536"/>
  </conditionalFormatting>
  <conditionalFormatting sqref="B251">
    <cfRule type="duplicateValues" dxfId="747" priority="555"/>
  </conditionalFormatting>
  <conditionalFormatting sqref="B251:B252 B265:B266">
    <cfRule type="duplicateValues" dxfId="746" priority="558"/>
    <cfRule type="duplicateValues" dxfId="745" priority="559"/>
    <cfRule type="duplicateValues" dxfId="744" priority="560"/>
  </conditionalFormatting>
  <conditionalFormatting sqref="B253:B264">
    <cfRule type="duplicateValues" dxfId="743" priority="540"/>
    <cfRule type="duplicateValues" dxfId="742" priority="541"/>
    <cfRule type="duplicateValues" dxfId="741" priority="542"/>
    <cfRule type="duplicateValues" dxfId="740" priority="543"/>
    <cfRule type="duplicateValues" dxfId="739" priority="544"/>
    <cfRule type="duplicateValues" dxfId="738" priority="545"/>
  </conditionalFormatting>
  <conditionalFormatting sqref="B267 B269:B274">
    <cfRule type="duplicateValues" dxfId="737" priority="499"/>
    <cfRule type="duplicateValues" dxfId="736" priority="524"/>
  </conditionalFormatting>
  <conditionalFormatting sqref="B267">
    <cfRule type="duplicateValues" dxfId="735" priority="520"/>
    <cfRule type="duplicateValues" dxfId="734" priority="521"/>
    <cfRule type="duplicateValues" dxfId="733" priority="522"/>
    <cfRule type="duplicateValues" dxfId="732" priority="523"/>
  </conditionalFormatting>
  <conditionalFormatting sqref="B268">
    <cfRule type="duplicateValues" dxfId="731" priority="483"/>
    <cfRule type="duplicateValues" dxfId="730" priority="487"/>
    <cfRule type="duplicateValues" dxfId="729" priority="488"/>
    <cfRule type="duplicateValues" dxfId="728" priority="489"/>
    <cfRule type="duplicateValues" dxfId="727" priority="490"/>
    <cfRule type="duplicateValues" dxfId="726" priority="491"/>
    <cfRule type="duplicateValues" dxfId="725" priority="492"/>
    <cfRule type="duplicateValues" dxfId="724" priority="493"/>
    <cfRule type="duplicateValues" dxfId="723" priority="497"/>
    <cfRule type="duplicateValues" dxfId="722" priority="498"/>
  </conditionalFormatting>
  <conditionalFormatting sqref="B269:B270">
    <cfRule type="duplicateValues" dxfId="721" priority="507"/>
    <cfRule type="duplicateValues" dxfId="720" priority="508"/>
    <cfRule type="duplicateValues" dxfId="719" priority="509"/>
    <cfRule type="duplicateValues" dxfId="718" priority="510"/>
  </conditionalFormatting>
  <conditionalFormatting sqref="B270:B271">
    <cfRule type="duplicateValues" dxfId="717" priority="514"/>
    <cfRule type="duplicateValues" dxfId="716" priority="515"/>
    <cfRule type="duplicateValues" dxfId="715" priority="516"/>
  </conditionalFormatting>
  <conditionalFormatting sqref="B271">
    <cfRule type="duplicateValues" dxfId="714" priority="525"/>
  </conditionalFormatting>
  <conditionalFormatting sqref="B271:B274 B267 B269">
    <cfRule type="duplicateValues" dxfId="713" priority="526"/>
  </conditionalFormatting>
  <conditionalFormatting sqref="B272">
    <cfRule type="duplicateValues" dxfId="712" priority="503"/>
  </conditionalFormatting>
  <conditionalFormatting sqref="B272:B274 B267 B269">
    <cfRule type="duplicateValues" dxfId="711" priority="527"/>
    <cfRule type="duplicateValues" dxfId="710" priority="528"/>
    <cfRule type="duplicateValues" dxfId="709" priority="529"/>
  </conditionalFormatting>
  <conditionalFormatting sqref="B275 B277:B296">
    <cfRule type="duplicateValues" dxfId="708" priority="250"/>
    <cfRule type="duplicateValues" dxfId="707" priority="329"/>
  </conditionalFormatting>
  <conditionalFormatting sqref="B275">
    <cfRule type="duplicateValues" dxfId="706" priority="302"/>
    <cfRule type="duplicateValues" dxfId="705" priority="303"/>
    <cfRule type="duplicateValues" dxfId="704" priority="304"/>
    <cfRule type="duplicateValues" dxfId="703" priority="308"/>
    <cfRule type="duplicateValues" dxfId="702" priority="309"/>
    <cfRule type="duplicateValues" dxfId="701" priority="310"/>
    <cfRule type="duplicateValues" dxfId="700" priority="311"/>
  </conditionalFormatting>
  <conditionalFormatting sqref="B276">
    <cfRule type="duplicateValues" dxfId="699" priority="243"/>
    <cfRule type="duplicateValues" dxfId="698" priority="247"/>
    <cfRule type="duplicateValues" dxfId="697" priority="248"/>
    <cfRule type="duplicateValues" dxfId="696" priority="249"/>
  </conditionalFormatting>
  <conditionalFormatting sqref="B277:B278">
    <cfRule type="duplicateValues" dxfId="695" priority="261"/>
  </conditionalFormatting>
  <conditionalFormatting sqref="B277:B296">
    <cfRule type="duplicateValues" dxfId="694" priority="330"/>
  </conditionalFormatting>
  <conditionalFormatting sqref="B278:B287">
    <cfRule type="duplicateValues" dxfId="693" priority="305"/>
    <cfRule type="duplicateValues" dxfId="692" priority="306"/>
    <cfRule type="duplicateValues" dxfId="691" priority="307"/>
  </conditionalFormatting>
  <conditionalFormatting sqref="B280">
    <cfRule type="duplicateValues" dxfId="690" priority="254"/>
  </conditionalFormatting>
  <conditionalFormatting sqref="B286:B288">
    <cfRule type="duplicateValues" dxfId="689" priority="265"/>
    <cfRule type="duplicateValues" dxfId="688" priority="266"/>
    <cfRule type="duplicateValues" dxfId="687" priority="267"/>
    <cfRule type="duplicateValues" dxfId="686" priority="268"/>
  </conditionalFormatting>
  <conditionalFormatting sqref="B287:B290">
    <cfRule type="duplicateValues" dxfId="685" priority="272"/>
    <cfRule type="duplicateValues" dxfId="684" priority="273"/>
    <cfRule type="duplicateValues" dxfId="683" priority="274"/>
  </conditionalFormatting>
  <conditionalFormatting sqref="B289:B291">
    <cfRule type="duplicateValues" dxfId="682" priority="278"/>
    <cfRule type="duplicateValues" dxfId="681" priority="279"/>
    <cfRule type="duplicateValues" dxfId="680" priority="280"/>
  </conditionalFormatting>
  <conditionalFormatting sqref="B290:B292">
    <cfRule type="duplicateValues" dxfId="679" priority="281"/>
    <cfRule type="duplicateValues" dxfId="678" priority="282"/>
    <cfRule type="duplicateValues" dxfId="677" priority="283"/>
  </conditionalFormatting>
  <conditionalFormatting sqref="B291:B293">
    <cfRule type="duplicateValues" dxfId="676" priority="290"/>
    <cfRule type="duplicateValues" dxfId="675" priority="291"/>
    <cfRule type="duplicateValues" dxfId="674" priority="292"/>
  </conditionalFormatting>
  <conditionalFormatting sqref="B292:B294">
    <cfRule type="duplicateValues" dxfId="673" priority="293"/>
    <cfRule type="duplicateValues" dxfId="672" priority="294"/>
    <cfRule type="duplicateValues" dxfId="671" priority="295"/>
  </conditionalFormatting>
  <conditionalFormatting sqref="B293:B294">
    <cfRule type="duplicateValues" dxfId="670" priority="331"/>
    <cfRule type="duplicateValues" dxfId="669" priority="332"/>
    <cfRule type="duplicateValues" dxfId="668" priority="333"/>
  </conditionalFormatting>
  <conditionalFormatting sqref="B294:B295">
    <cfRule type="duplicateValues" dxfId="667" priority="334"/>
    <cfRule type="duplicateValues" dxfId="666" priority="335"/>
    <cfRule type="duplicateValues" dxfId="665" priority="336"/>
  </conditionalFormatting>
  <conditionalFormatting sqref="B295:B296">
    <cfRule type="duplicateValues" dxfId="664" priority="312"/>
    <cfRule type="duplicateValues" dxfId="663" priority="313"/>
    <cfRule type="duplicateValues" dxfId="662" priority="314"/>
  </conditionalFormatting>
  <conditionalFormatting sqref="B296">
    <cfRule type="duplicateValues" dxfId="661" priority="315"/>
    <cfRule type="duplicateValues" dxfId="660" priority="316"/>
    <cfRule type="duplicateValues" dxfId="659" priority="317"/>
    <cfRule type="duplicateValues" dxfId="658" priority="318"/>
    <cfRule type="duplicateValues" dxfId="657" priority="319"/>
    <cfRule type="duplicateValues" dxfId="656" priority="320"/>
    <cfRule type="duplicateValues" dxfId="655" priority="321"/>
    <cfRule type="duplicateValues" dxfId="654" priority="322"/>
  </conditionalFormatting>
  <conditionalFormatting sqref="B297:B324">
    <cfRule type="duplicateValues" dxfId="653" priority="117"/>
    <cfRule type="duplicateValues" dxfId="652" priority="242"/>
  </conditionalFormatting>
  <conditionalFormatting sqref="B300">
    <cfRule type="duplicateValues" dxfId="651" priority="179"/>
    <cfRule type="duplicateValues" dxfId="650" priority="180"/>
    <cfRule type="duplicateValues" dxfId="649" priority="181"/>
    <cfRule type="duplicateValues" dxfId="648" priority="182"/>
  </conditionalFormatting>
  <conditionalFormatting sqref="B302:B303">
    <cfRule type="duplicateValues" dxfId="647" priority="125"/>
    <cfRule type="duplicateValues" dxfId="646" priority="126"/>
    <cfRule type="duplicateValues" dxfId="645" priority="127"/>
    <cfRule type="duplicateValues" dxfId="644" priority="128"/>
  </conditionalFormatting>
  <conditionalFormatting sqref="B303:B304">
    <cfRule type="duplicateValues" dxfId="643" priority="173"/>
    <cfRule type="duplicateValues" dxfId="642" priority="174"/>
    <cfRule type="duplicateValues" dxfId="641" priority="175"/>
  </conditionalFormatting>
  <conditionalFormatting sqref="B304:B305">
    <cfRule type="duplicateValues" dxfId="640" priority="207"/>
  </conditionalFormatting>
  <conditionalFormatting sqref="B304:B321 B297:B302">
    <cfRule type="duplicateValues" dxfId="639" priority="234"/>
  </conditionalFormatting>
  <conditionalFormatting sqref="B304:B324 B297:B302">
    <cfRule type="duplicateValues" dxfId="638" priority="235"/>
  </conditionalFormatting>
  <conditionalFormatting sqref="B306:B313 B297:B302">
    <cfRule type="duplicateValues" dxfId="637" priority="204"/>
    <cfRule type="duplicateValues" dxfId="636" priority="205"/>
    <cfRule type="duplicateValues" dxfId="635" priority="206"/>
  </conditionalFormatting>
  <conditionalFormatting sqref="B307">
    <cfRule type="duplicateValues" dxfId="634" priority="121"/>
  </conditionalFormatting>
  <conditionalFormatting sqref="B312:B314">
    <cfRule type="duplicateValues" dxfId="633" priority="132"/>
    <cfRule type="duplicateValues" dxfId="632" priority="133"/>
    <cfRule type="duplicateValues" dxfId="631" priority="134"/>
    <cfRule type="duplicateValues" dxfId="630" priority="135"/>
  </conditionalFormatting>
  <conditionalFormatting sqref="B313:B316">
    <cfRule type="duplicateValues" dxfId="629" priority="139"/>
    <cfRule type="duplicateValues" dxfId="628" priority="140"/>
    <cfRule type="duplicateValues" dxfId="627" priority="141"/>
  </conditionalFormatting>
  <conditionalFormatting sqref="B315:B317">
    <cfRule type="duplicateValues" dxfId="626" priority="145"/>
    <cfRule type="duplicateValues" dxfId="625" priority="146"/>
    <cfRule type="duplicateValues" dxfId="624" priority="147"/>
  </conditionalFormatting>
  <conditionalFormatting sqref="B316:B318">
    <cfRule type="duplicateValues" dxfId="623" priority="148"/>
    <cfRule type="duplicateValues" dxfId="622" priority="149"/>
    <cfRule type="duplicateValues" dxfId="621" priority="150"/>
  </conditionalFormatting>
  <conditionalFormatting sqref="B317:B319">
    <cfRule type="duplicateValues" dxfId="620" priority="154"/>
    <cfRule type="duplicateValues" dxfId="619" priority="155"/>
    <cfRule type="duplicateValues" dxfId="618" priority="156"/>
  </conditionalFormatting>
  <conditionalFormatting sqref="B318:B319">
    <cfRule type="duplicateValues" dxfId="617" priority="183"/>
    <cfRule type="duplicateValues" dxfId="616" priority="184"/>
    <cfRule type="duplicateValues" dxfId="615" priority="185"/>
  </conditionalFormatting>
  <conditionalFormatting sqref="B319">
    <cfRule type="duplicateValues" dxfId="614" priority="236"/>
    <cfRule type="duplicateValues" dxfId="613" priority="237"/>
    <cfRule type="duplicateValues" dxfId="612" priority="238"/>
  </conditionalFormatting>
  <conditionalFormatting sqref="B320">
    <cfRule type="duplicateValues" dxfId="611" priority="214"/>
    <cfRule type="duplicateValues" dxfId="610" priority="215"/>
    <cfRule type="duplicateValues" dxfId="609" priority="216"/>
  </conditionalFormatting>
  <conditionalFormatting sqref="B320:B321">
    <cfRule type="duplicateValues" dxfId="608" priority="217"/>
    <cfRule type="duplicateValues" dxfId="607" priority="218"/>
    <cfRule type="duplicateValues" dxfId="606" priority="219"/>
  </conditionalFormatting>
  <conditionalFormatting sqref="B320:B322">
    <cfRule type="duplicateValues" dxfId="605" priority="163"/>
    <cfRule type="duplicateValues" dxfId="604" priority="164"/>
    <cfRule type="duplicateValues" dxfId="603" priority="165"/>
    <cfRule type="duplicateValues" dxfId="602" priority="166"/>
  </conditionalFormatting>
  <conditionalFormatting sqref="B320:B323">
    <cfRule type="duplicateValues" dxfId="601" priority="167"/>
    <cfRule type="duplicateValues" dxfId="600" priority="168"/>
    <cfRule type="duplicateValues" dxfId="599" priority="169"/>
  </conditionalFormatting>
  <conditionalFormatting sqref="B320:B324">
    <cfRule type="duplicateValues" dxfId="598" priority="189"/>
  </conditionalFormatting>
  <conditionalFormatting sqref="B321:B324">
    <cfRule type="duplicateValues" dxfId="597" priority="190"/>
    <cfRule type="duplicateValues" dxfId="596" priority="191"/>
    <cfRule type="duplicateValues" dxfId="595" priority="192"/>
  </conditionalFormatting>
  <conditionalFormatting sqref="B322:B324">
    <cfRule type="duplicateValues" dxfId="594" priority="193"/>
    <cfRule type="duplicateValues" dxfId="593" priority="194"/>
    <cfRule type="duplicateValues" dxfId="592" priority="195"/>
    <cfRule type="duplicateValues" dxfId="591" priority="196"/>
    <cfRule type="duplicateValues" dxfId="590" priority="197"/>
  </conditionalFormatting>
  <conditionalFormatting sqref="B323:B324">
    <cfRule type="duplicateValues" dxfId="589" priority="226"/>
  </conditionalFormatting>
  <conditionalFormatting sqref="B324">
    <cfRule type="duplicateValues" dxfId="588" priority="227"/>
  </conditionalFormatting>
  <conditionalFormatting sqref="B325">
    <cfRule type="duplicateValues" dxfId="587" priority="102"/>
    <cfRule type="duplicateValues" dxfId="586" priority="103"/>
    <cfRule type="duplicateValues" dxfId="585" priority="104"/>
  </conditionalFormatting>
  <conditionalFormatting sqref="B325:B326 B336:B337">
    <cfRule type="duplicateValues" dxfId="584" priority="109"/>
    <cfRule type="duplicateValues" dxfId="583" priority="110"/>
  </conditionalFormatting>
  <conditionalFormatting sqref="B325:B337">
    <cfRule type="duplicateValues" dxfId="582" priority="85"/>
  </conditionalFormatting>
  <conditionalFormatting sqref="B326 B336:B337">
    <cfRule type="duplicateValues" dxfId="581" priority="111"/>
    <cfRule type="duplicateValues" dxfId="580" priority="112"/>
    <cfRule type="duplicateValues" dxfId="579" priority="113"/>
  </conditionalFormatting>
  <conditionalFormatting sqref="B326">
    <cfRule type="duplicateValues" dxfId="578" priority="108"/>
  </conditionalFormatting>
  <conditionalFormatting sqref="B327:B335">
    <cfRule type="duplicateValues" dxfId="577" priority="93"/>
    <cfRule type="duplicateValues" dxfId="576" priority="94"/>
    <cfRule type="duplicateValues" dxfId="575" priority="95"/>
    <cfRule type="duplicateValues" dxfId="574" priority="96"/>
    <cfRule type="duplicateValues" dxfId="573" priority="97"/>
    <cfRule type="duplicateValues" dxfId="572" priority="98"/>
  </conditionalFormatting>
  <conditionalFormatting sqref="B336:B337">
    <cfRule type="duplicateValues" dxfId="571" priority="89"/>
  </conditionalFormatting>
  <conditionalFormatting sqref="B338:B355">
    <cfRule type="duplicateValues" dxfId="570" priority="1"/>
    <cfRule type="duplicateValues" dxfId="569" priority="2"/>
    <cfRule type="duplicateValues" dxfId="568" priority="3"/>
    <cfRule type="duplicateValues" dxfId="567" priority="4"/>
    <cfRule type="duplicateValues" dxfId="566" priority="5"/>
    <cfRule type="duplicateValues" dxfId="565" priority="6"/>
    <cfRule type="duplicateValues" dxfId="564" priority="7"/>
  </conditionalFormatting>
  <conditionalFormatting sqref="C12">
    <cfRule type="duplicateValues" dxfId="563" priority="1762"/>
    <cfRule type="duplicateValues" dxfId="562" priority="1763"/>
    <cfRule type="duplicateValues" dxfId="561" priority="1764"/>
  </conditionalFormatting>
  <conditionalFormatting sqref="C13">
    <cfRule type="duplicateValues" dxfId="560" priority="1840"/>
    <cfRule type="duplicateValues" dxfId="559" priority="1841"/>
    <cfRule type="duplicateValues" dxfId="558" priority="1842"/>
  </conditionalFormatting>
  <conditionalFormatting sqref="C13:C14 C19 C22:C29">
    <cfRule type="duplicateValues" dxfId="557" priority="1879"/>
    <cfRule type="duplicateValues" dxfId="556" priority="1880"/>
    <cfRule type="duplicateValues" dxfId="555" priority="1881"/>
  </conditionalFormatting>
  <conditionalFormatting sqref="C15:C18">
    <cfRule type="duplicateValues" dxfId="554" priority="1746"/>
    <cfRule type="duplicateValues" dxfId="553" priority="1747"/>
    <cfRule type="duplicateValues" dxfId="552" priority="1748"/>
  </conditionalFormatting>
  <conditionalFormatting sqref="C19:C20">
    <cfRule type="duplicateValues" dxfId="551" priority="1755"/>
    <cfRule type="duplicateValues" dxfId="550" priority="1756"/>
    <cfRule type="duplicateValues" dxfId="549" priority="1757"/>
  </conditionalFormatting>
  <conditionalFormatting sqref="C20">
    <cfRule type="duplicateValues" dxfId="548" priority="1856"/>
    <cfRule type="duplicateValues" dxfId="547" priority="1857"/>
    <cfRule type="duplicateValues" dxfId="546" priority="1858"/>
  </conditionalFormatting>
  <conditionalFormatting sqref="C21:C25">
    <cfRule type="duplicateValues" dxfId="545" priority="1859"/>
    <cfRule type="duplicateValues" dxfId="544" priority="1860"/>
    <cfRule type="duplicateValues" dxfId="543" priority="1861"/>
  </conditionalFormatting>
  <conditionalFormatting sqref="C28:C30">
    <cfRule type="duplicateValues" dxfId="542" priority="1768"/>
    <cfRule type="duplicateValues" dxfId="541" priority="1769"/>
    <cfRule type="duplicateValues" dxfId="540" priority="1770"/>
  </conditionalFormatting>
  <conditionalFormatting sqref="C29:C32">
    <cfRule type="duplicateValues" dxfId="539" priority="1775"/>
    <cfRule type="duplicateValues" dxfId="538" priority="1776"/>
    <cfRule type="duplicateValues" dxfId="537" priority="1777"/>
  </conditionalFormatting>
  <conditionalFormatting sqref="C32:C34">
    <cfRule type="duplicateValues" dxfId="536" priority="1781"/>
    <cfRule type="duplicateValues" dxfId="535" priority="1782"/>
    <cfRule type="duplicateValues" dxfId="534" priority="1783"/>
  </conditionalFormatting>
  <conditionalFormatting sqref="C33:C36">
    <cfRule type="duplicateValues" dxfId="533" priority="1793"/>
    <cfRule type="duplicateValues" dxfId="532" priority="1794"/>
    <cfRule type="duplicateValues" dxfId="531" priority="1795"/>
  </conditionalFormatting>
  <conditionalFormatting sqref="C34:C36">
    <cfRule type="duplicateValues" dxfId="530" priority="1790"/>
    <cfRule type="duplicateValues" dxfId="529" priority="1791"/>
    <cfRule type="duplicateValues" dxfId="528" priority="1792"/>
  </conditionalFormatting>
  <conditionalFormatting sqref="C35:C36">
    <cfRule type="duplicateValues" dxfId="527" priority="1868"/>
    <cfRule type="duplicateValues" dxfId="526" priority="1869"/>
    <cfRule type="duplicateValues" dxfId="525" priority="1870"/>
  </conditionalFormatting>
  <conditionalFormatting sqref="C37">
    <cfRule type="duplicateValues" dxfId="524" priority="1871"/>
    <cfRule type="duplicateValues" dxfId="523" priority="1872"/>
    <cfRule type="duplicateValues" dxfId="522" priority="1873"/>
  </conditionalFormatting>
  <conditionalFormatting sqref="C37:C38">
    <cfRule type="duplicateValues" dxfId="521" priority="1802"/>
    <cfRule type="duplicateValues" dxfId="520" priority="1803"/>
    <cfRule type="duplicateValues" dxfId="519" priority="1804"/>
  </conditionalFormatting>
  <conditionalFormatting sqref="C37:C39">
    <cfRule type="duplicateValues" dxfId="518" priority="1808"/>
    <cfRule type="duplicateValues" dxfId="517" priority="1809"/>
    <cfRule type="duplicateValues" dxfId="516" priority="1810"/>
  </conditionalFormatting>
  <conditionalFormatting sqref="C38:C40">
    <cfRule type="duplicateValues" dxfId="515" priority="1814"/>
    <cfRule type="duplicateValues" dxfId="514" priority="1815"/>
    <cfRule type="duplicateValues" dxfId="513" priority="1816"/>
  </conditionalFormatting>
  <conditionalFormatting sqref="C38:C41">
    <cfRule type="duplicateValues" dxfId="512" priority="1817"/>
    <cfRule type="duplicateValues" dxfId="511" priority="1818"/>
    <cfRule type="duplicateValues" dxfId="510" priority="1819"/>
  </conditionalFormatting>
  <conditionalFormatting sqref="C38:C42 C46:C47">
    <cfRule type="duplicateValues" dxfId="509" priority="1827"/>
    <cfRule type="duplicateValues" dxfId="508" priority="1828"/>
    <cfRule type="duplicateValues" dxfId="507" priority="1829"/>
  </conditionalFormatting>
  <conditionalFormatting sqref="C39:C43 C46:C48">
    <cfRule type="duplicateValues" dxfId="506" priority="1830"/>
    <cfRule type="duplicateValues" dxfId="505" priority="1831"/>
    <cfRule type="duplicateValues" dxfId="504" priority="1832"/>
  </conditionalFormatting>
  <conditionalFormatting sqref="C40:C43 C46:C48">
    <cfRule type="duplicateValues" dxfId="503" priority="1849"/>
    <cfRule type="duplicateValues" dxfId="502" priority="1850"/>
    <cfRule type="duplicateValues" dxfId="501" priority="1851"/>
  </conditionalFormatting>
  <conditionalFormatting sqref="C41:C44">
    <cfRule type="duplicateValues" dxfId="500" priority="1730"/>
    <cfRule type="duplicateValues" dxfId="499" priority="1731"/>
    <cfRule type="duplicateValues" dxfId="498" priority="1732"/>
  </conditionalFormatting>
  <conditionalFormatting sqref="C42:C45">
    <cfRule type="duplicateValues" dxfId="497" priority="1733"/>
    <cfRule type="duplicateValues" dxfId="496" priority="1734"/>
    <cfRule type="duplicateValues" dxfId="495" priority="1735"/>
  </conditionalFormatting>
  <conditionalFormatting sqref="C44:C45">
    <cfRule type="duplicateValues" dxfId="494" priority="1724"/>
    <cfRule type="duplicateValues" dxfId="493" priority="1725"/>
    <cfRule type="duplicateValues" dxfId="492" priority="1726"/>
  </conditionalFormatting>
  <conditionalFormatting sqref="C45">
    <cfRule type="duplicateValues" dxfId="491" priority="1739"/>
    <cfRule type="duplicateValues" dxfId="490" priority="1740"/>
    <cfRule type="duplicateValues" dxfId="489" priority="1741"/>
    <cfRule type="duplicateValues" dxfId="488" priority="1742"/>
    <cfRule type="duplicateValues" dxfId="487" priority="1743"/>
    <cfRule type="duplicateValues" dxfId="486" priority="1744"/>
  </conditionalFormatting>
  <conditionalFormatting sqref="C46:C48">
    <cfRule type="duplicateValues" dxfId="485" priority="1885"/>
    <cfRule type="duplicateValues" dxfId="484" priority="1886"/>
    <cfRule type="duplicateValues" dxfId="483" priority="1887"/>
    <cfRule type="duplicateValues" dxfId="482" priority="1888"/>
    <cfRule type="duplicateValues" dxfId="481" priority="1889"/>
    <cfRule type="duplicateValues" dxfId="480" priority="1890"/>
  </conditionalFormatting>
  <conditionalFormatting sqref="C49">
    <cfRule type="duplicateValues" dxfId="479" priority="1538"/>
    <cfRule type="duplicateValues" dxfId="478" priority="1539"/>
    <cfRule type="duplicateValues" dxfId="477" priority="1540"/>
  </conditionalFormatting>
  <conditionalFormatting sqref="C50:C51">
    <cfRule type="duplicateValues" dxfId="476" priority="1658"/>
    <cfRule type="duplicateValues" dxfId="475" priority="1659"/>
    <cfRule type="duplicateValues" dxfId="474" priority="1660"/>
  </conditionalFormatting>
  <conditionalFormatting sqref="C52:C55">
    <cfRule type="duplicateValues" dxfId="473" priority="1522"/>
    <cfRule type="duplicateValues" dxfId="472" priority="1523"/>
    <cfRule type="duplicateValues" dxfId="471" priority="1524"/>
  </conditionalFormatting>
  <conditionalFormatting sqref="C56 C60:C68 C50:C51">
    <cfRule type="duplicateValues" dxfId="470" priority="1646"/>
    <cfRule type="duplicateValues" dxfId="469" priority="1647"/>
    <cfRule type="duplicateValues" dxfId="468" priority="1648"/>
  </conditionalFormatting>
  <conditionalFormatting sqref="C56:C57">
    <cfRule type="duplicateValues" dxfId="467" priority="1531"/>
    <cfRule type="duplicateValues" dxfId="466" priority="1532"/>
    <cfRule type="duplicateValues" dxfId="465" priority="1533"/>
  </conditionalFormatting>
  <conditionalFormatting sqref="C57:C58">
    <cfRule type="duplicateValues" dxfId="464" priority="1643"/>
    <cfRule type="duplicateValues" dxfId="463" priority="1644"/>
    <cfRule type="duplicateValues" dxfId="462" priority="1645"/>
  </conditionalFormatting>
  <conditionalFormatting sqref="C58:C63">
    <cfRule type="duplicateValues" dxfId="461" priority="1544"/>
    <cfRule type="duplicateValues" dxfId="460" priority="1545"/>
    <cfRule type="duplicateValues" dxfId="459" priority="1546"/>
  </conditionalFormatting>
  <conditionalFormatting sqref="C67:C69">
    <cfRule type="duplicateValues" dxfId="458" priority="1548"/>
    <cfRule type="duplicateValues" dxfId="457" priority="1549"/>
    <cfRule type="duplicateValues" dxfId="456" priority="1550"/>
  </conditionalFormatting>
  <conditionalFormatting sqref="C68:C71">
    <cfRule type="duplicateValues" dxfId="455" priority="1555"/>
    <cfRule type="duplicateValues" dxfId="454" priority="1556"/>
    <cfRule type="duplicateValues" dxfId="453" priority="1557"/>
  </conditionalFormatting>
  <conditionalFormatting sqref="C71:C73">
    <cfRule type="duplicateValues" dxfId="452" priority="1561"/>
    <cfRule type="duplicateValues" dxfId="451" priority="1562"/>
    <cfRule type="duplicateValues" dxfId="450" priority="1563"/>
  </conditionalFormatting>
  <conditionalFormatting sqref="C72:C75">
    <cfRule type="duplicateValues" dxfId="449" priority="1573"/>
    <cfRule type="duplicateValues" dxfId="448" priority="1574"/>
    <cfRule type="duplicateValues" dxfId="447" priority="1575"/>
  </conditionalFormatting>
  <conditionalFormatting sqref="C73:C75">
    <cfRule type="duplicateValues" dxfId="446" priority="1570"/>
    <cfRule type="duplicateValues" dxfId="445" priority="1571"/>
    <cfRule type="duplicateValues" dxfId="444" priority="1572"/>
  </conditionalFormatting>
  <conditionalFormatting sqref="C74:C76">
    <cfRule type="duplicateValues" dxfId="443" priority="1588"/>
    <cfRule type="duplicateValues" dxfId="442" priority="1589"/>
    <cfRule type="duplicateValues" dxfId="441" priority="1590"/>
  </conditionalFormatting>
  <conditionalFormatting sqref="C76:C77">
    <cfRule type="duplicateValues" dxfId="440" priority="1582"/>
    <cfRule type="duplicateValues" dxfId="439" priority="1583"/>
    <cfRule type="duplicateValues" dxfId="438" priority="1584"/>
  </conditionalFormatting>
  <conditionalFormatting sqref="C76:C78">
    <cfRule type="duplicateValues" dxfId="437" priority="1594"/>
    <cfRule type="duplicateValues" dxfId="436" priority="1595"/>
    <cfRule type="duplicateValues" dxfId="435" priority="1596"/>
  </conditionalFormatting>
  <conditionalFormatting sqref="C77:C79">
    <cfRule type="duplicateValues" dxfId="434" priority="1597"/>
    <cfRule type="duplicateValues" dxfId="433" priority="1598"/>
    <cfRule type="duplicateValues" dxfId="432" priority="1599"/>
  </conditionalFormatting>
  <conditionalFormatting sqref="C78:C80">
    <cfRule type="duplicateValues" dxfId="431" priority="1606"/>
    <cfRule type="duplicateValues" dxfId="430" priority="1607"/>
    <cfRule type="duplicateValues" dxfId="429" priority="1608"/>
  </conditionalFormatting>
  <conditionalFormatting sqref="C78:C81">
    <cfRule type="duplicateValues" dxfId="428" priority="1609"/>
    <cfRule type="duplicateValues" dxfId="427" priority="1610"/>
    <cfRule type="duplicateValues" dxfId="426" priority="1611"/>
  </conditionalFormatting>
  <conditionalFormatting sqref="C78:C82">
    <cfRule type="duplicateValues" dxfId="425" priority="1619"/>
    <cfRule type="duplicateValues" dxfId="424" priority="1620"/>
    <cfRule type="duplicateValues" dxfId="423" priority="1621"/>
  </conditionalFormatting>
  <conditionalFormatting sqref="C79:C83">
    <cfRule type="duplicateValues" dxfId="422" priority="1622"/>
    <cfRule type="duplicateValues" dxfId="421" priority="1623"/>
    <cfRule type="duplicateValues" dxfId="420" priority="1624"/>
  </conditionalFormatting>
  <conditionalFormatting sqref="C80:C83">
    <cfRule type="duplicateValues" dxfId="419" priority="1690"/>
    <cfRule type="duplicateValues" dxfId="418" priority="1691"/>
    <cfRule type="duplicateValues" dxfId="417" priority="1692"/>
  </conditionalFormatting>
  <conditionalFormatting sqref="C81:C84">
    <cfRule type="duplicateValues" dxfId="416" priority="1693"/>
    <cfRule type="duplicateValues" dxfId="415" priority="1694"/>
    <cfRule type="duplicateValues" dxfId="414" priority="1695"/>
  </conditionalFormatting>
  <conditionalFormatting sqref="C82:C85">
    <cfRule type="duplicateValues" dxfId="413" priority="1696"/>
    <cfRule type="duplicateValues" dxfId="412" priority="1697"/>
    <cfRule type="duplicateValues" dxfId="411" priority="1698"/>
  </conditionalFormatting>
  <conditionalFormatting sqref="C84:C85">
    <cfRule type="duplicateValues" dxfId="410" priority="1518"/>
    <cfRule type="duplicateValues" dxfId="409" priority="1519"/>
    <cfRule type="duplicateValues" dxfId="408" priority="1520"/>
  </conditionalFormatting>
  <conditionalFormatting sqref="C85:C86">
    <cfRule type="duplicateValues" dxfId="407" priority="1509"/>
    <cfRule type="duplicateValues" dxfId="406" priority="1510"/>
    <cfRule type="duplicateValues" dxfId="405" priority="1511"/>
    <cfRule type="duplicateValues" dxfId="404" priority="1514"/>
    <cfRule type="duplicateValues" dxfId="403" priority="1515"/>
    <cfRule type="duplicateValues" dxfId="402" priority="1516"/>
  </conditionalFormatting>
  <conditionalFormatting sqref="C86:C88">
    <cfRule type="duplicateValues" dxfId="401" priority="1501"/>
    <cfRule type="duplicateValues" dxfId="400" priority="1502"/>
    <cfRule type="duplicateValues" dxfId="399" priority="1503"/>
  </conditionalFormatting>
  <conditionalFormatting sqref="C87:C89">
    <cfRule type="duplicateValues" dxfId="398" priority="1505"/>
    <cfRule type="duplicateValues" dxfId="397" priority="1506"/>
    <cfRule type="duplicateValues" dxfId="396" priority="1507"/>
  </conditionalFormatting>
  <conditionalFormatting sqref="C88:C89">
    <cfRule type="duplicateValues" dxfId="395" priority="1667"/>
    <cfRule type="duplicateValues" dxfId="394" priority="1668"/>
    <cfRule type="duplicateValues" dxfId="393" priority="1669"/>
  </conditionalFormatting>
  <conditionalFormatting sqref="C89">
    <cfRule type="duplicateValues" dxfId="392" priority="1670"/>
    <cfRule type="duplicateValues" dxfId="391" priority="1671"/>
    <cfRule type="duplicateValues" dxfId="390" priority="1672"/>
  </conditionalFormatting>
  <conditionalFormatting sqref="C90">
    <cfRule type="duplicateValues" dxfId="389" priority="1673"/>
    <cfRule type="duplicateValues" dxfId="388" priority="1674"/>
    <cfRule type="duplicateValues" dxfId="387" priority="1675"/>
    <cfRule type="duplicateValues" dxfId="386" priority="1676"/>
    <cfRule type="duplicateValues" dxfId="385" priority="1677"/>
    <cfRule type="duplicateValues" dxfId="384" priority="1678"/>
    <cfRule type="duplicateValues" dxfId="383" priority="1679"/>
    <cfRule type="duplicateValues" dxfId="382" priority="1680"/>
    <cfRule type="duplicateValues" dxfId="381" priority="1681"/>
  </conditionalFormatting>
  <conditionalFormatting sqref="C90:C91">
    <cfRule type="duplicateValues" dxfId="380" priority="1631"/>
    <cfRule type="duplicateValues" dxfId="379" priority="1632"/>
    <cfRule type="duplicateValues" dxfId="378" priority="1633"/>
    <cfRule type="duplicateValues" dxfId="377" priority="1635"/>
    <cfRule type="duplicateValues" dxfId="376" priority="1636"/>
    <cfRule type="duplicateValues" dxfId="375" priority="1637"/>
    <cfRule type="duplicateValues" dxfId="374" priority="1701"/>
    <cfRule type="duplicateValues" dxfId="373" priority="1702"/>
    <cfRule type="duplicateValues" dxfId="372" priority="1703"/>
  </conditionalFormatting>
  <conditionalFormatting sqref="C91">
    <cfRule type="duplicateValues" dxfId="371" priority="1704"/>
    <cfRule type="duplicateValues" dxfId="370" priority="1705"/>
    <cfRule type="duplicateValues" dxfId="369" priority="1706"/>
  </conditionalFormatting>
  <conditionalFormatting sqref="C92">
    <cfRule type="duplicateValues" dxfId="368" priority="1639"/>
    <cfRule type="duplicateValues" dxfId="367" priority="1640"/>
    <cfRule type="duplicateValues" dxfId="366" priority="1641"/>
  </conditionalFormatting>
  <conditionalFormatting sqref="C92:C93">
    <cfRule type="duplicateValues" dxfId="365" priority="1493"/>
    <cfRule type="duplicateValues" dxfId="364" priority="1494"/>
    <cfRule type="duplicateValues" dxfId="363" priority="1495"/>
  </conditionalFormatting>
  <conditionalFormatting sqref="C92:C94">
    <cfRule type="duplicateValues" dxfId="362" priority="1497"/>
    <cfRule type="duplicateValues" dxfId="361" priority="1498"/>
    <cfRule type="duplicateValues" dxfId="360" priority="1499"/>
  </conditionalFormatting>
  <conditionalFormatting sqref="C92:C115">
    <cfRule type="duplicateValues" dxfId="359" priority="1715"/>
    <cfRule type="duplicateValues" dxfId="358" priority="1716"/>
    <cfRule type="duplicateValues" dxfId="357" priority="1717"/>
  </conditionalFormatting>
  <conditionalFormatting sqref="C93:C115">
    <cfRule type="duplicateValues" dxfId="356" priority="1718"/>
    <cfRule type="duplicateValues" dxfId="355" priority="1719"/>
    <cfRule type="duplicateValues" dxfId="354" priority="1720"/>
  </conditionalFormatting>
  <conditionalFormatting sqref="C94:C115">
    <cfRule type="duplicateValues" dxfId="353" priority="1721"/>
    <cfRule type="duplicateValues" dxfId="352" priority="1722"/>
    <cfRule type="duplicateValues" dxfId="351" priority="1723"/>
  </conditionalFormatting>
  <conditionalFormatting sqref="C116">
    <cfRule type="duplicateValues" dxfId="350" priority="892"/>
    <cfRule type="duplicateValues" dxfId="349" priority="893"/>
    <cfRule type="duplicateValues" dxfId="348" priority="894"/>
  </conditionalFormatting>
  <conditionalFormatting sqref="C117">
    <cfRule type="duplicateValues" dxfId="347" priority="970"/>
    <cfRule type="duplicateValues" dxfId="346" priority="971"/>
    <cfRule type="duplicateValues" dxfId="345" priority="972"/>
  </conditionalFormatting>
  <conditionalFormatting sqref="C118:C129">
    <cfRule type="duplicateValues" dxfId="344" priority="883"/>
    <cfRule type="duplicateValues" dxfId="343" priority="884"/>
    <cfRule type="duplicateValues" dxfId="342" priority="885"/>
  </conditionalFormatting>
  <conditionalFormatting sqref="C130:C134 C117">
    <cfRule type="duplicateValues" dxfId="341" priority="963"/>
    <cfRule type="duplicateValues" dxfId="340" priority="964"/>
    <cfRule type="duplicateValues" dxfId="339" priority="965"/>
  </conditionalFormatting>
  <conditionalFormatting sqref="C133:C135">
    <cfRule type="duplicateValues" dxfId="338" priority="898"/>
    <cfRule type="duplicateValues" dxfId="337" priority="899"/>
    <cfRule type="duplicateValues" dxfId="336" priority="900"/>
  </conditionalFormatting>
  <conditionalFormatting sqref="C134:C137">
    <cfRule type="duplicateValues" dxfId="335" priority="905"/>
    <cfRule type="duplicateValues" dxfId="334" priority="906"/>
    <cfRule type="duplicateValues" dxfId="333" priority="907"/>
  </conditionalFormatting>
  <conditionalFormatting sqref="C137:C139">
    <cfRule type="duplicateValues" dxfId="332" priority="911"/>
    <cfRule type="duplicateValues" dxfId="331" priority="912"/>
    <cfRule type="duplicateValues" dxfId="330" priority="913"/>
  </conditionalFormatting>
  <conditionalFormatting sqref="C138:C140">
    <cfRule type="duplicateValues" dxfId="329" priority="1002"/>
    <cfRule type="duplicateValues" dxfId="328" priority="1003"/>
    <cfRule type="duplicateValues" dxfId="327" priority="1004"/>
  </conditionalFormatting>
  <conditionalFormatting sqref="C139:C140">
    <cfRule type="duplicateValues" dxfId="326" priority="1005"/>
    <cfRule type="duplicateValues" dxfId="325" priority="1006"/>
    <cfRule type="duplicateValues" dxfId="324" priority="1007"/>
  </conditionalFormatting>
  <conditionalFormatting sqref="C140:C141">
    <cfRule type="duplicateValues" dxfId="323" priority="1008"/>
    <cfRule type="duplicateValues" dxfId="322" priority="1009"/>
    <cfRule type="duplicateValues" dxfId="321" priority="1010"/>
  </conditionalFormatting>
  <conditionalFormatting sqref="C141:C142">
    <cfRule type="duplicateValues" dxfId="320" priority="920"/>
    <cfRule type="duplicateValues" dxfId="319" priority="921"/>
    <cfRule type="duplicateValues" dxfId="318" priority="922"/>
  </conditionalFormatting>
  <conditionalFormatting sqref="C141:C143">
    <cfRule type="duplicateValues" dxfId="317" priority="926"/>
    <cfRule type="duplicateValues" dxfId="316" priority="927"/>
    <cfRule type="duplicateValues" dxfId="315" priority="928"/>
  </conditionalFormatting>
  <conditionalFormatting sqref="C142:C144">
    <cfRule type="duplicateValues" dxfId="314" priority="929"/>
    <cfRule type="duplicateValues" dxfId="313" priority="930"/>
    <cfRule type="duplicateValues" dxfId="312" priority="931"/>
  </conditionalFormatting>
  <conditionalFormatting sqref="C143:C145">
    <cfRule type="duplicateValues" dxfId="311" priority="938"/>
    <cfRule type="duplicateValues" dxfId="310" priority="939"/>
    <cfRule type="duplicateValues" dxfId="309" priority="940"/>
  </conditionalFormatting>
  <conditionalFormatting sqref="C143:C146">
    <cfRule type="duplicateValues" dxfId="308" priority="941"/>
    <cfRule type="duplicateValues" dxfId="307" priority="942"/>
    <cfRule type="duplicateValues" dxfId="306" priority="943"/>
  </conditionalFormatting>
  <conditionalFormatting sqref="C143:C147">
    <cfRule type="duplicateValues" dxfId="305" priority="951"/>
    <cfRule type="duplicateValues" dxfId="304" priority="952"/>
    <cfRule type="duplicateValues" dxfId="303" priority="953"/>
  </conditionalFormatting>
  <conditionalFormatting sqref="C144:C148">
    <cfRule type="duplicateValues" dxfId="302" priority="954"/>
    <cfRule type="duplicateValues" dxfId="301" priority="955"/>
    <cfRule type="duplicateValues" dxfId="300" priority="956"/>
  </conditionalFormatting>
  <conditionalFormatting sqref="C145:C148">
    <cfRule type="duplicateValues" dxfId="299" priority="981"/>
    <cfRule type="duplicateValues" dxfId="298" priority="982"/>
    <cfRule type="duplicateValues" dxfId="297" priority="983"/>
  </conditionalFormatting>
  <conditionalFormatting sqref="C146:C149">
    <cfRule type="duplicateValues" dxfId="296" priority="984"/>
    <cfRule type="duplicateValues" dxfId="295" priority="985"/>
    <cfRule type="duplicateValues" dxfId="294" priority="986"/>
  </conditionalFormatting>
  <conditionalFormatting sqref="C150:C151">
    <cfRule type="duplicateValues" dxfId="293" priority="860"/>
    <cfRule type="duplicateValues" dxfId="292" priority="861"/>
    <cfRule type="duplicateValues" dxfId="291" priority="862"/>
    <cfRule type="duplicateValues" dxfId="290" priority="865"/>
    <cfRule type="duplicateValues" dxfId="289" priority="866"/>
    <cfRule type="duplicateValues" dxfId="288" priority="867"/>
  </conditionalFormatting>
  <conditionalFormatting sqref="C151:C158">
    <cfRule type="duplicateValues" dxfId="287" priority="1013"/>
    <cfRule type="duplicateValues" dxfId="286" priority="1014"/>
    <cfRule type="duplicateValues" dxfId="285" priority="1015"/>
  </conditionalFormatting>
  <conditionalFormatting sqref="C152:C158">
    <cfRule type="duplicateValues" dxfId="284" priority="1016"/>
    <cfRule type="duplicateValues" dxfId="283" priority="1017"/>
    <cfRule type="duplicateValues" dxfId="282" priority="1018"/>
  </conditionalFormatting>
  <conditionalFormatting sqref="C159">
    <cfRule type="duplicateValues" dxfId="281" priority="795"/>
    <cfRule type="duplicateValues" dxfId="280" priority="796"/>
    <cfRule type="duplicateValues" dxfId="279" priority="797"/>
    <cfRule type="duplicateValues" dxfId="278" priority="800"/>
    <cfRule type="duplicateValues" dxfId="277" priority="801"/>
    <cfRule type="duplicateValues" dxfId="276" priority="802"/>
  </conditionalFormatting>
  <conditionalFormatting sqref="C160:C163">
    <cfRule type="duplicateValues" dxfId="275" priority="805"/>
    <cfRule type="duplicateValues" dxfId="274" priority="806"/>
    <cfRule type="duplicateValues" dxfId="273" priority="807"/>
  </conditionalFormatting>
  <conditionalFormatting sqref="C164">
    <cfRule type="duplicateValues" dxfId="272" priority="817"/>
    <cfRule type="duplicateValues" dxfId="271" priority="818"/>
    <cfRule type="duplicateValues" dxfId="270" priority="819"/>
    <cfRule type="duplicateValues" dxfId="269" priority="822"/>
    <cfRule type="duplicateValues" dxfId="268" priority="823"/>
    <cfRule type="duplicateValues" dxfId="267" priority="824"/>
  </conditionalFormatting>
  <conditionalFormatting sqref="C164:C165">
    <cfRule type="duplicateValues" dxfId="266" priority="808"/>
    <cfRule type="duplicateValues" dxfId="265" priority="809"/>
    <cfRule type="duplicateValues" dxfId="264" priority="810"/>
    <cfRule type="duplicateValues" dxfId="263" priority="813"/>
    <cfRule type="duplicateValues" dxfId="262" priority="814"/>
    <cfRule type="duplicateValues" dxfId="261" priority="815"/>
  </conditionalFormatting>
  <conditionalFormatting sqref="C165:C173">
    <cfRule type="duplicateValues" dxfId="260" priority="831"/>
    <cfRule type="duplicateValues" dxfId="259" priority="832"/>
    <cfRule type="duplicateValues" dxfId="258" priority="833"/>
  </conditionalFormatting>
  <conditionalFormatting sqref="C166:C173">
    <cfRule type="duplicateValues" dxfId="257" priority="827"/>
    <cfRule type="duplicateValues" dxfId="256" priority="828"/>
    <cfRule type="duplicateValues" dxfId="255" priority="829"/>
  </conditionalFormatting>
  <conditionalFormatting sqref="C174">
    <cfRule type="duplicateValues" dxfId="254" priority="843"/>
    <cfRule type="duplicateValues" dxfId="253" priority="844"/>
    <cfRule type="duplicateValues" dxfId="252" priority="845"/>
    <cfRule type="duplicateValues" dxfId="251" priority="848"/>
    <cfRule type="duplicateValues" dxfId="250" priority="849"/>
    <cfRule type="duplicateValues" dxfId="249" priority="850"/>
  </conditionalFormatting>
  <conditionalFormatting sqref="C174:C175">
    <cfRule type="duplicateValues" dxfId="248" priority="834"/>
    <cfRule type="duplicateValues" dxfId="247" priority="835"/>
    <cfRule type="duplicateValues" dxfId="246" priority="836"/>
    <cfRule type="duplicateValues" dxfId="245" priority="839"/>
    <cfRule type="duplicateValues" dxfId="244" priority="840"/>
    <cfRule type="duplicateValues" dxfId="243" priority="841"/>
  </conditionalFormatting>
  <conditionalFormatting sqref="C175:C183">
    <cfRule type="duplicateValues" dxfId="242" priority="857"/>
    <cfRule type="duplicateValues" dxfId="241" priority="858"/>
    <cfRule type="duplicateValues" dxfId="240" priority="859"/>
  </conditionalFormatting>
  <conditionalFormatting sqref="C176:C183">
    <cfRule type="duplicateValues" dxfId="239" priority="853"/>
    <cfRule type="duplicateValues" dxfId="238" priority="854"/>
    <cfRule type="duplicateValues" dxfId="237" priority="855"/>
  </conditionalFormatting>
  <conditionalFormatting sqref="C184 C147:C150">
    <cfRule type="duplicateValues" dxfId="236" priority="987"/>
    <cfRule type="duplicateValues" dxfId="235" priority="988"/>
    <cfRule type="duplicateValues" dxfId="234" priority="989"/>
  </conditionalFormatting>
  <conditionalFormatting sqref="C184 C149:C150">
    <cfRule type="duplicateValues" dxfId="233" priority="879"/>
    <cfRule type="duplicateValues" dxfId="232" priority="880"/>
    <cfRule type="duplicateValues" dxfId="231" priority="881"/>
  </conditionalFormatting>
  <conditionalFormatting sqref="C184:C185">
    <cfRule type="duplicateValues" dxfId="230" priority="870"/>
    <cfRule type="duplicateValues" dxfId="229" priority="871"/>
    <cfRule type="duplicateValues" dxfId="228" priority="872"/>
    <cfRule type="duplicateValues" dxfId="227" priority="875"/>
    <cfRule type="duplicateValues" dxfId="226" priority="876"/>
    <cfRule type="duplicateValues" dxfId="225" priority="877"/>
  </conditionalFormatting>
  <conditionalFormatting sqref="C185:C212">
    <cfRule type="duplicateValues" dxfId="224" priority="1021"/>
    <cfRule type="duplicateValues" dxfId="223" priority="1022"/>
    <cfRule type="duplicateValues" dxfId="222" priority="1023"/>
  </conditionalFormatting>
  <conditionalFormatting sqref="C186:C212">
    <cfRule type="duplicateValues" dxfId="221" priority="1024"/>
    <cfRule type="duplicateValues" dxfId="220" priority="1025"/>
    <cfRule type="duplicateValues" dxfId="219" priority="1026"/>
  </conditionalFormatting>
  <conditionalFormatting sqref="C213">
    <cfRule type="duplicateValues" dxfId="218" priority="634"/>
    <cfRule type="duplicateValues" dxfId="217" priority="635"/>
    <cfRule type="duplicateValues" dxfId="216" priority="636"/>
  </conditionalFormatting>
  <conditionalFormatting sqref="C214">
    <cfRule type="duplicateValues" dxfId="215" priority="695"/>
    <cfRule type="duplicateValues" dxfId="214" priority="696"/>
    <cfRule type="duplicateValues" dxfId="213" priority="697"/>
  </conditionalFormatting>
  <conditionalFormatting sqref="C216:C223">
    <cfRule type="duplicateValues" dxfId="212" priority="757"/>
    <cfRule type="duplicateValues" dxfId="211" priority="758"/>
    <cfRule type="duplicateValues" dxfId="210" priority="759"/>
  </conditionalFormatting>
  <conditionalFormatting sqref="C224:C227 C214:C215">
    <cfRule type="duplicateValues" dxfId="209" priority="689"/>
    <cfRule type="duplicateValues" dxfId="208" priority="690"/>
    <cfRule type="duplicateValues" dxfId="207" priority="691"/>
  </conditionalFormatting>
  <conditionalFormatting sqref="C226:C228">
    <cfRule type="duplicateValues" dxfId="206" priority="640"/>
    <cfRule type="duplicateValues" dxfId="205" priority="641"/>
    <cfRule type="duplicateValues" dxfId="204" priority="642"/>
  </conditionalFormatting>
  <conditionalFormatting sqref="C227:C230">
    <cfRule type="duplicateValues" dxfId="203" priority="647"/>
    <cfRule type="duplicateValues" dxfId="202" priority="648"/>
    <cfRule type="duplicateValues" dxfId="201" priority="649"/>
  </conditionalFormatting>
  <conditionalFormatting sqref="C230:C232">
    <cfRule type="duplicateValues" dxfId="200" priority="653"/>
    <cfRule type="duplicateValues" dxfId="199" priority="654"/>
    <cfRule type="duplicateValues" dxfId="198" priority="655"/>
  </conditionalFormatting>
  <conditionalFormatting sqref="C231:C234">
    <cfRule type="duplicateValues" dxfId="197" priority="665"/>
    <cfRule type="duplicateValues" dxfId="196" priority="666"/>
    <cfRule type="duplicateValues" dxfId="195" priority="667"/>
  </conditionalFormatting>
  <conditionalFormatting sqref="C232:C234">
    <cfRule type="duplicateValues" dxfId="194" priority="662"/>
    <cfRule type="duplicateValues" dxfId="193" priority="663"/>
    <cfRule type="duplicateValues" dxfId="192" priority="664"/>
  </conditionalFormatting>
  <conditionalFormatting sqref="C233:C234">
    <cfRule type="duplicateValues" dxfId="191" priority="717"/>
    <cfRule type="duplicateValues" dxfId="190" priority="718"/>
    <cfRule type="duplicateValues" dxfId="189" priority="719"/>
  </conditionalFormatting>
  <conditionalFormatting sqref="C235">
    <cfRule type="duplicateValues" dxfId="188" priority="720"/>
    <cfRule type="duplicateValues" dxfId="187" priority="721"/>
    <cfRule type="duplicateValues" dxfId="186" priority="722"/>
  </conditionalFormatting>
  <conditionalFormatting sqref="C235:C238">
    <cfRule type="duplicateValues" dxfId="185" priority="745"/>
    <cfRule type="duplicateValues" dxfId="184" priority="746"/>
    <cfRule type="duplicateValues" dxfId="183" priority="747"/>
  </conditionalFormatting>
  <conditionalFormatting sqref="C236:C239">
    <cfRule type="duplicateValues" dxfId="182" priority="748"/>
    <cfRule type="duplicateValues" dxfId="181" priority="749"/>
    <cfRule type="duplicateValues" dxfId="180" priority="750"/>
  </conditionalFormatting>
  <conditionalFormatting sqref="C236:C240">
    <cfRule type="duplicateValues" dxfId="179" priority="674"/>
    <cfRule type="duplicateValues" dxfId="178" priority="675"/>
    <cfRule type="duplicateValues" dxfId="177" priority="676"/>
  </conditionalFormatting>
  <conditionalFormatting sqref="C236:C241">
    <cfRule type="duplicateValues" dxfId="176" priority="677"/>
    <cfRule type="duplicateValues" dxfId="175" priority="678"/>
    <cfRule type="duplicateValues" dxfId="174" priority="679"/>
  </conditionalFormatting>
  <conditionalFormatting sqref="C236:C242">
    <cfRule type="duplicateValues" dxfId="173" priority="683"/>
    <cfRule type="duplicateValues" dxfId="172" priority="684"/>
    <cfRule type="duplicateValues" dxfId="171" priority="685"/>
  </conditionalFormatting>
  <conditionalFormatting sqref="C239:C242">
    <cfRule type="duplicateValues" dxfId="170" priority="705"/>
    <cfRule type="duplicateValues" dxfId="169" priority="706"/>
    <cfRule type="duplicateValues" dxfId="168" priority="707"/>
  </conditionalFormatting>
  <conditionalFormatting sqref="C240:C249">
    <cfRule type="duplicateValues" dxfId="167" priority="708"/>
    <cfRule type="duplicateValues" dxfId="166" priority="709"/>
    <cfRule type="duplicateValues" dxfId="165" priority="710"/>
  </conditionalFormatting>
  <conditionalFormatting sqref="C241:C249">
    <cfRule type="duplicateValues" dxfId="164" priority="726"/>
    <cfRule type="duplicateValues" dxfId="163" priority="727"/>
    <cfRule type="duplicateValues" dxfId="162" priority="728"/>
  </conditionalFormatting>
  <conditionalFormatting sqref="C243:C249">
    <cfRule type="duplicateValues" dxfId="161" priority="729"/>
    <cfRule type="duplicateValues" dxfId="160" priority="730"/>
    <cfRule type="duplicateValues" dxfId="159" priority="731"/>
  </conditionalFormatting>
  <conditionalFormatting sqref="C250">
    <cfRule type="duplicateValues" dxfId="158" priority="546"/>
    <cfRule type="duplicateValues" dxfId="157" priority="547"/>
    <cfRule type="duplicateValues" dxfId="156" priority="548"/>
  </conditionalFormatting>
  <conditionalFormatting sqref="C251">
    <cfRule type="duplicateValues" dxfId="155" priority="552"/>
    <cfRule type="duplicateValues" dxfId="154" priority="553"/>
    <cfRule type="duplicateValues" dxfId="153" priority="554"/>
  </conditionalFormatting>
  <conditionalFormatting sqref="C251:C252 C266">
    <cfRule type="duplicateValues" dxfId="152" priority="561"/>
    <cfRule type="duplicateValues" dxfId="151" priority="562"/>
    <cfRule type="duplicateValues" dxfId="150" priority="563"/>
  </conditionalFormatting>
  <conditionalFormatting sqref="C253:C265">
    <cfRule type="duplicateValues" dxfId="149" priority="537"/>
    <cfRule type="duplicateValues" dxfId="148" priority="538"/>
    <cfRule type="duplicateValues" dxfId="147" priority="539"/>
  </conditionalFormatting>
  <conditionalFormatting sqref="C267">
    <cfRule type="duplicateValues" dxfId="146" priority="517"/>
    <cfRule type="duplicateValues" dxfId="145" priority="518"/>
    <cfRule type="duplicateValues" dxfId="144" priority="519"/>
  </conditionalFormatting>
  <conditionalFormatting sqref="C268">
    <cfRule type="duplicateValues" dxfId="143" priority="484"/>
    <cfRule type="duplicateValues" dxfId="142" priority="485"/>
    <cfRule type="duplicateValues" dxfId="141" priority="486"/>
    <cfRule type="duplicateValues" dxfId="140" priority="494"/>
    <cfRule type="duplicateValues" dxfId="139" priority="495"/>
    <cfRule type="duplicateValues" dxfId="138" priority="496"/>
  </conditionalFormatting>
  <conditionalFormatting sqref="C269:C270">
    <cfRule type="duplicateValues" dxfId="137" priority="504"/>
    <cfRule type="duplicateValues" dxfId="136" priority="505"/>
    <cfRule type="duplicateValues" dxfId="135" priority="506"/>
  </conditionalFormatting>
  <conditionalFormatting sqref="C270:C271">
    <cfRule type="duplicateValues" dxfId="134" priority="511"/>
    <cfRule type="duplicateValues" dxfId="133" priority="512"/>
    <cfRule type="duplicateValues" dxfId="132" priority="513"/>
  </conditionalFormatting>
  <conditionalFormatting sqref="C271">
    <cfRule type="duplicateValues" dxfId="131" priority="530"/>
    <cfRule type="duplicateValues" dxfId="130" priority="531"/>
    <cfRule type="duplicateValues" dxfId="129" priority="532"/>
  </conditionalFormatting>
  <conditionalFormatting sqref="C272">
    <cfRule type="duplicateValues" dxfId="128" priority="500"/>
    <cfRule type="duplicateValues" dxfId="127" priority="501"/>
    <cfRule type="duplicateValues" dxfId="126" priority="502"/>
  </conditionalFormatting>
  <conditionalFormatting sqref="C272:C274 C267 C269">
    <cfRule type="duplicateValues" dxfId="125" priority="533"/>
    <cfRule type="duplicateValues" dxfId="124" priority="534"/>
    <cfRule type="duplicateValues" dxfId="123" priority="535"/>
  </conditionalFormatting>
  <conditionalFormatting sqref="C275">
    <cfRule type="duplicateValues" dxfId="122" priority="255"/>
    <cfRule type="duplicateValues" dxfId="121" priority="256"/>
    <cfRule type="duplicateValues" dxfId="120" priority="257"/>
    <cfRule type="duplicateValues" dxfId="119" priority="296"/>
    <cfRule type="duplicateValues" dxfId="118" priority="297"/>
    <cfRule type="duplicateValues" dxfId="117" priority="298"/>
  </conditionalFormatting>
  <conditionalFormatting sqref="C276">
    <cfRule type="duplicateValues" dxfId="116" priority="244"/>
    <cfRule type="duplicateValues" dxfId="115" priority="245"/>
    <cfRule type="duplicateValues" dxfId="114" priority="246"/>
  </conditionalFormatting>
  <conditionalFormatting sqref="C277:C278">
    <cfRule type="duplicateValues" dxfId="113" priority="258"/>
    <cfRule type="duplicateValues" dxfId="112" priority="259"/>
    <cfRule type="duplicateValues" dxfId="111" priority="260"/>
  </conditionalFormatting>
  <conditionalFormatting sqref="C278:C287">
    <cfRule type="duplicateValues" dxfId="110" priority="299"/>
    <cfRule type="duplicateValues" dxfId="109" priority="300"/>
    <cfRule type="duplicateValues" dxfId="108" priority="301"/>
  </conditionalFormatting>
  <conditionalFormatting sqref="C280">
    <cfRule type="duplicateValues" dxfId="107" priority="251"/>
    <cfRule type="duplicateValues" dxfId="106" priority="252"/>
    <cfRule type="duplicateValues" dxfId="105" priority="253"/>
  </conditionalFormatting>
  <conditionalFormatting sqref="C286:C288">
    <cfRule type="duplicateValues" dxfId="104" priority="262"/>
    <cfRule type="duplicateValues" dxfId="103" priority="263"/>
    <cfRule type="duplicateValues" dxfId="102" priority="264"/>
  </conditionalFormatting>
  <conditionalFormatting sqref="C287:C290">
    <cfRule type="duplicateValues" dxfId="101" priority="269"/>
    <cfRule type="duplicateValues" dxfId="100" priority="270"/>
    <cfRule type="duplicateValues" dxfId="99" priority="271"/>
  </conditionalFormatting>
  <conditionalFormatting sqref="C290:C292">
    <cfRule type="duplicateValues" dxfId="98" priority="275"/>
    <cfRule type="duplicateValues" dxfId="97" priority="276"/>
    <cfRule type="duplicateValues" dxfId="96" priority="277"/>
  </conditionalFormatting>
  <conditionalFormatting sqref="C291:C293">
    <cfRule type="duplicateValues" dxfId="95" priority="287"/>
    <cfRule type="duplicateValues" dxfId="94" priority="288"/>
    <cfRule type="duplicateValues" dxfId="93" priority="289"/>
  </conditionalFormatting>
  <conditionalFormatting sqref="C292:C294">
    <cfRule type="duplicateValues" dxfId="92" priority="284"/>
    <cfRule type="duplicateValues" dxfId="91" priority="285"/>
    <cfRule type="duplicateValues" dxfId="90" priority="286"/>
  </conditionalFormatting>
  <conditionalFormatting sqref="C293:C294">
    <cfRule type="duplicateValues" dxfId="89" priority="337"/>
    <cfRule type="duplicateValues" dxfId="88" priority="338"/>
    <cfRule type="duplicateValues" dxfId="87" priority="339"/>
  </conditionalFormatting>
  <conditionalFormatting sqref="C294:C295">
    <cfRule type="duplicateValues" dxfId="86" priority="340"/>
    <cfRule type="duplicateValues" dxfId="85" priority="341"/>
    <cfRule type="duplicateValues" dxfId="84" priority="342"/>
  </conditionalFormatting>
  <conditionalFormatting sqref="C295:C296">
    <cfRule type="duplicateValues" dxfId="83" priority="323"/>
    <cfRule type="duplicateValues" dxfId="82" priority="324"/>
    <cfRule type="duplicateValues" dxfId="81" priority="325"/>
  </conditionalFormatting>
  <conditionalFormatting sqref="C296">
    <cfRule type="duplicateValues" dxfId="80" priority="326"/>
    <cfRule type="duplicateValues" dxfId="79" priority="327"/>
    <cfRule type="duplicateValues" dxfId="78" priority="328"/>
  </conditionalFormatting>
  <conditionalFormatting sqref="C300">
    <cfRule type="duplicateValues" dxfId="77" priority="176"/>
    <cfRule type="duplicateValues" dxfId="76" priority="177"/>
    <cfRule type="duplicateValues" dxfId="75" priority="178"/>
  </conditionalFormatting>
  <conditionalFormatting sqref="C302:C303">
    <cfRule type="duplicateValues" dxfId="74" priority="122"/>
    <cfRule type="duplicateValues" dxfId="73" priority="123"/>
    <cfRule type="duplicateValues" dxfId="72" priority="124"/>
  </conditionalFormatting>
  <conditionalFormatting sqref="C303:C304">
    <cfRule type="duplicateValues" dxfId="71" priority="170"/>
    <cfRule type="duplicateValues" dxfId="70" priority="171"/>
    <cfRule type="duplicateValues" dxfId="69" priority="172"/>
  </conditionalFormatting>
  <conditionalFormatting sqref="C304:C305">
    <cfRule type="duplicateValues" dxfId="68" priority="211"/>
    <cfRule type="duplicateValues" dxfId="67" priority="212"/>
    <cfRule type="duplicateValues" dxfId="66" priority="213"/>
  </conditionalFormatting>
  <conditionalFormatting sqref="C306:C313 C297:C302">
    <cfRule type="duplicateValues" dxfId="65" priority="208"/>
    <cfRule type="duplicateValues" dxfId="64" priority="209"/>
    <cfRule type="duplicateValues" dxfId="63" priority="210"/>
  </conditionalFormatting>
  <conditionalFormatting sqref="C307">
    <cfRule type="duplicateValues" dxfId="62" priority="118"/>
    <cfRule type="duplicateValues" dxfId="61" priority="119"/>
    <cfRule type="duplicateValues" dxfId="60" priority="120"/>
  </conditionalFormatting>
  <conditionalFormatting sqref="C312:C314">
    <cfRule type="duplicateValues" dxfId="59" priority="129"/>
    <cfRule type="duplicateValues" dxfId="58" priority="130"/>
    <cfRule type="duplicateValues" dxfId="57" priority="131"/>
  </conditionalFormatting>
  <conditionalFormatting sqref="C313:C316">
    <cfRule type="duplicateValues" dxfId="56" priority="136"/>
    <cfRule type="duplicateValues" dxfId="55" priority="137"/>
    <cfRule type="duplicateValues" dxfId="54" priority="138"/>
  </conditionalFormatting>
  <conditionalFormatting sqref="C316:C318">
    <cfRule type="duplicateValues" dxfId="53" priority="142"/>
    <cfRule type="duplicateValues" dxfId="52" priority="143"/>
    <cfRule type="duplicateValues" dxfId="51" priority="144"/>
  </conditionalFormatting>
  <conditionalFormatting sqref="C317:C319">
    <cfRule type="duplicateValues" dxfId="50" priority="151"/>
    <cfRule type="duplicateValues" dxfId="49" priority="152"/>
    <cfRule type="duplicateValues" dxfId="48" priority="153"/>
  </conditionalFormatting>
  <conditionalFormatting sqref="C318:C319">
    <cfRule type="duplicateValues" dxfId="47" priority="186"/>
    <cfRule type="duplicateValues" dxfId="46" priority="187"/>
    <cfRule type="duplicateValues" dxfId="45" priority="188"/>
  </conditionalFormatting>
  <conditionalFormatting sqref="C319">
    <cfRule type="duplicateValues" dxfId="44" priority="239"/>
    <cfRule type="duplicateValues" dxfId="43" priority="240"/>
    <cfRule type="duplicateValues" dxfId="42" priority="241"/>
  </conditionalFormatting>
  <conditionalFormatting sqref="C320">
    <cfRule type="duplicateValues" dxfId="41" priority="220"/>
    <cfRule type="duplicateValues" dxfId="40" priority="221"/>
    <cfRule type="duplicateValues" dxfId="39" priority="222"/>
  </conditionalFormatting>
  <conditionalFormatting sqref="C320:C321">
    <cfRule type="duplicateValues" dxfId="38" priority="223"/>
    <cfRule type="duplicateValues" dxfId="37" priority="224"/>
    <cfRule type="duplicateValues" dxfId="36" priority="225"/>
  </conditionalFormatting>
  <conditionalFormatting sqref="C320:C322">
    <cfRule type="duplicateValues" dxfId="35" priority="157"/>
    <cfRule type="duplicateValues" dxfId="34" priority="158"/>
    <cfRule type="duplicateValues" dxfId="33" priority="159"/>
  </conditionalFormatting>
  <conditionalFormatting sqref="C320:C323">
    <cfRule type="duplicateValues" dxfId="32" priority="160"/>
    <cfRule type="duplicateValues" dxfId="31" priority="161"/>
    <cfRule type="duplicateValues" dxfId="30" priority="162"/>
  </conditionalFormatting>
  <conditionalFormatting sqref="C321:C324">
    <cfRule type="duplicateValues" dxfId="29" priority="198"/>
    <cfRule type="duplicateValues" dxfId="28" priority="199"/>
    <cfRule type="duplicateValues" dxfId="27" priority="200"/>
  </conditionalFormatting>
  <conditionalFormatting sqref="C322:C324">
    <cfRule type="duplicateValues" dxfId="26" priority="201"/>
    <cfRule type="duplicateValues" dxfId="25" priority="202"/>
    <cfRule type="duplicateValues" dxfId="24" priority="203"/>
  </conditionalFormatting>
  <conditionalFormatting sqref="C323:C324">
    <cfRule type="duplicateValues" dxfId="23" priority="228"/>
    <cfRule type="duplicateValues" dxfId="22" priority="229"/>
    <cfRule type="duplicateValues" dxfId="21" priority="230"/>
  </conditionalFormatting>
  <conditionalFormatting sqref="C324">
    <cfRule type="duplicateValues" dxfId="20" priority="231"/>
    <cfRule type="duplicateValues" dxfId="19" priority="232"/>
    <cfRule type="duplicateValues" dxfId="18" priority="233"/>
  </conditionalFormatting>
  <conditionalFormatting sqref="C325">
    <cfRule type="duplicateValues" dxfId="17" priority="99"/>
    <cfRule type="duplicateValues" dxfId="16" priority="100"/>
    <cfRule type="duplicateValues" dxfId="15" priority="101"/>
  </conditionalFormatting>
  <conditionalFormatting sqref="C326 C336:C337">
    <cfRule type="duplicateValues" dxfId="14" priority="114"/>
    <cfRule type="duplicateValues" dxfId="13" priority="115"/>
    <cfRule type="duplicateValues" dxfId="12" priority="116"/>
  </conditionalFormatting>
  <conditionalFormatting sqref="C326">
    <cfRule type="duplicateValues" dxfId="11" priority="105"/>
    <cfRule type="duplicateValues" dxfId="10" priority="106"/>
    <cfRule type="duplicateValues" dxfId="9" priority="107"/>
  </conditionalFormatting>
  <conditionalFormatting sqref="C327:C335">
    <cfRule type="duplicateValues" dxfId="8" priority="90"/>
    <cfRule type="duplicateValues" dxfId="7" priority="91"/>
    <cfRule type="duplicateValues" dxfId="6" priority="92"/>
  </conditionalFormatting>
  <conditionalFormatting sqref="C336:C337">
    <cfRule type="duplicateValues" dxfId="5" priority="86"/>
    <cfRule type="duplicateValues" dxfId="4" priority="87"/>
    <cfRule type="duplicateValues" dxfId="3" priority="88"/>
  </conditionalFormatting>
  <conditionalFormatting sqref="C338:C355"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Massterlist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SEC</cp:lastModifiedBy>
  <dcterms:created xsi:type="dcterms:W3CDTF">2024-04-08T06:06:37Z</dcterms:created>
  <dcterms:modified xsi:type="dcterms:W3CDTF">2024-04-11T05:54:27Z</dcterms:modified>
</cp:coreProperties>
</file>