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 Station\Kvt\ព្យូរការងារ\ព្យួរការងារ2025\9.Full person 01.04_31.05\Info\"/>
    </mc:Choice>
  </mc:AlternateContent>
  <xr:revisionPtr revIDLastSave="0" documentId="13_ncr:1_{23849445-AE0C-471B-9088-6A257CCE57BD}" xr6:coauthVersionLast="47" xr6:coauthVersionMax="47" xr10:uidLastSave="{00000000-0000-0000-0000-000000000000}"/>
  <bookViews>
    <workbookView xWindow="-98" yWindow="-98" windowWidth="21795" windowHeight="12975" tabRatio="645" xr2:uid="{00000000-000D-0000-FFFF-FFFF00000000}"/>
  </bookViews>
  <sheets>
    <sheet name="ALL TEAM" sheetId="12" r:id="rId1"/>
    <sheet name="OT" sheetId="9" r:id="rId2"/>
  </sheets>
  <externalReferences>
    <externalReference r:id="rId3"/>
  </externalReferences>
  <definedNames>
    <definedName name="_xlnm.Print_Area" localSheetId="0">'ALL TEAM'!$A$1:$AS$34</definedName>
  </definedNames>
  <calcPr calcId="191029"/>
</workbook>
</file>

<file path=xl/calcChain.xml><?xml version="1.0" encoding="utf-8"?>
<calcChain xmlns="http://schemas.openxmlformats.org/spreadsheetml/2006/main">
  <c r="AG35" i="12" l="1"/>
  <c r="AU7" i="9" l="1"/>
  <c r="AU8" i="9"/>
  <c r="AU9" i="9"/>
  <c r="AU10" i="9"/>
  <c r="AU11" i="9"/>
  <c r="AU12" i="9"/>
  <c r="AU13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6" i="9"/>
  <c r="AS7" i="9"/>
  <c r="AS8" i="9"/>
  <c r="AS9" i="9"/>
  <c r="AS10" i="9"/>
  <c r="AS11" i="9"/>
  <c r="AS12" i="9"/>
  <c r="AS13" i="9"/>
  <c r="AS14" i="9"/>
  <c r="AS15" i="9"/>
  <c r="AS16" i="9"/>
  <c r="AS17" i="9"/>
  <c r="AS18" i="9"/>
  <c r="AS19" i="9"/>
  <c r="AS20" i="9"/>
  <c r="AS21" i="9"/>
  <c r="AS22" i="9"/>
  <c r="AS23" i="9"/>
  <c r="AS24" i="9"/>
  <c r="AS25" i="9"/>
  <c r="AS26" i="9"/>
  <c r="AS27" i="9"/>
  <c r="AS28" i="9"/>
  <c r="AS29" i="9"/>
  <c r="AS30" i="9"/>
  <c r="AS31" i="9"/>
  <c r="AS6" i="9"/>
  <c r="L32" i="9" l="1"/>
  <c r="AT7" i="9" l="1"/>
  <c r="AT8" i="9"/>
  <c r="AT9" i="9"/>
  <c r="AT10" i="9"/>
  <c r="AT11" i="9"/>
  <c r="AT12" i="9"/>
  <c r="AT13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6" i="9"/>
  <c r="J31" i="9"/>
  <c r="H34" i="12" s="1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6" i="9"/>
  <c r="AJ32" i="9"/>
  <c r="AC32" i="9"/>
  <c r="V32" i="9"/>
  <c r="O32" i="9"/>
  <c r="AD42" i="9" l="1"/>
  <c r="N32" i="9" l="1"/>
  <c r="AM32" i="9"/>
  <c r="AL32" i="9"/>
  <c r="AF32" i="9"/>
  <c r="Y32" i="9"/>
  <c r="R32" i="9"/>
  <c r="K32" i="9"/>
  <c r="AE32" i="9" l="1"/>
  <c r="X32" i="9"/>
  <c r="Q32" i="9"/>
  <c r="AP7" i="9" l="1"/>
  <c r="AP8" i="9"/>
  <c r="AP9" i="9"/>
  <c r="AP10" i="9"/>
  <c r="AP11" i="9"/>
  <c r="AP12" i="9"/>
  <c r="AP13" i="9"/>
  <c r="AP14" i="9"/>
  <c r="AP15" i="9"/>
  <c r="AP16" i="9"/>
  <c r="AP17" i="9"/>
  <c r="AP18" i="9"/>
  <c r="AP19" i="9"/>
  <c r="AP20" i="9"/>
  <c r="AP21" i="9"/>
  <c r="AP22" i="9"/>
  <c r="AP23" i="9"/>
  <c r="AP24" i="9"/>
  <c r="AP25" i="9"/>
  <c r="AP26" i="9"/>
  <c r="AP27" i="9"/>
  <c r="AP28" i="9"/>
  <c r="AP29" i="9"/>
  <c r="AP30" i="9"/>
  <c r="AP31" i="9"/>
  <c r="BG8" i="9" l="1"/>
  <c r="T32" i="9"/>
  <c r="U32" i="9"/>
  <c r="W32" i="9"/>
  <c r="Z32" i="9"/>
  <c r="AA32" i="9"/>
  <c r="AB32" i="9"/>
  <c r="AD32" i="9"/>
  <c r="AG32" i="9"/>
  <c r="AH32" i="9"/>
  <c r="AI32" i="9"/>
  <c r="AK32" i="9"/>
  <c r="AN32" i="9"/>
  <c r="AO32" i="9"/>
  <c r="P32" i="9"/>
  <c r="S33" i="9" l="1"/>
  <c r="M32" i="9"/>
  <c r="AV29" i="9" l="1"/>
  <c r="AY29" i="9"/>
  <c r="BF29" i="9" s="1"/>
  <c r="BD29" i="9" s="1"/>
  <c r="BE29" i="9" s="1"/>
  <c r="AZ29" i="9"/>
  <c r="BA29" i="9"/>
  <c r="BC29" i="9"/>
  <c r="BJ29" i="9"/>
  <c r="AF13" i="12" l="1"/>
  <c r="AQ35" i="12" l="1"/>
  <c r="AO35" i="12" l="1"/>
  <c r="AJ34" i="12" l="1"/>
  <c r="AF34" i="12"/>
  <c r="L34" i="12"/>
  <c r="I34" i="12"/>
  <c r="AJ33" i="12"/>
  <c r="AF33" i="12"/>
  <c r="AE33" i="12"/>
  <c r="L33" i="12"/>
  <c r="I33" i="12"/>
  <c r="H33" i="12"/>
  <c r="BJ31" i="9"/>
  <c r="BC31" i="9"/>
  <c r="BA31" i="9"/>
  <c r="AZ31" i="9"/>
  <c r="AY31" i="9"/>
  <c r="BF31" i="9" s="1"/>
  <c r="BD31" i="9" s="1"/>
  <c r="BE31" i="9" s="1"/>
  <c r="AM34" i="12" s="1"/>
  <c r="AV31" i="9"/>
  <c r="R34" i="12"/>
  <c r="P34" i="12"/>
  <c r="BJ30" i="9"/>
  <c r="BC30" i="9"/>
  <c r="BA30" i="9"/>
  <c r="AZ30" i="9"/>
  <c r="AY30" i="9"/>
  <c r="AV30" i="9"/>
  <c r="R33" i="12"/>
  <c r="P33" i="12"/>
  <c r="BF30" i="9"/>
  <c r="BD30" i="9" s="1"/>
  <c r="BE30" i="9" s="1"/>
  <c r="AM33" i="12" s="1"/>
  <c r="J33" i="12"/>
  <c r="AL34" i="12"/>
  <c r="AC34" i="12"/>
  <c r="AA34" i="12"/>
  <c r="Y34" i="12"/>
  <c r="W34" i="12"/>
  <c r="U34" i="12"/>
  <c r="T34" i="12"/>
  <c r="AS34" i="12"/>
  <c r="AS33" i="12"/>
  <c r="AL33" i="12"/>
  <c r="AC33" i="12"/>
  <c r="AA33" i="12"/>
  <c r="Y33" i="12"/>
  <c r="W33" i="12"/>
  <c r="U33" i="12"/>
  <c r="T33" i="12"/>
  <c r="J34" i="12" l="1"/>
  <c r="AE34" i="12"/>
  <c r="AD33" i="12"/>
  <c r="AI34" i="12"/>
  <c r="N33" i="12"/>
  <c r="O33" i="12" s="1"/>
  <c r="N34" i="12"/>
  <c r="S34" i="12"/>
  <c r="Z34" i="12"/>
  <c r="AK34" i="12"/>
  <c r="M34" i="12"/>
  <c r="G34" i="12"/>
  <c r="X34" i="12" s="1"/>
  <c r="Q34" i="12"/>
  <c r="V34" i="12"/>
  <c r="AD34" i="12"/>
  <c r="Q33" i="12"/>
  <c r="AI33" i="12"/>
  <c r="G33" i="12"/>
  <c r="X33" i="12" s="1"/>
  <c r="K33" i="12"/>
  <c r="S33" i="12"/>
  <c r="AK33" i="12"/>
  <c r="AB34" i="12"/>
  <c r="AB33" i="12"/>
  <c r="M33" i="12"/>
  <c r="V33" i="12"/>
  <c r="Z33" i="12"/>
  <c r="K34" i="12" l="1"/>
  <c r="AP33" i="12"/>
  <c r="AR33" i="12" s="1"/>
  <c r="O34" i="12"/>
  <c r="AP34" i="12" l="1"/>
  <c r="AR34" i="12" l="1"/>
  <c r="AF32" i="12" l="1"/>
  <c r="AE23" i="12" l="1"/>
  <c r="BJ11" i="9" l="1"/>
  <c r="AV11" i="9"/>
  <c r="AY11" i="9"/>
  <c r="AZ11" i="9"/>
  <c r="BA11" i="9"/>
  <c r="BC11" i="9"/>
  <c r="BF11" i="9" l="1"/>
  <c r="BD11" i="9" s="1"/>
  <c r="BE11" i="9" s="1"/>
  <c r="AE30" i="12" l="1"/>
  <c r="AE24" i="12" l="1"/>
  <c r="BA6" i="9" l="1"/>
  <c r="BA7" i="9"/>
  <c r="BA8" i="9"/>
  <c r="BA9" i="9"/>
  <c r="BA10" i="9"/>
  <c r="BA12" i="9"/>
  <c r="BA13" i="9"/>
  <c r="BA14" i="9"/>
  <c r="BA15" i="9"/>
  <c r="BA16" i="9"/>
  <c r="BA17" i="9"/>
  <c r="BA18" i="9"/>
  <c r="BA19" i="9"/>
  <c r="BA20" i="9"/>
  <c r="BA21" i="9"/>
  <c r="BA22" i="9"/>
  <c r="BA23" i="9"/>
  <c r="BA24" i="9"/>
  <c r="BA25" i="9"/>
  <c r="BA26" i="9"/>
  <c r="BA27" i="9"/>
  <c r="BA28" i="9"/>
  <c r="AZ6" i="9"/>
  <c r="AZ7" i="9"/>
  <c r="AZ8" i="9"/>
  <c r="AZ9" i="9"/>
  <c r="AZ10" i="9"/>
  <c r="AZ12" i="9"/>
  <c r="AZ13" i="9"/>
  <c r="AZ14" i="9"/>
  <c r="AZ15" i="9"/>
  <c r="AZ16" i="9"/>
  <c r="AZ17" i="9"/>
  <c r="AZ18" i="9"/>
  <c r="AZ19" i="9"/>
  <c r="AZ20" i="9"/>
  <c r="AZ21" i="9"/>
  <c r="AZ22" i="9"/>
  <c r="AZ23" i="9"/>
  <c r="AZ24" i="9"/>
  <c r="AZ25" i="9"/>
  <c r="AZ26" i="9"/>
  <c r="AZ27" i="9"/>
  <c r="AZ28" i="9"/>
  <c r="AY6" i="9"/>
  <c r="AY7" i="9"/>
  <c r="AY8" i="9"/>
  <c r="AY9" i="9"/>
  <c r="AY10" i="9"/>
  <c r="AY12" i="9"/>
  <c r="AY13" i="9"/>
  <c r="AY14" i="9"/>
  <c r="AY15" i="9"/>
  <c r="AY16" i="9"/>
  <c r="AY17" i="9"/>
  <c r="AY18" i="9"/>
  <c r="AY19" i="9"/>
  <c r="AY20" i="9"/>
  <c r="AY21" i="9"/>
  <c r="AY22" i="9"/>
  <c r="AY23" i="9"/>
  <c r="AY24" i="9"/>
  <c r="AY25" i="9"/>
  <c r="AY26" i="9"/>
  <c r="AY27" i="9"/>
  <c r="AY28" i="9"/>
  <c r="BA32" i="9" l="1"/>
  <c r="AJ32" i="12"/>
  <c r="AJ31" i="12"/>
  <c r="AJ30" i="12"/>
  <c r="AJ29" i="12"/>
  <c r="AJ28" i="12"/>
  <c r="AJ27" i="12"/>
  <c r="AJ26" i="12"/>
  <c r="AJ25" i="12"/>
  <c r="AJ24" i="12"/>
  <c r="AJ23" i="12"/>
  <c r="AJ22" i="12"/>
  <c r="AF31" i="12"/>
  <c r="AF30" i="12"/>
  <c r="AF29" i="12"/>
  <c r="AF28" i="12"/>
  <c r="AF27" i="12"/>
  <c r="AF26" i="12"/>
  <c r="AF25" i="12"/>
  <c r="AF24" i="12"/>
  <c r="AF23" i="12"/>
  <c r="AF22" i="12"/>
  <c r="AE32" i="12"/>
  <c r="AE28" i="12"/>
  <c r="AE27" i="12"/>
  <c r="AE26" i="12"/>
  <c r="AE25" i="12"/>
  <c r="AE22" i="12"/>
  <c r="AC32" i="12"/>
  <c r="W32" i="12"/>
  <c r="W31" i="12"/>
  <c r="W30" i="12"/>
  <c r="W29" i="12"/>
  <c r="W28" i="12"/>
  <c r="W27" i="12"/>
  <c r="W26" i="12"/>
  <c r="W25" i="12"/>
  <c r="W24" i="12"/>
  <c r="W23" i="12"/>
  <c r="W22" i="12"/>
  <c r="T32" i="12"/>
  <c r="T31" i="12"/>
  <c r="T30" i="12"/>
  <c r="T29" i="12"/>
  <c r="T28" i="12"/>
  <c r="T27" i="12"/>
  <c r="T26" i="12"/>
  <c r="T25" i="12"/>
  <c r="T23" i="12"/>
  <c r="T24" i="12"/>
  <c r="T22" i="12"/>
  <c r="L32" i="12"/>
  <c r="L31" i="12"/>
  <c r="L30" i="12"/>
  <c r="L29" i="12"/>
  <c r="L28" i="12"/>
  <c r="L27" i="12"/>
  <c r="L26" i="12"/>
  <c r="L25" i="12"/>
  <c r="L24" i="12"/>
  <c r="L23" i="12"/>
  <c r="L22" i="12"/>
  <c r="I32" i="12"/>
  <c r="I31" i="12"/>
  <c r="I30" i="12"/>
  <c r="I29" i="12"/>
  <c r="I28" i="12"/>
  <c r="I27" i="12"/>
  <c r="I26" i="12"/>
  <c r="I25" i="12"/>
  <c r="I24" i="12"/>
  <c r="I23" i="12"/>
  <c r="I22" i="12"/>
  <c r="C31" i="12"/>
  <c r="C32" i="12"/>
  <c r="C30" i="12"/>
  <c r="C29" i="12"/>
  <c r="C28" i="12"/>
  <c r="C27" i="12"/>
  <c r="C26" i="12"/>
  <c r="C25" i="12"/>
  <c r="C24" i="12"/>
  <c r="C23" i="12"/>
  <c r="C22" i="12"/>
  <c r="B32" i="12"/>
  <c r="B31" i="12"/>
  <c r="B30" i="12"/>
  <c r="B29" i="12"/>
  <c r="B28" i="12"/>
  <c r="B27" i="12"/>
  <c r="B26" i="12"/>
  <c r="B25" i="12"/>
  <c r="B24" i="12"/>
  <c r="B23" i="12"/>
  <c r="B22" i="12"/>
  <c r="N22" i="12"/>
  <c r="N23" i="12"/>
  <c r="N24" i="12"/>
  <c r="N25" i="12"/>
  <c r="N26" i="12"/>
  <c r="N27" i="12"/>
  <c r="N28" i="12"/>
  <c r="N29" i="12"/>
  <c r="N30" i="12"/>
  <c r="N31" i="12"/>
  <c r="N32" i="12"/>
  <c r="BJ19" i="9"/>
  <c r="J22" i="12"/>
  <c r="P22" i="12"/>
  <c r="R22" i="12"/>
  <c r="AV19" i="9"/>
  <c r="U22" i="12" s="1"/>
  <c r="Y22" i="12"/>
  <c r="AC22" i="12"/>
  <c r="AA22" i="12"/>
  <c r="BC19" i="9"/>
  <c r="BJ20" i="9"/>
  <c r="J23" i="12"/>
  <c r="P23" i="12"/>
  <c r="AV20" i="9"/>
  <c r="U23" i="12" s="1"/>
  <c r="Y23" i="12"/>
  <c r="AC23" i="12"/>
  <c r="AA23" i="12"/>
  <c r="BC20" i="9"/>
  <c r="BJ21" i="9"/>
  <c r="J24" i="12"/>
  <c r="P24" i="12"/>
  <c r="R24" i="12"/>
  <c r="AV21" i="9"/>
  <c r="U24" i="12" s="1"/>
  <c r="Y24" i="12"/>
  <c r="AC24" i="12"/>
  <c r="AA24" i="12"/>
  <c r="BC21" i="9"/>
  <c r="BJ22" i="9"/>
  <c r="J25" i="12"/>
  <c r="P25" i="12"/>
  <c r="R25" i="12"/>
  <c r="AV22" i="9"/>
  <c r="U25" i="12" s="1"/>
  <c r="Y25" i="12"/>
  <c r="AC25" i="12"/>
  <c r="AA25" i="12"/>
  <c r="BC22" i="9"/>
  <c r="BJ23" i="9"/>
  <c r="J26" i="12"/>
  <c r="P26" i="12"/>
  <c r="R26" i="12"/>
  <c r="AV23" i="9"/>
  <c r="U26" i="12" s="1"/>
  <c r="Y26" i="12"/>
  <c r="AC26" i="12"/>
  <c r="AA26" i="12"/>
  <c r="BC23" i="9"/>
  <c r="BJ24" i="9"/>
  <c r="J27" i="12"/>
  <c r="P27" i="12"/>
  <c r="R27" i="12"/>
  <c r="AV24" i="9"/>
  <c r="U27" i="12" s="1"/>
  <c r="Y27" i="12"/>
  <c r="AC27" i="12"/>
  <c r="AA27" i="12"/>
  <c r="BC24" i="9"/>
  <c r="BJ25" i="9"/>
  <c r="J28" i="12"/>
  <c r="P28" i="12"/>
  <c r="R28" i="12"/>
  <c r="AV25" i="9"/>
  <c r="U28" i="12" s="1"/>
  <c r="Y28" i="12"/>
  <c r="AC28" i="12"/>
  <c r="AA28" i="12"/>
  <c r="BC25" i="9"/>
  <c r="BJ26" i="9"/>
  <c r="P29" i="12"/>
  <c r="R29" i="12"/>
  <c r="AV26" i="9"/>
  <c r="U29" i="12" s="1"/>
  <c r="Y29" i="12"/>
  <c r="AC29" i="12"/>
  <c r="AA29" i="12"/>
  <c r="BC26" i="9"/>
  <c r="BJ27" i="9"/>
  <c r="J30" i="12"/>
  <c r="P30" i="12"/>
  <c r="R30" i="12"/>
  <c r="AV27" i="9"/>
  <c r="U30" i="12" s="1"/>
  <c r="Y30" i="12"/>
  <c r="AC30" i="12"/>
  <c r="AA30" i="12"/>
  <c r="BC27" i="9"/>
  <c r="BJ28" i="9"/>
  <c r="P31" i="12"/>
  <c r="R31" i="12"/>
  <c r="AV28" i="9"/>
  <c r="U31" i="12" s="1"/>
  <c r="Y31" i="12"/>
  <c r="AC31" i="12"/>
  <c r="AA31" i="12"/>
  <c r="BC28" i="9"/>
  <c r="J32" i="12"/>
  <c r="P32" i="12"/>
  <c r="R32" i="12"/>
  <c r="U32" i="12"/>
  <c r="Y32" i="12"/>
  <c r="AA32" i="12"/>
  <c r="J31" i="12" l="1"/>
  <c r="AE31" i="12"/>
  <c r="J29" i="12"/>
  <c r="AS25" i="12"/>
  <c r="AS26" i="12"/>
  <c r="AS28" i="12"/>
  <c r="AS31" i="12"/>
  <c r="AS29" i="12"/>
  <c r="AS32" i="12"/>
  <c r="AS30" i="12"/>
  <c r="AS27" i="12"/>
  <c r="AS22" i="12"/>
  <c r="AS23" i="12"/>
  <c r="AS24" i="12"/>
  <c r="R23" i="12"/>
  <c r="H30" i="12"/>
  <c r="H22" i="12"/>
  <c r="H23" i="12"/>
  <c r="H24" i="12"/>
  <c r="H27" i="12"/>
  <c r="H28" i="12"/>
  <c r="H29" i="12"/>
  <c r="H31" i="12"/>
  <c r="H25" i="12"/>
  <c r="H26" i="12"/>
  <c r="H32" i="12"/>
  <c r="BD28" i="9"/>
  <c r="BF20" i="9"/>
  <c r="BD20" i="9" s="1"/>
  <c r="BF24" i="9"/>
  <c r="BD24" i="9" s="1"/>
  <c r="BF25" i="9"/>
  <c r="BD25" i="9" s="1"/>
  <c r="BF22" i="9"/>
  <c r="BD22" i="9" s="1"/>
  <c r="BF27" i="9"/>
  <c r="BD27" i="9" s="1"/>
  <c r="BF19" i="9"/>
  <c r="BD19" i="9" s="1"/>
  <c r="BF21" i="9"/>
  <c r="BD21" i="9" s="1"/>
  <c r="BF26" i="9"/>
  <c r="BD26" i="9" s="1"/>
  <c r="BF23" i="9"/>
  <c r="BD23" i="9" s="1"/>
  <c r="BL4" i="9"/>
  <c r="BM4" i="9" s="1"/>
  <c r="BN4" i="9" s="1"/>
  <c r="BO4" i="9" s="1"/>
  <c r="BP4" i="9" s="1"/>
  <c r="BQ4" i="9" s="1"/>
  <c r="BR4" i="9" s="1"/>
  <c r="BS4" i="9" s="1"/>
  <c r="BT4" i="9" s="1"/>
  <c r="BU4" i="9" s="1"/>
  <c r="BV4" i="9" s="1"/>
  <c r="BW4" i="9" s="1"/>
  <c r="BX4" i="9" s="1"/>
  <c r="BY4" i="9" s="1"/>
  <c r="BZ4" i="9" s="1"/>
  <c r="CA4" i="9" s="1"/>
  <c r="CB4" i="9" s="1"/>
  <c r="CC4" i="9" s="1"/>
  <c r="CD4" i="9" s="1"/>
  <c r="CE4" i="9" s="1"/>
  <c r="CF4" i="9" s="1"/>
  <c r="CG4" i="9" s="1"/>
  <c r="CH4" i="9" s="1"/>
  <c r="CI4" i="9" s="1"/>
  <c r="CJ4" i="9" s="1"/>
  <c r="CK4" i="9" s="1"/>
  <c r="CL4" i="9" s="1"/>
  <c r="CM4" i="9" s="1"/>
  <c r="CN4" i="9" s="1"/>
  <c r="AE29" i="12" l="1"/>
  <c r="O30" i="12"/>
  <c r="M25" i="12"/>
  <c r="S28" i="12"/>
  <c r="V32" i="12"/>
  <c r="V31" i="12"/>
  <c r="Z29" i="12"/>
  <c r="AK27" i="12"/>
  <c r="G30" i="12"/>
  <c r="X30" i="12" s="1"/>
  <c r="S30" i="12"/>
  <c r="AI30" i="12"/>
  <c r="V30" i="12"/>
  <c r="K30" i="12"/>
  <c r="AK30" i="12"/>
  <c r="BE23" i="9"/>
  <c r="AM26" i="12" s="1"/>
  <c r="AL26" i="12"/>
  <c r="BE22" i="9"/>
  <c r="AM25" i="12" s="1"/>
  <c r="AL25" i="12"/>
  <c r="BE20" i="9"/>
  <c r="AM23" i="12" s="1"/>
  <c r="AL23" i="12"/>
  <c r="AB22" i="12"/>
  <c r="BE26" i="9"/>
  <c r="AM29" i="12" s="1"/>
  <c r="AL29" i="12"/>
  <c r="BE19" i="9"/>
  <c r="AM22" i="12" s="1"/>
  <c r="AL22" i="12"/>
  <c r="BE25" i="9"/>
  <c r="AM28" i="12" s="1"/>
  <c r="AL28" i="12"/>
  <c r="BE28" i="9"/>
  <c r="AM31" i="12" s="1"/>
  <c r="AL31" i="12"/>
  <c r="BE27" i="9"/>
  <c r="AM30" i="12" s="1"/>
  <c r="AL30" i="12"/>
  <c r="AM32" i="12"/>
  <c r="AL32" i="12"/>
  <c r="BE21" i="9"/>
  <c r="AM24" i="12" s="1"/>
  <c r="AL24" i="12"/>
  <c r="BE24" i="9"/>
  <c r="AM27" i="12" s="1"/>
  <c r="AL27" i="12"/>
  <c r="AD30" i="12"/>
  <c r="O23" i="12"/>
  <c r="M23" i="12"/>
  <c r="G22" i="12"/>
  <c r="X22" i="12" s="1"/>
  <c r="M22" i="12"/>
  <c r="Z30" i="12"/>
  <c r="AK23" i="12"/>
  <c r="AD22" i="12"/>
  <c r="M30" i="12"/>
  <c r="Q30" i="12"/>
  <c r="Z23" i="12"/>
  <c r="AB30" i="12"/>
  <c r="K24" i="12"/>
  <c r="M24" i="12"/>
  <c r="Q23" i="12"/>
  <c r="G23" i="12"/>
  <c r="X23" i="12" s="1"/>
  <c r="Q24" i="12"/>
  <c r="AK24" i="12"/>
  <c r="M27" i="12"/>
  <c r="G24" i="12"/>
  <c r="X24" i="12" s="1"/>
  <c r="G27" i="12"/>
  <c r="X27" i="12" s="1"/>
  <c r="AD27" i="12"/>
  <c r="Z27" i="12"/>
  <c r="S27" i="12"/>
  <c r="Z24" i="12"/>
  <c r="V27" i="12"/>
  <c r="AK28" i="12"/>
  <c r="G29" i="12"/>
  <c r="X29" i="12" s="1"/>
  <c r="Q29" i="12"/>
  <c r="AD28" i="12"/>
  <c r="M28" i="12"/>
  <c r="Q27" i="12"/>
  <c r="Z22" i="12"/>
  <c r="K27" i="12"/>
  <c r="AB24" i="12"/>
  <c r="G28" i="12"/>
  <c r="X28" i="12" s="1"/>
  <c r="AI28" i="12"/>
  <c r="O28" i="12"/>
  <c r="AK29" i="12"/>
  <c r="K22" i="12"/>
  <c r="V22" i="12"/>
  <c r="AI27" i="12"/>
  <c r="AI24" i="12"/>
  <c r="V24" i="12"/>
  <c r="AD24" i="12"/>
  <c r="Q28" i="12"/>
  <c r="K28" i="12"/>
  <c r="V28" i="12"/>
  <c r="O27" i="12"/>
  <c r="AI23" i="12"/>
  <c r="V23" i="12"/>
  <c r="AD23" i="12"/>
  <c r="S23" i="12"/>
  <c r="K23" i="12"/>
  <c r="AB23" i="12"/>
  <c r="Z28" i="12"/>
  <c r="O29" i="12"/>
  <c r="Q22" i="12"/>
  <c r="AB28" i="12"/>
  <c r="AB27" i="12"/>
  <c r="O24" i="12"/>
  <c r="S22" i="12"/>
  <c r="S24" i="12"/>
  <c r="AI29" i="12"/>
  <c r="AB29" i="12"/>
  <c r="V29" i="12"/>
  <c r="M29" i="12"/>
  <c r="AD29" i="12"/>
  <c r="S29" i="12"/>
  <c r="K29" i="12"/>
  <c r="AK22" i="12"/>
  <c r="AI22" i="12"/>
  <c r="O22" i="12"/>
  <c r="AD25" i="12"/>
  <c r="V25" i="12"/>
  <c r="AK25" i="12"/>
  <c r="Z25" i="12"/>
  <c r="Q25" i="12"/>
  <c r="G25" i="12"/>
  <c r="X25" i="12" s="1"/>
  <c r="AI25" i="12"/>
  <c r="O25" i="12"/>
  <c r="AB25" i="12"/>
  <c r="S25" i="12"/>
  <c r="K25" i="12"/>
  <c r="AB32" i="12"/>
  <c r="S32" i="12"/>
  <c r="K32" i="12"/>
  <c r="O32" i="12"/>
  <c r="AD32" i="12"/>
  <c r="M32" i="12"/>
  <c r="AI32" i="12"/>
  <c r="G32" i="12"/>
  <c r="X32" i="12" s="1"/>
  <c r="AK32" i="12"/>
  <c r="Z32" i="12"/>
  <c r="Q32" i="12"/>
  <c r="AD31" i="12"/>
  <c r="M31" i="12"/>
  <c r="S31" i="12"/>
  <c r="AI31" i="12"/>
  <c r="O31" i="12"/>
  <c r="G31" i="12"/>
  <c r="X31" i="12" s="1"/>
  <c r="AB31" i="12"/>
  <c r="AK31" i="12"/>
  <c r="Z31" i="12"/>
  <c r="Q31" i="12"/>
  <c r="K31" i="12"/>
  <c r="AB26" i="12"/>
  <c r="S26" i="12"/>
  <c r="K26" i="12"/>
  <c r="AD26" i="12"/>
  <c r="M26" i="12"/>
  <c r="AK26" i="12"/>
  <c r="V26" i="12"/>
  <c r="Q26" i="12"/>
  <c r="AI26" i="12"/>
  <c r="O26" i="12"/>
  <c r="G26" i="12"/>
  <c r="X26" i="12" s="1"/>
  <c r="Z26" i="12"/>
  <c r="AP29" i="12" l="1"/>
  <c r="AR29" i="12" s="1"/>
  <c r="AP32" i="12"/>
  <c r="AR32" i="12" s="1"/>
  <c r="AP28" i="12"/>
  <c r="AR28" i="12" s="1"/>
  <c r="AP23" i="12"/>
  <c r="AR23" i="12" s="1"/>
  <c r="AP26" i="12"/>
  <c r="AP24" i="12"/>
  <c r="AR24" i="12" s="1"/>
  <c r="AP30" i="12"/>
  <c r="AR30" i="12" s="1"/>
  <c r="AP31" i="12"/>
  <c r="AR31" i="12" s="1"/>
  <c r="AP22" i="12"/>
  <c r="AR22" i="12" s="1"/>
  <c r="AP25" i="12"/>
  <c r="AP27" i="12"/>
  <c r="AR27" i="12" s="1"/>
  <c r="AP6" i="9"/>
  <c r="AR25" i="12" l="1"/>
  <c r="AR26" i="12"/>
  <c r="R9" i="12" l="1"/>
  <c r="R10" i="12"/>
  <c r="R12" i="12"/>
  <c r="R13" i="12"/>
  <c r="R14" i="12"/>
  <c r="R15" i="12"/>
  <c r="R16" i="12"/>
  <c r="R17" i="12"/>
  <c r="R18" i="12"/>
  <c r="R19" i="12"/>
  <c r="R21" i="12"/>
  <c r="R11" i="12"/>
  <c r="R20" i="12"/>
  <c r="AJ9" i="12" l="1"/>
  <c r="AJ10" i="12"/>
  <c r="AJ11" i="12"/>
  <c r="AJ12" i="12"/>
  <c r="AJ13" i="12"/>
  <c r="AJ14" i="12"/>
  <c r="AJ15" i="12"/>
  <c r="AJ16" i="12"/>
  <c r="AJ17" i="12"/>
  <c r="AJ18" i="12"/>
  <c r="AJ19" i="12"/>
  <c r="AJ20" i="12"/>
  <c r="AJ21" i="12"/>
  <c r="AJ35" i="12" l="1"/>
  <c r="B9" i="12" l="1"/>
  <c r="AS9" i="12" s="1"/>
  <c r="C9" i="12"/>
  <c r="I9" i="12"/>
  <c r="L9" i="12"/>
  <c r="T9" i="12"/>
  <c r="W9" i="12"/>
  <c r="AE9" i="12"/>
  <c r="AF9" i="12"/>
  <c r="B10" i="12"/>
  <c r="AS10" i="12" s="1"/>
  <c r="C10" i="12"/>
  <c r="I10" i="12"/>
  <c r="L10" i="12"/>
  <c r="T10" i="12"/>
  <c r="W10" i="12"/>
  <c r="AE10" i="12"/>
  <c r="AF10" i="12"/>
  <c r="B11" i="12"/>
  <c r="AS11" i="12" s="1"/>
  <c r="C11" i="12"/>
  <c r="I11" i="12"/>
  <c r="AN11" i="12" s="1"/>
  <c r="L11" i="12"/>
  <c r="T11" i="12"/>
  <c r="W11" i="12"/>
  <c r="AE11" i="12"/>
  <c r="AF11" i="12"/>
  <c r="B12" i="12"/>
  <c r="AS12" i="12" s="1"/>
  <c r="C12" i="12"/>
  <c r="I12" i="12"/>
  <c r="L12" i="12"/>
  <c r="T12" i="12"/>
  <c r="W12" i="12"/>
  <c r="AE12" i="12"/>
  <c r="AF12" i="12"/>
  <c r="B13" i="12"/>
  <c r="AS13" i="12" s="1"/>
  <c r="C13" i="12"/>
  <c r="I13" i="12"/>
  <c r="L13" i="12"/>
  <c r="T13" i="12"/>
  <c r="W13" i="12"/>
  <c r="AE13" i="12"/>
  <c r="B14" i="12"/>
  <c r="AS14" i="12" s="1"/>
  <c r="C14" i="12"/>
  <c r="I14" i="12"/>
  <c r="L14" i="12"/>
  <c r="T14" i="12"/>
  <c r="W14" i="12"/>
  <c r="AE14" i="12"/>
  <c r="AF14" i="12"/>
  <c r="B15" i="12"/>
  <c r="AS15" i="12" s="1"/>
  <c r="C15" i="12"/>
  <c r="I15" i="12"/>
  <c r="L15" i="12"/>
  <c r="T15" i="12"/>
  <c r="W15" i="12"/>
  <c r="AE15" i="12"/>
  <c r="AF15" i="12"/>
  <c r="B16" i="12"/>
  <c r="AS16" i="12" s="1"/>
  <c r="C16" i="12"/>
  <c r="I16" i="12"/>
  <c r="L16" i="12"/>
  <c r="T16" i="12"/>
  <c r="W16" i="12"/>
  <c r="AE16" i="12"/>
  <c r="AF16" i="12"/>
  <c r="B17" i="12"/>
  <c r="AS17" i="12" s="1"/>
  <c r="C17" i="12"/>
  <c r="I17" i="12"/>
  <c r="L17" i="12"/>
  <c r="T17" i="12"/>
  <c r="W17" i="12"/>
  <c r="AF17" i="12"/>
  <c r="B18" i="12"/>
  <c r="AS18" i="12" s="1"/>
  <c r="C18" i="12"/>
  <c r="I18" i="12"/>
  <c r="L18" i="12"/>
  <c r="T18" i="12"/>
  <c r="W18" i="12"/>
  <c r="AF18" i="12"/>
  <c r="B19" i="12"/>
  <c r="AS19" i="12" s="1"/>
  <c r="C19" i="12"/>
  <c r="I19" i="12"/>
  <c r="L19" i="12"/>
  <c r="T19" i="12"/>
  <c r="W19" i="12"/>
  <c r="AE19" i="12"/>
  <c r="AF19" i="12"/>
  <c r="B20" i="12"/>
  <c r="AS20" i="12" s="1"/>
  <c r="C20" i="12"/>
  <c r="I20" i="12"/>
  <c r="L20" i="12"/>
  <c r="T20" i="12"/>
  <c r="W20" i="12"/>
  <c r="AE20" i="12"/>
  <c r="AF20" i="12"/>
  <c r="B21" i="12"/>
  <c r="AS21" i="12" s="1"/>
  <c r="C21" i="12"/>
  <c r="I21" i="12"/>
  <c r="L21" i="12"/>
  <c r="T21" i="12"/>
  <c r="W21" i="12"/>
  <c r="AE21" i="12"/>
  <c r="AF21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AF35" i="12" l="1"/>
  <c r="AN35" i="12"/>
  <c r="BH32" i="9"/>
  <c r="J14" i="12" l="1"/>
  <c r="L4" i="9" l="1"/>
  <c r="M4" i="9" s="1"/>
  <c r="N4" i="9" s="1"/>
  <c r="O4" i="9" s="1"/>
  <c r="P4" i="9" s="1"/>
  <c r="Q4" i="9" s="1"/>
  <c r="R4" i="9" s="1"/>
  <c r="S4" i="9" s="1"/>
  <c r="T4" i="9" s="1"/>
  <c r="U4" i="9" s="1"/>
  <c r="V4" i="9" s="1"/>
  <c r="W4" i="9" s="1"/>
  <c r="X4" i="9" l="1"/>
  <c r="Y4" i="9" s="1"/>
  <c r="Z4" i="9" s="1"/>
  <c r="AA4" i="9" s="1"/>
  <c r="AB4" i="9" s="1"/>
  <c r="AC4" i="9" s="1"/>
  <c r="AD4" i="9" s="1"/>
  <c r="AE4" i="9" s="1"/>
  <c r="AF4" i="9" s="1"/>
  <c r="AG4" i="9" s="1"/>
  <c r="AH4" i="9" s="1"/>
  <c r="AI4" i="9" s="1"/>
  <c r="AJ4" i="9" s="1"/>
  <c r="AK4" i="9" s="1"/>
  <c r="AL4" i="9" s="1"/>
  <c r="AM4" i="9" s="1"/>
  <c r="AN4" i="9" s="1"/>
  <c r="AO4" i="9" s="1"/>
  <c r="J9" i="12"/>
  <c r="AC9" i="12" l="1"/>
  <c r="AC10" i="12"/>
  <c r="AC11" i="12"/>
  <c r="AC12" i="12"/>
  <c r="AC13" i="12"/>
  <c r="AC14" i="12"/>
  <c r="AC15" i="12"/>
  <c r="AC16" i="12"/>
  <c r="AC17" i="12"/>
  <c r="AC18" i="12"/>
  <c r="AC19" i="12"/>
  <c r="AC20" i="12"/>
  <c r="AC21" i="12"/>
  <c r="AA9" i="12"/>
  <c r="AA10" i="12"/>
  <c r="AA11" i="12"/>
  <c r="AA12" i="12"/>
  <c r="AA13" i="12"/>
  <c r="AA14" i="12"/>
  <c r="AA15" i="12"/>
  <c r="AA16" i="12"/>
  <c r="AA17" i="12"/>
  <c r="AA18" i="12"/>
  <c r="AA19" i="12"/>
  <c r="AA20" i="12"/>
  <c r="AA21" i="12"/>
  <c r="Y9" i="12"/>
  <c r="Y10" i="12"/>
  <c r="Y12" i="12"/>
  <c r="Y14" i="12"/>
  <c r="Y15" i="12"/>
  <c r="Y16" i="12"/>
  <c r="Y17" i="12"/>
  <c r="Y18" i="12"/>
  <c r="Y19" i="12"/>
  <c r="Y20" i="12"/>
  <c r="Y21" i="12"/>
  <c r="AC35" i="12" l="1"/>
  <c r="BF8" i="9"/>
  <c r="Y11" i="12"/>
  <c r="BF10" i="9"/>
  <c r="Y13" i="12"/>
  <c r="AV6" i="9" l="1"/>
  <c r="U9" i="12" s="1"/>
  <c r="AV7" i="9"/>
  <c r="U10" i="12" s="1"/>
  <c r="AV8" i="9"/>
  <c r="U11" i="12" s="1"/>
  <c r="AV9" i="9"/>
  <c r="U12" i="12" s="1"/>
  <c r="AV10" i="9"/>
  <c r="U13" i="12" s="1"/>
  <c r="U14" i="12"/>
  <c r="AV12" i="9"/>
  <c r="U15" i="12" s="1"/>
  <c r="AV13" i="9"/>
  <c r="U16" i="12" s="1"/>
  <c r="AV14" i="9"/>
  <c r="U17" i="12" s="1"/>
  <c r="AV15" i="9"/>
  <c r="U18" i="12" s="1"/>
  <c r="AV16" i="9"/>
  <c r="U19" i="12" s="1"/>
  <c r="AV17" i="9"/>
  <c r="U20" i="12" s="1"/>
  <c r="AV18" i="9"/>
  <c r="U21" i="12" s="1"/>
  <c r="J10" i="12"/>
  <c r="J11" i="12"/>
  <c r="J12" i="12"/>
  <c r="J13" i="12"/>
  <c r="J15" i="12"/>
  <c r="J16" i="12"/>
  <c r="J19" i="12"/>
  <c r="J20" i="12"/>
  <c r="J21" i="12"/>
  <c r="J18" i="12" l="1"/>
  <c r="AE18" i="12"/>
  <c r="J17" i="12"/>
  <c r="BG32" i="9" l="1"/>
  <c r="AE17" i="12"/>
  <c r="AE35" i="12" s="1"/>
  <c r="BF15" i="9" l="1"/>
  <c r="BD15" i="9" s="1"/>
  <c r="AL18" i="12" s="1"/>
  <c r="BF18" i="9" l="1"/>
  <c r="BD18" i="9" s="1"/>
  <c r="AL21" i="12" s="1"/>
  <c r="AL14" i="12"/>
  <c r="BF7" i="9"/>
  <c r="BD7" i="9" s="1"/>
  <c r="AL10" i="12" s="1"/>
  <c r="BD8" i="9"/>
  <c r="AL11" i="12" s="1"/>
  <c r="BF12" i="9"/>
  <c r="BD12" i="9" s="1"/>
  <c r="AL15" i="12" s="1"/>
  <c r="BD10" i="9"/>
  <c r="BF16" i="9"/>
  <c r="BD16" i="9" s="1"/>
  <c r="AL19" i="12" s="1"/>
  <c r="BF9" i="9"/>
  <c r="BD9" i="9" s="1"/>
  <c r="AL12" i="12" s="1"/>
  <c r="BF13" i="9"/>
  <c r="BD13" i="9" s="1"/>
  <c r="AL16" i="12" s="1"/>
  <c r="BF17" i="9"/>
  <c r="BD17" i="9" s="1"/>
  <c r="AL20" i="12" s="1"/>
  <c r="BF14" i="9"/>
  <c r="BD14" i="9" s="1"/>
  <c r="AL17" i="12" s="1"/>
  <c r="BF6" i="9"/>
  <c r="BD6" i="9" s="1"/>
  <c r="AL9" i="12" s="1"/>
  <c r="AL35" i="12" l="1"/>
  <c r="H12" i="12" l="1"/>
  <c r="H13" i="12"/>
  <c r="H14" i="12"/>
  <c r="H15" i="12"/>
  <c r="H16" i="12"/>
  <c r="H17" i="12"/>
  <c r="H18" i="12"/>
  <c r="H19" i="12"/>
  <c r="H20" i="12"/>
  <c r="H21" i="12"/>
  <c r="G21" i="12" s="1"/>
  <c r="AI19" i="12" l="1"/>
  <c r="M19" i="12"/>
  <c r="Z19" i="12"/>
  <c r="AK19" i="12"/>
  <c r="O19" i="12"/>
  <c r="S19" i="12"/>
  <c r="Q19" i="12"/>
  <c r="V19" i="12"/>
  <c r="G19" i="12"/>
  <c r="X19" i="12" s="1"/>
  <c r="K19" i="12"/>
  <c r="AD19" i="12"/>
  <c r="AB19" i="12"/>
  <c r="Z21" i="12"/>
  <c r="X21" i="12"/>
  <c r="V21" i="12"/>
  <c r="M21" i="12"/>
  <c r="AI21" i="12"/>
  <c r="AD21" i="12"/>
  <c r="AK21" i="12"/>
  <c r="S21" i="12"/>
  <c r="Q21" i="12"/>
  <c r="O21" i="12"/>
  <c r="AB21" i="12"/>
  <c r="K21" i="12"/>
  <c r="M20" i="12"/>
  <c r="AD20" i="12"/>
  <c r="K20" i="12"/>
  <c r="O20" i="12"/>
  <c r="Q20" i="12"/>
  <c r="Z20" i="12"/>
  <c r="S20" i="12"/>
  <c r="AK20" i="12"/>
  <c r="AI20" i="12"/>
  <c r="V20" i="12"/>
  <c r="AB20" i="12"/>
  <c r="G20" i="12"/>
  <c r="X20" i="12" s="1"/>
  <c r="G18" i="12"/>
  <c r="X18" i="12" s="1"/>
  <c r="K18" i="12"/>
  <c r="AB18" i="12"/>
  <c r="AI18" i="12"/>
  <c r="M18" i="12"/>
  <c r="O18" i="12"/>
  <c r="S18" i="12"/>
  <c r="AD18" i="12"/>
  <c r="Z18" i="12"/>
  <c r="AK18" i="12"/>
  <c r="Q18" i="12"/>
  <c r="V18" i="12"/>
  <c r="G17" i="12"/>
  <c r="X17" i="12" s="1"/>
  <c r="K17" i="12"/>
  <c r="AI17" i="12"/>
  <c r="Z17" i="12"/>
  <c r="AK17" i="12"/>
  <c r="M17" i="12"/>
  <c r="AD17" i="12"/>
  <c r="O17" i="12"/>
  <c r="Q17" i="12"/>
  <c r="S17" i="12"/>
  <c r="AB17" i="12"/>
  <c r="V17" i="12"/>
  <c r="M16" i="12"/>
  <c r="G16" i="12"/>
  <c r="X16" i="12" s="1"/>
  <c r="AI16" i="12"/>
  <c r="AD16" i="12"/>
  <c r="AK16" i="12"/>
  <c r="V16" i="12"/>
  <c r="S16" i="12"/>
  <c r="O16" i="12"/>
  <c r="AB16" i="12"/>
  <c r="Q16" i="12"/>
  <c r="K16" i="12"/>
  <c r="Z16" i="12"/>
  <c r="AI15" i="12"/>
  <c r="AK15" i="12"/>
  <c r="G15" i="12"/>
  <c r="X15" i="12" s="1"/>
  <c r="M15" i="12"/>
  <c r="O15" i="12"/>
  <c r="Q15" i="12"/>
  <c r="S15" i="12"/>
  <c r="AB15" i="12"/>
  <c r="AD15" i="12"/>
  <c r="Z15" i="12"/>
  <c r="K15" i="12"/>
  <c r="V15" i="12"/>
  <c r="G13" i="12"/>
  <c r="X13" i="12" s="1"/>
  <c r="K13" i="12"/>
  <c r="V13" i="12"/>
  <c r="AI13" i="12"/>
  <c r="M13" i="12"/>
  <c r="AD13" i="12"/>
  <c r="AK13" i="12"/>
  <c r="Q13" i="12"/>
  <c r="O13" i="12"/>
  <c r="S13" i="12"/>
  <c r="AB13" i="12"/>
  <c r="Z13" i="12"/>
  <c r="Q14" i="12"/>
  <c r="AB14" i="12"/>
  <c r="AI14" i="12"/>
  <c r="AD14" i="12"/>
  <c r="V14" i="12"/>
  <c r="O14" i="12"/>
  <c r="S14" i="12"/>
  <c r="K14" i="12"/>
  <c r="AK14" i="12"/>
  <c r="G14" i="12"/>
  <c r="X14" i="12" s="1"/>
  <c r="M14" i="12"/>
  <c r="Z14" i="12"/>
  <c r="M12" i="12"/>
  <c r="K12" i="12"/>
  <c r="Q12" i="12"/>
  <c r="AB12" i="12"/>
  <c r="S12" i="12"/>
  <c r="AI12" i="12"/>
  <c r="Z12" i="12"/>
  <c r="V12" i="12"/>
  <c r="AD12" i="12"/>
  <c r="G12" i="12"/>
  <c r="X12" i="12" s="1"/>
  <c r="AK12" i="12"/>
  <c r="O12" i="12"/>
  <c r="BJ17" i="9"/>
  <c r="BJ15" i="9"/>
  <c r="BJ14" i="9"/>
  <c r="BJ13" i="9"/>
  <c r="BJ9" i="9"/>
  <c r="BJ16" i="9"/>
  <c r="BJ12" i="9"/>
  <c r="BJ18" i="9"/>
  <c r="BJ10" i="9"/>
  <c r="CN32" i="9" l="1"/>
  <c r="CO32" i="9"/>
  <c r="BK32" i="9"/>
  <c r="BE7" i="9" l="1"/>
  <c r="AM10" i="12" l="1"/>
  <c r="H9" i="12" l="1"/>
  <c r="H10" i="12"/>
  <c r="H11" i="12" l="1"/>
  <c r="H35" i="12" s="1"/>
  <c r="BJ8" i="9"/>
  <c r="V10" i="12"/>
  <c r="AI10" i="12"/>
  <c r="G10" i="12"/>
  <c r="X10" i="12" s="1"/>
  <c r="M10" i="12"/>
  <c r="AD10" i="12"/>
  <c r="AK10" i="12"/>
  <c r="AB10" i="12"/>
  <c r="Q10" i="12"/>
  <c r="O10" i="12"/>
  <c r="S10" i="12"/>
  <c r="Z10" i="12"/>
  <c r="K10" i="12"/>
  <c r="S9" i="12"/>
  <c r="V9" i="12"/>
  <c r="Q9" i="12"/>
  <c r="AK9" i="12"/>
  <c r="AI9" i="12"/>
  <c r="G9" i="12"/>
  <c r="Z9" i="12"/>
  <c r="M9" i="12"/>
  <c r="O9" i="12"/>
  <c r="AD9" i="12"/>
  <c r="AB9" i="12"/>
  <c r="K9" i="12"/>
  <c r="BJ6" i="9"/>
  <c r="BJ7" i="9"/>
  <c r="AP10" i="12" l="1"/>
  <c r="AR10" i="12" s="1"/>
  <c r="AB11" i="12"/>
  <c r="AB35" i="12" s="1"/>
  <c r="AD11" i="12"/>
  <c r="AD35" i="12" s="1"/>
  <c r="Z11" i="12"/>
  <c r="Z35" i="12" s="1"/>
  <c r="M11" i="12"/>
  <c r="M35" i="12" s="1"/>
  <c r="AK11" i="12"/>
  <c r="AK35" i="12" s="1"/>
  <c r="G11" i="12"/>
  <c r="X11" i="12" s="1"/>
  <c r="Q11" i="12"/>
  <c r="Q35" i="12" s="1"/>
  <c r="S11" i="12"/>
  <c r="S35" i="12" s="1"/>
  <c r="V11" i="12"/>
  <c r="V35" i="12" s="1"/>
  <c r="K11" i="12"/>
  <c r="K35" i="12" s="1"/>
  <c r="O11" i="12"/>
  <c r="O35" i="12" s="1"/>
  <c r="AI11" i="12"/>
  <c r="AI35" i="12" s="1"/>
  <c r="X9" i="12"/>
  <c r="CM32" i="9"/>
  <c r="CL32" i="9"/>
  <c r="CK32" i="9"/>
  <c r="CJ32" i="9"/>
  <c r="CI32" i="9"/>
  <c r="CH32" i="9"/>
  <c r="CG32" i="9"/>
  <c r="CF32" i="9"/>
  <c r="CE32" i="9"/>
  <c r="CD32" i="9"/>
  <c r="CC32" i="9"/>
  <c r="CB32" i="9"/>
  <c r="CA32" i="9"/>
  <c r="BZ32" i="9"/>
  <c r="BY32" i="9"/>
  <c r="BX32" i="9"/>
  <c r="BW32" i="9"/>
  <c r="BV32" i="9"/>
  <c r="BU32" i="9"/>
  <c r="BT32" i="9"/>
  <c r="BS32" i="9"/>
  <c r="BR32" i="9"/>
  <c r="BQ32" i="9"/>
  <c r="BP32" i="9"/>
  <c r="BO32" i="9"/>
  <c r="BN32" i="9"/>
  <c r="BM32" i="9"/>
  <c r="BL32" i="9"/>
  <c r="G35" i="12" l="1"/>
  <c r="X35" i="12"/>
  <c r="J32" i="9"/>
  <c r="G32" i="9"/>
  <c r="CO4" i="9" l="1"/>
  <c r="BC7" i="9" l="1"/>
  <c r="BC14" i="9"/>
  <c r="BC16" i="9"/>
  <c r="BC12" i="9" l="1"/>
  <c r="BC8" i="9"/>
  <c r="BC15" i="9"/>
  <c r="BC9" i="9"/>
  <c r="BC17" i="9"/>
  <c r="BC18" i="9"/>
  <c r="BC13" i="9"/>
  <c r="BC6" i="9"/>
  <c r="BC10" i="9"/>
  <c r="BE15" i="9"/>
  <c r="AM18" i="12" s="1"/>
  <c r="AP18" i="12" s="1"/>
  <c r="AR18" i="12" s="1"/>
  <c r="BE16" i="9"/>
  <c r="AM19" i="12" s="1"/>
  <c r="AP19" i="12" s="1"/>
  <c r="AR19" i="12" s="1"/>
  <c r="BE13" i="9" l="1"/>
  <c r="AM16" i="12" s="1"/>
  <c r="AP16" i="12" s="1"/>
  <c r="AR16" i="12" s="1"/>
  <c r="BE8" i="9"/>
  <c r="BE18" i="9"/>
  <c r="AM21" i="12" s="1"/>
  <c r="AP21" i="12" s="1"/>
  <c r="AR21" i="12" s="1"/>
  <c r="BE12" i="9"/>
  <c r="BE10" i="9"/>
  <c r="BE17" i="9"/>
  <c r="AM20" i="12" s="1"/>
  <c r="AP20" i="12" s="1"/>
  <c r="AR20" i="12" s="1"/>
  <c r="BE6" i="9"/>
  <c r="AM9" i="12" s="1"/>
  <c r="BE14" i="9"/>
  <c r="AM17" i="12" s="1"/>
  <c r="AP17" i="12" s="1"/>
  <c r="AR17" i="12" s="1"/>
  <c r="BB32" i="9"/>
  <c r="BB33" i="9" s="1"/>
  <c r="BC32" i="9"/>
  <c r="AP9" i="12" l="1"/>
  <c r="AM14" i="12"/>
  <c r="AP14" i="12" s="1"/>
  <c r="AR14" i="12" s="1"/>
  <c r="AM13" i="12"/>
  <c r="AP13" i="12" s="1"/>
  <c r="AR13" i="12" s="1"/>
  <c r="AM11" i="12"/>
  <c r="AP11" i="12" s="1"/>
  <c r="AR11" i="12" s="1"/>
  <c r="AM15" i="12"/>
  <c r="AP15" i="12" s="1"/>
  <c r="AR15" i="12" s="1"/>
  <c r="BE9" i="9"/>
  <c r="BE32" i="9" s="1"/>
  <c r="BD32" i="9"/>
  <c r="BD33" i="9" s="1"/>
  <c r="AR9" i="12" l="1"/>
  <c r="AM12" i="12"/>
  <c r="AP12" i="12" s="1"/>
  <c r="AR12" i="12" s="1"/>
  <c r="AP35" i="12" l="1"/>
  <c r="AM35" i="12"/>
  <c r="AR35" i="12" l="1"/>
  <c r="AT37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Sofia</author>
    <author>Sofiya</author>
    <author>user</author>
  </authors>
  <commentList>
    <comment ref="AG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ឡើងខែ​11/2021​​ 4ដុល្លារ</t>
        </r>
      </text>
    </comment>
    <comment ref="AJ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N/U=18 09.2021</t>
        </r>
      </text>
    </comment>
    <comment ref="F10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NO PAY  18 DAY 2023</t>
        </r>
      </text>
    </comment>
    <comment ref="AJ10" authorId="2" shapeId="0" xr:uid="{00000000-0006-0000-01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បានខ្ចីប្រើបំណាច់ឆ្នាំ​៣ថ្ងៃ​13-14-20-21-09-2021
15-16-17-22-23- (11.2021 5DAY)</t>
        </r>
      </text>
    </comment>
    <comment ref="AJ1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1DAY=N/Uបានទូទាត់រួច​07.2021</t>
        </r>
      </text>
    </comment>
    <comment ref="F12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NO PAY 18 DAY 2023</t>
        </r>
      </text>
    </comment>
    <comment ref="AG12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up=11/2021 $4</t>
        </r>
      </text>
    </comment>
    <comment ref="F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NO PAY 18 DAY 2023</t>
        </r>
      </text>
    </comment>
    <comment ref="AG13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up=11/2021 $4</t>
        </r>
      </text>
    </comment>
    <comment ref="AH13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លើកទី​ ៣</t>
        </r>
      </text>
    </comment>
    <comment ref="AJ14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បានទូរទាត់​រួច​ 06.2021​.18ថ្ងៃ</t>
        </r>
      </text>
    </comment>
    <comment ref="F15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NO PAY 18DAY 2023</t>
        </r>
      </text>
    </comment>
    <comment ref="F16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NO PAY 18DAY 2022</t>
        </r>
      </text>
    </comment>
    <comment ref="F17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NO PAY 18DAY 2022</t>
        </r>
      </text>
    </comment>
    <comment ref="F18" authorId="1" shapeId="0" xr:uid="{00000000-0006-0000-0100-000013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NO PAY 18DAY 2022</t>
        </r>
      </text>
    </comment>
    <comment ref="F19" authorId="1" shapeId="0" xr:uid="{00000000-0006-0000-0100-000014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NOPAY N/U18 DAY 2023</t>
        </r>
      </text>
    </comment>
    <comment ref="F20" authorId="1" shapeId="0" xr:uid="{00000000-0006-0000-0100-000016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NO PAY N/U 2023 18 DAY</t>
        </r>
      </text>
    </comment>
    <comment ref="F21" authorId="1" shapeId="0" xr:uid="{00000000-0006-0000-0100-000018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NO PAY N/U 2023 18DAY</t>
        </r>
      </text>
    </comment>
    <comment ref="F22" authorId="1" shapeId="0" xr:uid="{00000000-0006-0000-0100-00001A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NO PAY N/U 2023  18DAY</t>
        </r>
      </text>
    </comment>
    <comment ref="F23" authorId="1" shapeId="0" xr:uid="{00000000-0006-0000-0100-00001C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NO PAY N/U 2023 18DAY</t>
        </r>
      </text>
    </comment>
    <comment ref="F24" authorId="1" shapeId="0" xr:uid="{00000000-0006-0000-0100-00001E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NO PAY N/U 2023 18DAY</t>
        </r>
      </text>
    </comment>
    <comment ref="F25" authorId="1" shapeId="0" xr:uid="{00000000-0006-0000-0100-000020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NO PAY N/U2023 18DAY</t>
        </r>
      </text>
    </comment>
    <comment ref="F26" authorId="1" shapeId="0" xr:uid="{00000000-0006-0000-0100-000022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NO PAY</t>
        </r>
        <r>
          <rPr>
            <sz val="9"/>
            <color indexed="81"/>
            <rFont val="Tahoma"/>
            <family val="2"/>
          </rPr>
          <t xml:space="preserve"> N/U 2023 18DAY</t>
        </r>
      </text>
    </comment>
    <comment ref="F27" authorId="1" shapeId="0" xr:uid="{00000000-0006-0000-0100-000024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អត់ទាន់ទូរទាត់បំណាច់ឆ្នាំ
2023(18ថ្ងែ)</t>
        </r>
      </text>
    </comment>
    <comment ref="F28" authorId="1" shapeId="0" xr:uid="{00000000-0006-0000-0100-000026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អត់ទាន់ទូរទាត់បំណាច់ឆ្នាំ
2023(18ថ្ងែ)</t>
        </r>
      </text>
    </comment>
    <comment ref="F29" authorId="1" shapeId="0" xr:uid="{00000000-0006-0000-0100-000028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អត់ទាន់ទូរទាត់បំណាច់ឆ្នាំ
2023(18ថ្ងែ)</t>
        </r>
      </text>
    </comment>
    <comment ref="F30" authorId="1" shapeId="0" xr:uid="{00000000-0006-0000-0100-000029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អត់ទាន់ទូរទាត់បំណាច់ឆ្នាំ
2023(18ថ្ងែ)</t>
        </r>
      </text>
    </comment>
    <comment ref="F31" authorId="1" shapeId="0" xr:uid="{00000000-0006-0000-0100-00002B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អត់ទាន់ទូរទាត់បំណាច់ឆ្នាំ
2023(18ថ្ងែ)</t>
        </r>
      </text>
    </comment>
    <comment ref="F33" authorId="0" shapeId="0" xr:uid="{00000000-0006-0000-0100-00002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មិនទាន់ទូរទាត់បំណាច់ឆ្នាំ</t>
        </r>
      </text>
    </comment>
    <comment ref="F34" authorId="1" shapeId="0" xr:uid="{00000000-0006-0000-0100-000030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អត់ទាន់ទូរទាត់បំណាច់ឆ្នាំ
2023(18ថ្ងែ)</t>
        </r>
      </text>
    </comment>
    <comment ref="AJ34" authorId="0" shapeId="0" xr:uid="{00000000-0006-0000-0100-00003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1DAY=N/Uបានទូទាត់រួច​07.2021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Sofia</author>
    <author>Sofiya</author>
    <author>user</author>
  </authors>
  <commentList>
    <comment ref="K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6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6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6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6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6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6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6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6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6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6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6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6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6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6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6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6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6" authorId="0" shapeId="0" xr:uid="{00000000-0006-0000-0200-00001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6" authorId="0" shapeId="0" xr:uid="{00000000-0006-0000-0200-00001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6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6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6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6" authorId="0" shapeId="0" xr:uid="{00000000-0006-0000-0200-00001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6" authorId="0" shapeId="0" xr:uid="{00000000-0006-0000-0200-00001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N6" authorId="0" shapeId="0" xr:uid="{00000000-0006-0000-0200-00001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O6" authorId="0" shapeId="0" xr:uid="{00000000-0006-0000-0200-00001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BI6" authorId="0" shapeId="0" xr:uid="{00000000-0006-0000-0200-00001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1day (26-03-2022)PAY N/U=17DAY 09/2023 FOR 2022</t>
        </r>
      </text>
    </comment>
    <comment ref="K7" authorId="1" shapeId="0" xr:uid="{00000000-0006-0000-0200-00001D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M7" authorId="1" shapeId="0" xr:uid="{00000000-0006-0000-0200-00001E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P=1DAY</t>
        </r>
      </text>
    </comment>
    <comment ref="N7" authorId="1" shapeId="0" xr:uid="{00000000-0006-0000-0200-00001F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P=1DAY</t>
        </r>
      </text>
    </comment>
    <comment ref="O7" authorId="1" shapeId="0" xr:uid="{00000000-0006-0000-0200-000020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75%</t>
        </r>
      </text>
    </comment>
    <comment ref="P7" authorId="1" shapeId="0" xr:uid="{00000000-0006-0000-0200-000021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Q7" authorId="1" shapeId="0" xr:uid="{00000000-0006-0000-0200-000022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R7" authorId="1" shapeId="0" xr:uid="{00000000-0006-0000-0200-000023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T7" authorId="1" shapeId="0" xr:uid="{00000000-0006-0000-0200-000024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U7" authorId="1" shapeId="0" xr:uid="{00000000-0006-0000-0200-000025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V7" authorId="1" shapeId="0" xr:uid="{00000000-0006-0000-0200-000026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W7" authorId="1" shapeId="0" xr:uid="{00000000-0006-0000-0200-000027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X7" authorId="1" shapeId="0" xr:uid="{00000000-0006-0000-0200-000028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Y7" authorId="1" shapeId="0" xr:uid="{00000000-0006-0000-0200-000029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AA7" authorId="1" shapeId="0" xr:uid="{00000000-0006-0000-0200-00002A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AB7" authorId="1" shapeId="0" xr:uid="{00000000-0006-0000-0200-00002B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AC7" authorId="1" shapeId="0" xr:uid="{00000000-0006-0000-0200-00002C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AD7" authorId="1" shapeId="0" xr:uid="{00000000-0006-0000-0200-00002D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AE7" authorId="1" shapeId="0" xr:uid="{00000000-0006-0000-0200-00002E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AF7" authorId="1" shapeId="0" xr:uid="{00000000-0006-0000-0200-00002F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AH7" authorId="1" shapeId="0" xr:uid="{00000000-0006-0000-0200-000030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AI7" authorId="1" shapeId="0" xr:uid="{00000000-0006-0000-0200-000031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AJ7" authorId="1" shapeId="0" xr:uid="{00000000-0006-0000-0200-000032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P=1DAY</t>
        </r>
      </text>
    </comment>
    <comment ref="AK7" authorId="1" shapeId="0" xr:uid="{00000000-0006-0000-0200-000033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AL7" authorId="1" shapeId="0" xr:uid="{00000000-0006-0000-0200-000034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75%</t>
        </r>
      </text>
    </comment>
    <comment ref="AM7" authorId="1" shapeId="0" xr:uid="{00000000-0006-0000-0200-000035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BI7" authorId="0" shapeId="0" xr:uid="{00000000-0006-0000-0200-00003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 =18DAY (01.2022) P=1/2 DAY 25.10.22    P= 1/2 DAY 
12/2023ខ្ចីប្រ់1ថ្ងៃនៅសល់17ថ្ងៃ2023អត់ទាន់ទូរទាត់</t>
        </r>
      </text>
    </comment>
    <comment ref="K8" authorId="0" shapeId="0" xr:uid="{00000000-0006-0000-0200-00003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8" authorId="0" shapeId="0" xr:uid="{00000000-0006-0000-0200-00003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8" authorId="0" shapeId="0" xr:uid="{00000000-0006-0000-0200-00003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8" authorId="0" shapeId="0" xr:uid="{00000000-0006-0000-0200-00003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8" authorId="0" shapeId="0" xr:uid="{00000000-0006-0000-0200-00003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8" authorId="0" shapeId="0" xr:uid="{00000000-0006-0000-0200-00003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8" authorId="0" shapeId="0" xr:uid="{00000000-0006-0000-0200-00003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8" authorId="0" shapeId="0" xr:uid="{00000000-0006-0000-0200-00003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8" authorId="0" shapeId="0" xr:uid="{00000000-0006-0000-0200-00003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8" authorId="0" shapeId="0" xr:uid="{00000000-0006-0000-0200-00004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8" authorId="0" shapeId="0" xr:uid="{00000000-0006-0000-0200-00004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8" authorId="0" shapeId="0" xr:uid="{00000000-0006-0000-0200-00004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8" authorId="0" shapeId="0" xr:uid="{00000000-0006-0000-0200-00004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8" authorId="0" shapeId="0" xr:uid="{00000000-0006-0000-0200-00004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8" authorId="0" shapeId="0" xr:uid="{00000000-0006-0000-0200-00004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8" authorId="0" shapeId="0" xr:uid="{00000000-0006-0000-0200-00004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8" authorId="0" shapeId="0" xr:uid="{00000000-0006-0000-0200-00004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8" authorId="0" shapeId="0" xr:uid="{00000000-0006-0000-0200-00004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8" authorId="0" shapeId="0" xr:uid="{00000000-0006-0000-0200-00004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8" authorId="0" shapeId="0" xr:uid="{00000000-0006-0000-0200-00004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8" authorId="0" shapeId="0" xr:uid="{00000000-0006-0000-0200-00004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8" authorId="0" shapeId="0" xr:uid="{00000000-0006-0000-0200-00004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8" authorId="0" shapeId="0" xr:uid="{00000000-0006-0000-0200-00004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8" authorId="0" shapeId="0" xr:uid="{00000000-0006-0000-0200-00004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8" authorId="0" shapeId="0" xr:uid="{00000000-0006-0000-0200-00004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N8" authorId="0" shapeId="0" xr:uid="{00000000-0006-0000-0200-00005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O8" authorId="0" shapeId="0" xr:uid="{00000000-0006-0000-0200-00005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BI8" authorId="2" shapeId="0" xr:uid="{00000000-0006-0000-0200-00005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N/U14.5(07-2022)
ខ្ចី​1ថ្ងៃ18/02/23
ទូរទាត់(07.2023ចំនួន​១៧ថ្ងៃ)</t>
        </r>
      </text>
    </comment>
    <comment ref="K9" authorId="0" shapeId="0" xr:uid="{00000000-0006-0000-0200-00005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9" authorId="0" shapeId="0" xr:uid="{00000000-0006-0000-0200-00005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9" authorId="0" shapeId="0" xr:uid="{00000000-0006-0000-0200-00005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9" authorId="0" shapeId="0" xr:uid="{00000000-0006-0000-0200-00005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9" authorId="0" shapeId="0" xr:uid="{00000000-0006-0000-0200-00005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9" authorId="0" shapeId="0" xr:uid="{00000000-0006-0000-0200-00005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9" authorId="0" shapeId="0" xr:uid="{00000000-0006-0000-0200-00005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9" authorId="0" shapeId="0" xr:uid="{00000000-0006-0000-0200-00005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9" authorId="0" shapeId="0" xr:uid="{00000000-0006-0000-0200-00005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9" authorId="0" shapeId="0" xr:uid="{00000000-0006-0000-0200-00005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9" authorId="0" shapeId="0" xr:uid="{00000000-0006-0000-0200-00005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9" authorId="0" shapeId="0" xr:uid="{00000000-0006-0000-0200-00005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9" authorId="0" shapeId="0" xr:uid="{00000000-0006-0000-0200-00005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9" authorId="0" shapeId="0" xr:uid="{00000000-0006-0000-0200-00006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9" authorId="0" shapeId="0" xr:uid="{00000000-0006-0000-0200-00006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9" authorId="0" shapeId="0" xr:uid="{00000000-0006-0000-0200-00006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9" authorId="0" shapeId="0" xr:uid="{00000000-0006-0000-0200-00006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9" authorId="0" shapeId="0" xr:uid="{00000000-0006-0000-0200-00006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9" authorId="0" shapeId="0" xr:uid="{00000000-0006-0000-0200-00006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9" authorId="0" shapeId="0" xr:uid="{00000000-0006-0000-0200-00006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9" authorId="0" shapeId="0" xr:uid="{00000000-0006-0000-0200-00006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9" authorId="0" shapeId="0" xr:uid="{00000000-0006-0000-0200-00006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9" authorId="0" shapeId="0" xr:uid="{00000000-0006-0000-0200-00006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9" authorId="0" shapeId="0" xr:uid="{00000000-0006-0000-0200-00006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9" authorId="1" shapeId="0" xr:uid="{00000000-0006-0000-0200-00006B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AN9" authorId="1" shapeId="0" xr:uid="{00000000-0006-0000-0200-00006C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AO9" authorId="1" shapeId="0" xr:uid="{00000000-0006-0000-0200-00006D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BI9" authorId="0" shapeId="0" xr:uid="{00000000-0006-0000-0200-00006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 N/U =18DAY (11.2022-&gt;2023)បានទូទាត់​6 DAYក្នុងខែ11-2024 </t>
        </r>
      </text>
    </comment>
    <comment ref="K10" authorId="0" shapeId="0" xr:uid="{00000000-0006-0000-0200-00006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10" authorId="0" shapeId="0" xr:uid="{00000000-0006-0000-0200-00007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10" authorId="0" shapeId="0" xr:uid="{00000000-0006-0000-0200-00007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10" authorId="0" shapeId="0" xr:uid="{00000000-0006-0000-0200-00007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10" authorId="0" shapeId="0" xr:uid="{00000000-0006-0000-0200-00007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10" authorId="0" shapeId="0" xr:uid="{00000000-0006-0000-0200-00007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10" authorId="0" shapeId="0" xr:uid="{00000000-0006-0000-0200-00007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10" authorId="0" shapeId="0" xr:uid="{00000000-0006-0000-0200-00007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10" authorId="0" shapeId="0" xr:uid="{00000000-0006-0000-0200-00007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10" authorId="0" shapeId="0" xr:uid="{00000000-0006-0000-0200-00007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10" authorId="0" shapeId="0" xr:uid="{00000000-0006-0000-0200-00007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10" authorId="0" shapeId="0" xr:uid="{00000000-0006-0000-0200-00007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10" authorId="0" shapeId="0" xr:uid="{00000000-0006-0000-0200-00007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10" authorId="0" shapeId="0" xr:uid="{00000000-0006-0000-0200-00007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10" authorId="0" shapeId="0" xr:uid="{00000000-0006-0000-0200-00007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10" authorId="0" shapeId="0" xr:uid="{00000000-0006-0000-0200-00007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10" authorId="0" shapeId="0" xr:uid="{00000000-0006-0000-0200-00007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10" authorId="0" shapeId="0" xr:uid="{00000000-0006-0000-0200-00008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10" authorId="0" shapeId="0" xr:uid="{00000000-0006-0000-0200-00008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10" authorId="0" shapeId="0" xr:uid="{00000000-0006-0000-0200-00008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10" authorId="0" shapeId="0" xr:uid="{00000000-0006-0000-0200-00008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10" authorId="0" shapeId="0" xr:uid="{00000000-0006-0000-0200-00008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10" authorId="0" shapeId="0" xr:uid="{00000000-0006-0000-0200-00008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10" authorId="0" shapeId="0" xr:uid="{00000000-0006-0000-0200-00008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10" authorId="0" shapeId="0" xr:uid="{00000000-0006-0000-0200-00008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N10" authorId="0" shapeId="0" xr:uid="{00000000-0006-0000-0200-00008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O10" authorId="0" shapeId="0" xr:uid="{00000000-0006-0000-0200-00008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BI10" authorId="0" shapeId="0" xr:uid="{00000000-0006-0000-0200-00008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 =18DAY (11.2023)</t>
        </r>
      </text>
    </comment>
    <comment ref="K11" authorId="0" shapeId="0" xr:uid="{00000000-0006-0000-0200-00008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11" authorId="0" shapeId="0" xr:uid="{00000000-0006-0000-0200-00008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11" authorId="0" shapeId="0" xr:uid="{00000000-0006-0000-0200-00008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11" authorId="0" shapeId="0" xr:uid="{00000000-0006-0000-0200-00008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11" authorId="0" shapeId="0" xr:uid="{00000000-0006-0000-0200-00008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11" authorId="0" shapeId="0" xr:uid="{00000000-0006-0000-0200-00009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11" authorId="0" shapeId="0" xr:uid="{00000000-0006-0000-0200-00009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11" authorId="0" shapeId="0" xr:uid="{00000000-0006-0000-0200-00009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11" authorId="0" shapeId="0" xr:uid="{00000000-0006-0000-0200-00009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11" authorId="0" shapeId="0" xr:uid="{00000000-0006-0000-0200-00009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11" authorId="0" shapeId="0" xr:uid="{00000000-0006-0000-0200-00009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11" authorId="0" shapeId="0" xr:uid="{00000000-0006-0000-0200-00009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11" authorId="0" shapeId="0" xr:uid="{00000000-0006-0000-0200-00009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11" authorId="0" shapeId="0" xr:uid="{00000000-0006-0000-0200-00009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11" authorId="0" shapeId="0" xr:uid="{00000000-0006-0000-0200-00009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11" authorId="0" shapeId="0" xr:uid="{00000000-0006-0000-0200-00009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11" authorId="0" shapeId="0" xr:uid="{00000000-0006-0000-0200-00009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11" authorId="0" shapeId="0" xr:uid="{00000000-0006-0000-0200-00009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11" authorId="0" shapeId="0" xr:uid="{00000000-0006-0000-0200-00009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11" authorId="0" shapeId="0" xr:uid="{00000000-0006-0000-0200-00009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11" authorId="0" shapeId="0" xr:uid="{00000000-0006-0000-0200-00009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11" authorId="0" shapeId="0" xr:uid="{00000000-0006-0000-0200-0000A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11" authorId="0" shapeId="0" xr:uid="{00000000-0006-0000-0200-0000A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11" authorId="0" shapeId="0" xr:uid="{00000000-0006-0000-0200-0000A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11" authorId="0" shapeId="0" xr:uid="{00000000-0006-0000-0200-0000A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N11" authorId="0" shapeId="0" xr:uid="{00000000-0006-0000-0200-0000A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O11" authorId="0" shapeId="0" xr:uid="{00000000-0006-0000-0200-0000A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BI11" authorId="0" shapeId="0" xr:uid="{00000000-0006-0000-0200-0000A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 =18DAY (06.2023)</t>
        </r>
      </text>
    </comment>
    <comment ref="K12" authorId="0" shapeId="0" xr:uid="{00000000-0006-0000-0200-0000A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12" authorId="0" shapeId="0" xr:uid="{00000000-0006-0000-0200-0000A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12" authorId="0" shapeId="0" xr:uid="{00000000-0006-0000-0200-0000A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12" authorId="0" shapeId="0" xr:uid="{00000000-0006-0000-0200-0000A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12" authorId="0" shapeId="0" xr:uid="{00000000-0006-0000-0200-0000A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12" authorId="0" shapeId="0" xr:uid="{00000000-0006-0000-0200-0000A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12" authorId="0" shapeId="0" xr:uid="{00000000-0006-0000-0200-0000A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12" authorId="0" shapeId="0" xr:uid="{00000000-0006-0000-0200-0000A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12" authorId="0" shapeId="0" xr:uid="{00000000-0006-0000-0200-0000A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12" authorId="0" shapeId="0" xr:uid="{00000000-0006-0000-0200-0000B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12" authorId="0" shapeId="0" xr:uid="{00000000-0006-0000-0200-0000B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12" authorId="0" shapeId="0" xr:uid="{00000000-0006-0000-0200-0000B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12" authorId="0" shapeId="0" xr:uid="{00000000-0006-0000-0200-0000B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12" authorId="0" shapeId="0" xr:uid="{00000000-0006-0000-0200-0000B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12" authorId="0" shapeId="0" xr:uid="{00000000-0006-0000-0200-0000B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12" authorId="0" shapeId="0" xr:uid="{00000000-0006-0000-0200-0000B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12" authorId="0" shapeId="0" xr:uid="{00000000-0006-0000-0200-0000B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12" authorId="0" shapeId="0" xr:uid="{00000000-0006-0000-0200-0000B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12" authorId="0" shapeId="0" xr:uid="{00000000-0006-0000-0200-0000B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12" authorId="0" shapeId="0" xr:uid="{00000000-0006-0000-0200-0000B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12" authorId="0" shapeId="0" xr:uid="{00000000-0006-0000-0200-0000B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12" authorId="0" shapeId="0" xr:uid="{00000000-0006-0000-0200-0000B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12" authorId="0" shapeId="0" xr:uid="{00000000-0006-0000-0200-0000B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12" authorId="0" shapeId="0" xr:uid="{00000000-0006-0000-0200-0000B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12" authorId="0" shapeId="0" xr:uid="{00000000-0006-0000-0200-0000B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N12" authorId="0" shapeId="0" xr:uid="{00000000-0006-0000-0200-0000C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O12" authorId="0" shapeId="0" xr:uid="{00000000-0006-0000-0200-0000C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BI12" authorId="0" shapeId="0" xr:uid="{00000000-0006-0000-0200-0000C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PAY=18DAY(02.2023)</t>
        </r>
      </text>
    </comment>
    <comment ref="K13" authorId="0" shapeId="0" xr:uid="{00000000-0006-0000-0200-0000C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13" authorId="0" shapeId="0" xr:uid="{00000000-0006-0000-0200-0000C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13" authorId="0" shapeId="0" xr:uid="{00000000-0006-0000-0200-0000C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13" authorId="0" shapeId="0" xr:uid="{00000000-0006-0000-0200-0000C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13" authorId="0" shapeId="0" xr:uid="{00000000-0006-0000-0200-0000C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13" authorId="0" shapeId="0" xr:uid="{00000000-0006-0000-0200-0000C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13" authorId="0" shapeId="0" xr:uid="{00000000-0006-0000-0200-0000C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13" authorId="0" shapeId="0" xr:uid="{00000000-0006-0000-0200-0000C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13" authorId="0" shapeId="0" xr:uid="{00000000-0006-0000-0200-0000C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13" authorId="0" shapeId="0" xr:uid="{00000000-0006-0000-0200-0000C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13" authorId="0" shapeId="0" xr:uid="{00000000-0006-0000-0200-0000C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13" authorId="0" shapeId="0" xr:uid="{00000000-0006-0000-0200-0000C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13" authorId="0" shapeId="0" xr:uid="{00000000-0006-0000-0200-0000C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13" authorId="0" shapeId="0" xr:uid="{00000000-0006-0000-0200-0000D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13" authorId="0" shapeId="0" xr:uid="{00000000-0006-0000-0200-0000D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13" authorId="0" shapeId="0" xr:uid="{00000000-0006-0000-0200-0000D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13" authorId="0" shapeId="0" xr:uid="{00000000-0006-0000-0200-0000D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13" authorId="0" shapeId="0" xr:uid="{00000000-0006-0000-0200-0000D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13" authorId="0" shapeId="0" xr:uid="{00000000-0006-0000-0200-0000D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13" authorId="0" shapeId="0" xr:uid="{00000000-0006-0000-0200-0000D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13" authorId="0" shapeId="0" xr:uid="{00000000-0006-0000-0200-0000D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13" authorId="0" shapeId="0" xr:uid="{00000000-0006-0000-0200-0000D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13" authorId="0" shapeId="0" xr:uid="{00000000-0006-0000-0200-0000D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13" authorId="0" shapeId="0" xr:uid="{00000000-0006-0000-0200-0000D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13" authorId="0" shapeId="0" xr:uid="{00000000-0006-0000-0200-0000D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N13" authorId="0" shapeId="0" xr:uid="{00000000-0006-0000-0200-0000D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O13" authorId="0" shapeId="0" xr:uid="{00000000-0006-0000-0200-0000D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BI13" authorId="0" shapeId="0" xr:uid="{00000000-0006-0000-0200-0000D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 =18DAY (11.2022)no pay2023</t>
        </r>
      </text>
    </comment>
    <comment ref="K14" authorId="0" shapeId="0" xr:uid="{BEFF1855-24B0-47FE-AB6B-7486B4875C7F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14" authorId="0" shapeId="0" xr:uid="{71C9D393-3A36-4F82-A42A-BBADE319CE77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14" authorId="0" shapeId="0" xr:uid="{1C34835A-59A0-4568-96BC-D2285ECAF65F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14" authorId="0" shapeId="0" xr:uid="{217E926C-5EA6-41B2-905B-3D05F7B09022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14" authorId="0" shapeId="0" xr:uid="{15E515EC-1F8F-4310-9834-E19FE01615EC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14" authorId="0" shapeId="0" xr:uid="{30566663-CF42-42DD-849E-1C61F69D97E9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14" authorId="0" shapeId="0" xr:uid="{158A3C53-EBAB-447C-8F01-A96656343451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14" authorId="0" shapeId="0" xr:uid="{F882C5A2-40F6-40B3-B344-32F5398DA10D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14" authorId="0" shapeId="0" xr:uid="{6A2395A6-E0FE-44B0-8BB3-F3B5371BFAA6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14" authorId="0" shapeId="0" xr:uid="{48A35A2E-1EC8-43DD-B464-7505998890ED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14" authorId="0" shapeId="0" xr:uid="{B04CAAB2-BC13-4000-BE0C-03B6F0485CB1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14" authorId="0" shapeId="0" xr:uid="{6DA68DC6-E16D-4F60-B369-CA30D9666E2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14" authorId="0" shapeId="0" xr:uid="{416F1C55-D8F4-4A11-A772-3835BFA3C4B4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14" authorId="0" shapeId="0" xr:uid="{4B144AD0-911B-4A8F-BEEE-220C30E2F99B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14" authorId="0" shapeId="0" xr:uid="{853B1D67-A081-4720-B0AD-929DB456C97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14" authorId="0" shapeId="0" xr:uid="{D7529195-6590-4FE1-A1FF-845E3BF32297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14" authorId="0" shapeId="0" xr:uid="{F3EEABCE-B8B2-443C-B558-7F5FEAFFEA96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14" authorId="0" shapeId="0" xr:uid="{B88F9EF0-2B09-457E-8A7E-DA0E2F559941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14" authorId="0" shapeId="0" xr:uid="{C2C2CF80-321A-461A-A8A1-54D153608771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14" authorId="0" shapeId="0" xr:uid="{C3BE2AE8-0DD9-4258-85E1-397C2A3615DF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14" authorId="0" shapeId="0" xr:uid="{46E7B155-1527-4858-86FD-371E94EB8CCE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14" authorId="0" shapeId="0" xr:uid="{766356DF-7678-4CD9-A564-88BCD40729B4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14" authorId="0" shapeId="0" xr:uid="{DE69C05E-A1DA-44B9-A831-B056F97AE072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14" authorId="0" shapeId="0" xr:uid="{26AB3CE6-F6A2-41E1-B131-287D589E76C9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14" authorId="0" shapeId="0" xr:uid="{00000000-0006-0000-0200-0000F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N14" authorId="0" shapeId="0" xr:uid="{00000000-0006-0000-0200-0000F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BI14" authorId="0" shapeId="0" xr:uid="{00000000-0006-0000-0200-0000F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 =18DAY (11.2022)no pay2023</t>
        </r>
      </text>
    </comment>
    <comment ref="K15" authorId="0" shapeId="0" xr:uid="{FB849AAC-C1E5-4D45-A7C3-08EC16910C0A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15" authorId="0" shapeId="0" xr:uid="{5DC20803-06DA-4C63-B002-759753056128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15" authorId="0" shapeId="0" xr:uid="{5F2A1E30-AD67-467E-AE3A-7E84D66C6396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15" authorId="0" shapeId="0" xr:uid="{4E3DF4DF-C79D-40D7-9A32-7308F285D565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15" authorId="0" shapeId="0" xr:uid="{D8BECEED-6225-4A1B-9909-EB83DC9E2567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15" authorId="0" shapeId="0" xr:uid="{FFC671DE-BDB7-444F-8CD8-3BD0F1A9D3AA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15" authorId="0" shapeId="0" xr:uid="{C04FB73E-667B-4759-A0CA-299B32310476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15" authorId="0" shapeId="0" xr:uid="{378E686D-B2B5-4F7C-ADE1-66F76E080ED4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15" authorId="0" shapeId="0" xr:uid="{6C443E7B-C33A-4719-9B2E-9352035C5404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15" authorId="0" shapeId="0" xr:uid="{1FBD6255-0F40-44F0-9293-3AA7DE7FFA4E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15" authorId="0" shapeId="0" xr:uid="{D9F2B1CD-0D37-445A-95C8-A33A857176F9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15" authorId="0" shapeId="0" xr:uid="{01527A50-DC94-47AF-AC34-F6798FD0C19D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15" authorId="0" shapeId="0" xr:uid="{6A1CB4B5-48A0-4AE0-ABCC-86FDAD04B2AB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15" authorId="0" shapeId="0" xr:uid="{8D6100B4-57B9-419C-BEE7-39D8A4961ED2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15" authorId="0" shapeId="0" xr:uid="{A7E52A26-9EA2-4140-B6BB-C233D11EF1A2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15" authorId="0" shapeId="0" xr:uid="{973B8423-A182-47F7-A00A-29DBE3EBDD42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15" authorId="0" shapeId="0" xr:uid="{3705FAC2-80C0-497A-9E01-1C7CAD728F3D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15" authorId="0" shapeId="0" xr:uid="{7AFBA6EB-528F-4FF5-8D2E-8168C8110108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15" authorId="0" shapeId="0" xr:uid="{91D6ED08-D548-44C6-AF6B-902B08A7B3D7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15" authorId="0" shapeId="0" xr:uid="{09364463-8625-4A94-9BA0-19DCF5085261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15" authorId="0" shapeId="0" xr:uid="{F9ADACE6-D1AD-4823-AB31-180A31C1C3D9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15" authorId="0" shapeId="0" xr:uid="{05820E07-7954-47BD-975B-3C4FDBED3D3F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15" authorId="0" shapeId="0" xr:uid="{22AFB936-610F-4633-AC88-6D268321ACA5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15" authorId="0" shapeId="0" xr:uid="{09BA09CB-9970-4A19-B5E0-5C9CC3FC3807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15" authorId="0" shapeId="0" xr:uid="{00000000-0006-0000-0200-00001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N15" authorId="0" shapeId="0" xr:uid="{00000000-0006-0000-0200-00001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BI15" authorId="0" shapeId="0" xr:uid="{00000000-0006-0000-0200-00001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 =18DAY (11.2022)no pay2023</t>
        </r>
      </text>
    </comment>
    <comment ref="K16" authorId="0" shapeId="0" xr:uid="{00000000-0006-0000-0200-00001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16" authorId="0" shapeId="0" xr:uid="{00000000-0006-0000-0200-00001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16" authorId="0" shapeId="0" xr:uid="{00000000-0006-0000-0200-00001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16" authorId="0" shapeId="0" xr:uid="{00000000-0006-0000-0200-00001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16" authorId="0" shapeId="0" xr:uid="{00000000-0006-0000-0200-00001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16" authorId="0" shapeId="0" xr:uid="{00000000-0006-0000-0200-00001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16" authorId="0" shapeId="0" xr:uid="{00000000-0006-0000-0200-00001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16" authorId="0" shapeId="0" xr:uid="{00000000-0006-0000-0200-00001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16" authorId="0" shapeId="0" xr:uid="{00000000-0006-0000-0200-00001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16" authorId="0" shapeId="0" xr:uid="{00000000-0006-0000-0200-00001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16" authorId="0" shapeId="0" xr:uid="{00000000-0006-0000-0200-00001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16" authorId="0" shapeId="0" xr:uid="{00000000-0006-0000-0200-00002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16" authorId="0" shapeId="0" xr:uid="{00000000-0006-0000-0200-00002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16" authorId="0" shapeId="0" xr:uid="{00000000-0006-0000-0200-00002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16" authorId="0" shapeId="0" xr:uid="{00000000-0006-0000-0200-00002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16" authorId="0" shapeId="0" xr:uid="{00000000-0006-0000-0200-00002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16" authorId="0" shapeId="0" xr:uid="{00000000-0006-0000-0200-00002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16" authorId="0" shapeId="0" xr:uid="{00000000-0006-0000-0200-00002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16" authorId="0" shapeId="0" xr:uid="{00000000-0006-0000-0200-00002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16" authorId="0" shapeId="0" xr:uid="{00000000-0006-0000-0200-00002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16" authorId="0" shapeId="0" xr:uid="{00000000-0006-0000-0200-00002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16" authorId="0" shapeId="0" xr:uid="{00000000-0006-0000-0200-00002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16" authorId="0" shapeId="0" xr:uid="{00000000-0006-0000-0200-00002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16" authorId="0" shapeId="0" xr:uid="{00000000-0006-0000-0200-00002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16" authorId="0" shapeId="0" xr:uid="{00000000-0006-0000-0200-00002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N16" authorId="0" shapeId="0" xr:uid="{00000000-0006-0000-0200-00002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O16" authorId="0" shapeId="0" xr:uid="{00000000-0006-0000-0200-00002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BI16" authorId="0" shapeId="0" xr:uid="{00000000-0006-0000-0200-00003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 N/U =18DAY (01.2023)</t>
        </r>
      </text>
    </comment>
    <comment ref="K17" authorId="0" shapeId="0" xr:uid="{00000000-0006-0000-0200-00003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17" authorId="0" shapeId="0" xr:uid="{00000000-0006-0000-0200-00003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17" authorId="0" shapeId="0" xr:uid="{00000000-0006-0000-0200-00003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17" authorId="0" shapeId="0" xr:uid="{00000000-0006-0000-0200-00003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17" authorId="0" shapeId="0" xr:uid="{00000000-0006-0000-0200-00003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17" authorId="0" shapeId="0" xr:uid="{00000000-0006-0000-0200-00003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17" authorId="0" shapeId="0" xr:uid="{00000000-0006-0000-0200-00003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17" authorId="0" shapeId="0" xr:uid="{00000000-0006-0000-0200-00003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17" authorId="0" shapeId="0" xr:uid="{00000000-0006-0000-0200-00003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17" authorId="0" shapeId="0" xr:uid="{00000000-0006-0000-0200-00003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17" authorId="0" shapeId="0" xr:uid="{00000000-0006-0000-0200-00003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17" authorId="0" shapeId="0" xr:uid="{00000000-0006-0000-0200-00003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17" authorId="0" shapeId="0" xr:uid="{00000000-0006-0000-0200-00003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17" authorId="0" shapeId="0" xr:uid="{00000000-0006-0000-0200-00003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17" authorId="0" shapeId="0" xr:uid="{00000000-0006-0000-0200-00003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17" authorId="0" shapeId="0" xr:uid="{00000000-0006-0000-0200-00004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17" authorId="0" shapeId="0" xr:uid="{00000000-0006-0000-0200-00004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17" authorId="0" shapeId="0" xr:uid="{00000000-0006-0000-0200-00004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17" authorId="0" shapeId="0" xr:uid="{00000000-0006-0000-0200-00004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17" authorId="0" shapeId="0" xr:uid="{00000000-0006-0000-0200-00004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17" authorId="0" shapeId="0" xr:uid="{00000000-0006-0000-0200-00004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17" authorId="0" shapeId="0" xr:uid="{00000000-0006-0000-0200-00004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17" authorId="0" shapeId="0" xr:uid="{00000000-0006-0000-0200-00004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17" authorId="0" shapeId="0" xr:uid="{00000000-0006-0000-0200-00004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17" authorId="0" shapeId="0" xr:uid="{00000000-0006-0000-0200-00004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N17" authorId="0" shapeId="0" xr:uid="{00000000-0006-0000-0200-00004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O17" authorId="0" shapeId="0" xr:uid="{00000000-0006-0000-0200-00004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BI17" authorId="0" shapeId="0" xr:uid="{00000000-0006-0000-0200-00004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 N/U =18DAY (01.2023)</t>
        </r>
      </text>
    </comment>
    <comment ref="K18" authorId="0" shapeId="0" xr:uid="{00000000-0006-0000-0200-00004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18" authorId="0" shapeId="0" xr:uid="{00000000-0006-0000-0200-00004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18" authorId="0" shapeId="0" xr:uid="{00000000-0006-0000-0200-00004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18" authorId="0" shapeId="0" xr:uid="{00000000-0006-0000-0200-00005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18" authorId="0" shapeId="0" xr:uid="{00000000-0006-0000-0200-00005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18" authorId="0" shapeId="0" xr:uid="{00000000-0006-0000-0200-00005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18" authorId="0" shapeId="0" xr:uid="{00000000-0006-0000-0200-00005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18" authorId="0" shapeId="0" xr:uid="{00000000-0006-0000-0200-00005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18" authorId="0" shapeId="0" xr:uid="{00000000-0006-0000-0200-00005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18" authorId="0" shapeId="0" xr:uid="{00000000-0006-0000-0200-00005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18" authorId="0" shapeId="0" xr:uid="{00000000-0006-0000-0200-00005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18" authorId="0" shapeId="0" xr:uid="{00000000-0006-0000-0200-00005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18" authorId="0" shapeId="0" xr:uid="{00000000-0006-0000-0200-00005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18" authorId="0" shapeId="0" xr:uid="{00000000-0006-0000-0200-00005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18" authorId="0" shapeId="0" xr:uid="{00000000-0006-0000-0200-00005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18" authorId="0" shapeId="0" xr:uid="{00000000-0006-0000-0200-00005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18" authorId="0" shapeId="0" xr:uid="{00000000-0006-0000-0200-00005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18" authorId="0" shapeId="0" xr:uid="{00000000-0006-0000-0200-00005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18" authorId="0" shapeId="0" xr:uid="{00000000-0006-0000-0200-00005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18" authorId="0" shapeId="0" xr:uid="{00000000-0006-0000-0200-00006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18" authorId="0" shapeId="0" xr:uid="{00000000-0006-0000-0200-00006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18" authorId="0" shapeId="0" xr:uid="{00000000-0006-0000-0200-00006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18" authorId="0" shapeId="0" xr:uid="{00000000-0006-0000-0200-00006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18" authorId="0" shapeId="0" xr:uid="{00000000-0006-0000-0200-00006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18" authorId="0" shapeId="0" xr:uid="{00000000-0006-0000-0200-00006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N18" authorId="0" shapeId="0" xr:uid="{00000000-0006-0000-0200-00006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O18" authorId="0" shapeId="0" xr:uid="{00000000-0006-0000-0200-00006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BI18" authorId="0" shapeId="0" xr:uid="{00000000-0006-0000-0200-00006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 N/U =18DAY (01.2023)</t>
        </r>
      </text>
    </comment>
    <comment ref="K19" authorId="0" shapeId="0" xr:uid="{00000000-0006-0000-0200-00006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19" authorId="0" shapeId="0" xr:uid="{00000000-0006-0000-0200-00006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19" authorId="0" shapeId="0" xr:uid="{00000000-0006-0000-0200-00006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19" authorId="0" shapeId="0" xr:uid="{00000000-0006-0000-0200-00006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19" authorId="0" shapeId="0" xr:uid="{00000000-0006-0000-0200-00006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19" authorId="0" shapeId="0" xr:uid="{00000000-0006-0000-0200-00006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19" authorId="0" shapeId="0" xr:uid="{00000000-0006-0000-0200-00006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19" authorId="0" shapeId="0" xr:uid="{00000000-0006-0000-0200-00007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19" authorId="0" shapeId="0" xr:uid="{00000000-0006-0000-0200-00007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19" authorId="0" shapeId="0" xr:uid="{00000000-0006-0000-0200-00007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19" authorId="0" shapeId="0" xr:uid="{00000000-0006-0000-0200-00007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19" authorId="0" shapeId="0" xr:uid="{00000000-0006-0000-0200-00007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19" authorId="0" shapeId="0" xr:uid="{00000000-0006-0000-0200-00007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19" authorId="0" shapeId="0" xr:uid="{00000000-0006-0000-0200-00007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19" authorId="0" shapeId="0" xr:uid="{00000000-0006-0000-0200-00007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19" authorId="0" shapeId="0" xr:uid="{00000000-0006-0000-0200-00007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19" authorId="0" shapeId="0" xr:uid="{00000000-0006-0000-0200-00007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19" authorId="0" shapeId="0" xr:uid="{00000000-0006-0000-0200-00007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19" authorId="0" shapeId="0" xr:uid="{00000000-0006-0000-0200-00007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19" authorId="0" shapeId="0" xr:uid="{00000000-0006-0000-0200-00007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19" authorId="0" shapeId="0" xr:uid="{00000000-0006-0000-0200-00007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19" authorId="0" shapeId="0" xr:uid="{00000000-0006-0000-0200-00007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19" authorId="0" shapeId="0" xr:uid="{00000000-0006-0000-0200-00007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19" authorId="0" shapeId="0" xr:uid="{00000000-0006-0000-0200-00008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19" authorId="0" shapeId="0" xr:uid="{00000000-0006-0000-0200-00008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N19" authorId="0" shapeId="0" xr:uid="{00000000-0006-0000-0200-00008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O19" authorId="0" shapeId="0" xr:uid="{00000000-0006-0000-0200-00008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BI19" authorId="0" shapeId="0" xr:uid="{00000000-0006-0000-0200-00008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PAY=18DAY(02.2023)FOR 2022</t>
        </r>
      </text>
    </comment>
    <comment ref="K20" authorId="0" shapeId="0" xr:uid="{00000000-0006-0000-0200-00008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20" authorId="0" shapeId="0" xr:uid="{00000000-0006-0000-0200-00008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20" authorId="0" shapeId="0" xr:uid="{00000000-0006-0000-0200-00008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20" authorId="0" shapeId="0" xr:uid="{00000000-0006-0000-0200-00008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20" authorId="0" shapeId="0" xr:uid="{00000000-0006-0000-0200-00008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20" authorId="0" shapeId="0" xr:uid="{00000000-0006-0000-0200-00008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20" authorId="0" shapeId="0" xr:uid="{00000000-0006-0000-0200-00008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20" authorId="0" shapeId="0" xr:uid="{00000000-0006-0000-0200-00008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20" authorId="0" shapeId="0" xr:uid="{00000000-0006-0000-0200-00008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20" authorId="0" shapeId="0" xr:uid="{00000000-0006-0000-0200-00008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20" authorId="0" shapeId="0" xr:uid="{00000000-0006-0000-0200-00008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20" authorId="0" shapeId="0" xr:uid="{00000000-0006-0000-0200-00009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20" authorId="0" shapeId="0" xr:uid="{00000000-0006-0000-0200-00009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20" authorId="0" shapeId="0" xr:uid="{00000000-0006-0000-0200-00009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20" authorId="0" shapeId="0" xr:uid="{00000000-0006-0000-0200-00009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20" authorId="0" shapeId="0" xr:uid="{00000000-0006-0000-0200-00009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20" authorId="0" shapeId="0" xr:uid="{00000000-0006-0000-0200-00009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20" authorId="0" shapeId="0" xr:uid="{00000000-0006-0000-0200-00009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20" authorId="0" shapeId="0" xr:uid="{00000000-0006-0000-0200-00009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20" authorId="0" shapeId="0" xr:uid="{00000000-0006-0000-0200-00009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20" authorId="0" shapeId="0" xr:uid="{00000000-0006-0000-0200-00009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20" authorId="0" shapeId="0" xr:uid="{00000000-0006-0000-0200-00009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20" authorId="0" shapeId="0" xr:uid="{00000000-0006-0000-0200-00009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20" authorId="0" shapeId="0" xr:uid="{00000000-0006-0000-0200-00009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20" authorId="0" shapeId="0" xr:uid="{00000000-0006-0000-0200-00009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N20" authorId="0" shapeId="0" xr:uid="{00000000-0006-0000-0200-00009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O20" authorId="0" shapeId="0" xr:uid="{00000000-0006-0000-0200-00009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BI20" authorId="0" shapeId="0" xr:uid="{00000000-0006-0000-0200-0000A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PAY=18DAY(02.2023)FOR 2022</t>
        </r>
      </text>
    </comment>
    <comment ref="K21" authorId="0" shapeId="0" xr:uid="{00000000-0006-0000-0200-0000A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21" authorId="0" shapeId="0" xr:uid="{00000000-0006-0000-0200-0000A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21" authorId="0" shapeId="0" xr:uid="{00000000-0006-0000-0200-0000A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21" authorId="0" shapeId="0" xr:uid="{00000000-0006-0000-0200-0000A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21" authorId="0" shapeId="0" xr:uid="{00000000-0006-0000-0200-0000A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21" authorId="0" shapeId="0" xr:uid="{00000000-0006-0000-0200-0000A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21" authorId="0" shapeId="0" xr:uid="{00000000-0006-0000-0200-0000A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21" authorId="0" shapeId="0" xr:uid="{00000000-0006-0000-0200-0000A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21" authorId="0" shapeId="0" xr:uid="{00000000-0006-0000-0200-0000A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21" authorId="0" shapeId="0" xr:uid="{00000000-0006-0000-0200-0000A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21" authorId="0" shapeId="0" xr:uid="{00000000-0006-0000-0200-0000A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21" authorId="0" shapeId="0" xr:uid="{00000000-0006-0000-0200-0000A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21" authorId="0" shapeId="0" xr:uid="{00000000-0006-0000-0200-0000A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21" authorId="0" shapeId="0" xr:uid="{00000000-0006-0000-0200-0000A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21" authorId="0" shapeId="0" xr:uid="{00000000-0006-0000-0200-0000A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21" authorId="0" shapeId="0" xr:uid="{00000000-0006-0000-0200-0000B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21" authorId="0" shapeId="0" xr:uid="{00000000-0006-0000-0200-0000B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21" authorId="0" shapeId="0" xr:uid="{00000000-0006-0000-0200-0000B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21" authorId="0" shapeId="0" xr:uid="{00000000-0006-0000-0200-0000B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21" authorId="0" shapeId="0" xr:uid="{00000000-0006-0000-0200-0000B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21" authorId="0" shapeId="0" xr:uid="{00000000-0006-0000-0200-0000B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21" authorId="0" shapeId="0" xr:uid="{00000000-0006-0000-0200-0000B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21" authorId="0" shapeId="0" xr:uid="{00000000-0006-0000-0200-0000B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21" authorId="0" shapeId="0" xr:uid="{00000000-0006-0000-0200-0000B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21" authorId="0" shapeId="0" xr:uid="{00000000-0006-0000-0200-0000B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N21" authorId="0" shapeId="0" xr:uid="{00000000-0006-0000-0200-0000B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O21" authorId="0" shapeId="0" xr:uid="{00000000-0006-0000-0200-0000B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BI21" authorId="0" shapeId="0" xr:uid="{00000000-0006-0000-0200-0000B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PAY=18DAY(02.2023)FOR 2022</t>
        </r>
      </text>
    </comment>
    <comment ref="K22" authorId="0" shapeId="0" xr:uid="{00000000-0006-0000-0200-0000B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22" authorId="0" shapeId="0" xr:uid="{00000000-0006-0000-0200-0000B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22" authorId="0" shapeId="0" xr:uid="{00000000-0006-0000-0200-0000B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22" authorId="0" shapeId="0" xr:uid="{00000000-0006-0000-0200-0000C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22" authorId="0" shapeId="0" xr:uid="{00000000-0006-0000-0200-0000C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22" authorId="0" shapeId="0" xr:uid="{00000000-0006-0000-0200-0000C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22" authorId="0" shapeId="0" xr:uid="{00000000-0006-0000-0200-0000C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22" authorId="0" shapeId="0" xr:uid="{00000000-0006-0000-0200-0000C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22" authorId="0" shapeId="0" xr:uid="{00000000-0006-0000-0200-0000C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22" authorId="0" shapeId="0" xr:uid="{00000000-0006-0000-0200-0000C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22" authorId="0" shapeId="0" xr:uid="{00000000-0006-0000-0200-0000C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22" authorId="0" shapeId="0" xr:uid="{00000000-0006-0000-0200-0000C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22" authorId="0" shapeId="0" xr:uid="{00000000-0006-0000-0200-0000C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22" authorId="0" shapeId="0" xr:uid="{00000000-0006-0000-0200-0000C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22" authorId="0" shapeId="0" xr:uid="{00000000-0006-0000-0200-0000C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22" authorId="0" shapeId="0" xr:uid="{00000000-0006-0000-0200-0000C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22" authorId="0" shapeId="0" xr:uid="{00000000-0006-0000-0200-0000C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22" authorId="0" shapeId="0" xr:uid="{00000000-0006-0000-0200-0000C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22" authorId="0" shapeId="0" xr:uid="{00000000-0006-0000-0200-0000C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22" authorId="0" shapeId="0" xr:uid="{00000000-0006-0000-0200-0000D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22" authorId="0" shapeId="0" xr:uid="{00000000-0006-0000-0200-0000D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22" authorId="0" shapeId="0" xr:uid="{00000000-0006-0000-0200-0000D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22" authorId="0" shapeId="0" xr:uid="{00000000-0006-0000-0200-0000D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22" authorId="0" shapeId="0" xr:uid="{00000000-0006-0000-0200-0000D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22" authorId="0" shapeId="0" xr:uid="{00000000-0006-0000-0200-0000D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N22" authorId="0" shapeId="0" xr:uid="{00000000-0006-0000-0200-0000D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O22" authorId="0" shapeId="0" xr:uid="{00000000-0006-0000-0200-0000D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BI22" authorId="0" shapeId="0" xr:uid="{00000000-0006-0000-0200-0000D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PAY=18DAY(02.2023)FOR 2022</t>
        </r>
      </text>
    </comment>
    <comment ref="K23" authorId="0" shapeId="0" xr:uid="{00000000-0006-0000-0200-0000D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23" authorId="0" shapeId="0" xr:uid="{00000000-0006-0000-0200-0000D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23" authorId="0" shapeId="0" xr:uid="{00000000-0006-0000-0200-0000D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23" authorId="0" shapeId="0" xr:uid="{00000000-0006-0000-0200-0000D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23" authorId="0" shapeId="0" xr:uid="{00000000-0006-0000-0200-0000D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23" authorId="0" shapeId="0" xr:uid="{00000000-0006-0000-0200-0000D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23" authorId="0" shapeId="0" xr:uid="{00000000-0006-0000-0200-0000D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23" authorId="0" shapeId="0" xr:uid="{00000000-0006-0000-0200-0000E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23" authorId="0" shapeId="0" xr:uid="{00000000-0006-0000-0200-0000E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23" authorId="0" shapeId="0" xr:uid="{00000000-0006-0000-0200-0000E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23" authorId="0" shapeId="0" xr:uid="{00000000-0006-0000-0200-0000E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23" authorId="0" shapeId="0" xr:uid="{00000000-0006-0000-0200-0000E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23" authorId="0" shapeId="0" xr:uid="{00000000-0006-0000-0200-0000E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23" authorId="0" shapeId="0" xr:uid="{00000000-0006-0000-0200-0000E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23" authorId="0" shapeId="0" xr:uid="{00000000-0006-0000-0200-0000E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23" authorId="0" shapeId="0" xr:uid="{00000000-0006-0000-0200-0000E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23" authorId="0" shapeId="0" xr:uid="{00000000-0006-0000-0200-0000E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23" authorId="0" shapeId="0" xr:uid="{00000000-0006-0000-0200-0000E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23" authorId="0" shapeId="0" xr:uid="{00000000-0006-0000-0200-0000E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23" authorId="0" shapeId="0" xr:uid="{00000000-0006-0000-0200-0000E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23" authorId="0" shapeId="0" xr:uid="{00000000-0006-0000-0200-0000E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23" authorId="0" shapeId="0" xr:uid="{00000000-0006-0000-0200-0000E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23" authorId="0" shapeId="0" xr:uid="{00000000-0006-0000-0200-0000E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23" authorId="0" shapeId="0" xr:uid="{00000000-0006-0000-0200-0000F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23" authorId="0" shapeId="0" xr:uid="{00000000-0006-0000-0200-0000F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N23" authorId="0" shapeId="0" xr:uid="{00000000-0006-0000-0200-0000F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O23" authorId="0" shapeId="0" xr:uid="{00000000-0006-0000-0200-0000F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BI23" authorId="0" shapeId="0" xr:uid="{00000000-0006-0000-0200-0000F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PAY=18DAY(02.2023)FOR 2022</t>
        </r>
      </text>
    </comment>
    <comment ref="K24" authorId="0" shapeId="0" xr:uid="{00000000-0006-0000-0200-0000F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24" authorId="0" shapeId="0" xr:uid="{00000000-0006-0000-0200-0000F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24" authorId="0" shapeId="0" xr:uid="{00000000-0006-0000-0200-0000F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24" authorId="0" shapeId="0" xr:uid="{00000000-0006-0000-0200-0000F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24" authorId="0" shapeId="0" xr:uid="{00000000-0006-0000-0200-0000F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24" authorId="0" shapeId="0" xr:uid="{00000000-0006-0000-0200-0000F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24" authorId="0" shapeId="0" xr:uid="{00000000-0006-0000-0200-0000F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24" authorId="0" shapeId="0" xr:uid="{00000000-0006-0000-0200-0000F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24" authorId="0" shapeId="0" xr:uid="{00000000-0006-0000-0200-0000F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24" authorId="0" shapeId="0" xr:uid="{00000000-0006-0000-0200-0000F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24" authorId="0" shapeId="0" xr:uid="{00000000-0006-0000-0200-0000F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24" authorId="0" shapeId="0" xr:uid="{00000000-0006-0000-0200-00000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24" authorId="0" shapeId="0" xr:uid="{00000000-0006-0000-0200-00000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24" authorId="0" shapeId="0" xr:uid="{00000000-0006-0000-0200-00000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24" authorId="0" shapeId="0" xr:uid="{00000000-0006-0000-0200-00000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24" authorId="0" shapeId="0" xr:uid="{00000000-0006-0000-0200-00000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24" authorId="0" shapeId="0" xr:uid="{00000000-0006-0000-0200-00000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24" authorId="0" shapeId="0" xr:uid="{00000000-0006-0000-0200-00000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24" authorId="0" shapeId="0" xr:uid="{00000000-0006-0000-0200-00000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24" authorId="0" shapeId="0" xr:uid="{00000000-0006-0000-0200-00000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24" authorId="0" shapeId="0" xr:uid="{00000000-0006-0000-0200-00000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24" authorId="0" shapeId="0" xr:uid="{00000000-0006-0000-0200-00000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24" authorId="0" shapeId="0" xr:uid="{00000000-0006-0000-0200-00000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24" authorId="0" shapeId="0" xr:uid="{00000000-0006-0000-0200-00000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24" authorId="0" shapeId="0" xr:uid="{00000000-0006-0000-0200-00000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N24" authorId="0" shapeId="0" xr:uid="{00000000-0006-0000-0200-00000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O24" authorId="0" shapeId="0" xr:uid="{00000000-0006-0000-0200-00000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K25" authorId="0" shapeId="0" xr:uid="{00000000-0006-0000-0200-00001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25" authorId="0" shapeId="0" xr:uid="{00000000-0006-0000-0200-00001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25" authorId="0" shapeId="0" xr:uid="{00000000-0006-0000-0200-00001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25" authorId="0" shapeId="0" xr:uid="{00000000-0006-0000-0200-00001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25" authorId="0" shapeId="0" xr:uid="{00000000-0006-0000-0200-00001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25" authorId="0" shapeId="0" xr:uid="{00000000-0006-0000-0200-00001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25" authorId="0" shapeId="0" xr:uid="{00000000-0006-0000-0200-00001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25" authorId="0" shapeId="0" xr:uid="{00000000-0006-0000-0200-00001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25" authorId="0" shapeId="0" xr:uid="{00000000-0006-0000-0200-00001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25" authorId="0" shapeId="0" xr:uid="{00000000-0006-0000-0200-00001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25" authorId="0" shapeId="0" xr:uid="{00000000-0006-0000-0200-00001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25" authorId="0" shapeId="0" xr:uid="{00000000-0006-0000-0200-00001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25" authorId="0" shapeId="0" xr:uid="{00000000-0006-0000-0200-00001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25" authorId="0" shapeId="0" xr:uid="{00000000-0006-0000-0200-00001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25" authorId="0" shapeId="0" xr:uid="{00000000-0006-0000-0200-00001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25" authorId="0" shapeId="0" xr:uid="{00000000-0006-0000-0200-00001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25" authorId="0" shapeId="0" xr:uid="{00000000-0006-0000-0200-00002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25" authorId="0" shapeId="0" xr:uid="{00000000-0006-0000-0200-00002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25" authorId="0" shapeId="0" xr:uid="{00000000-0006-0000-0200-00002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25" authorId="0" shapeId="0" xr:uid="{00000000-0006-0000-0200-00002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25" authorId="0" shapeId="0" xr:uid="{00000000-0006-0000-0200-00002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25" authorId="0" shapeId="0" xr:uid="{00000000-0006-0000-0200-00002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25" authorId="0" shapeId="0" xr:uid="{00000000-0006-0000-0200-00002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25" authorId="0" shapeId="0" xr:uid="{00000000-0006-0000-0200-00002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25" authorId="0" shapeId="0" xr:uid="{00000000-0006-0000-0200-00002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N25" authorId="0" shapeId="0" xr:uid="{00000000-0006-0000-0200-00002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O25" authorId="0" shapeId="0" xr:uid="{00000000-0006-0000-0200-00002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K26" authorId="0" shapeId="0" xr:uid="{DDC49E11-A193-46B6-B756-6F08BB9FD6F1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26" authorId="0" shapeId="0" xr:uid="{C42E50F1-D90D-4924-A574-0BFC1995586F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26" authorId="0" shapeId="0" xr:uid="{F5083229-C812-4FB5-B8B9-6A6FC3F297EF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26" authorId="0" shapeId="0" xr:uid="{FA368D89-E1A6-41A1-AE7B-2F35921A234D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26" authorId="0" shapeId="0" xr:uid="{99E9CF5B-F3A2-4F28-9639-C774C27FEBBD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26" authorId="0" shapeId="0" xr:uid="{7D09DB5B-D07A-406E-9A7F-E8BCA72FBE7D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26" authorId="0" shapeId="0" xr:uid="{93433E11-280E-49E8-A477-5F4CD72AA7D4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26" authorId="0" shapeId="0" xr:uid="{7F3A51B6-5864-4DA6-B391-50408AA0470D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26" authorId="0" shapeId="0" xr:uid="{8E576BA3-50A0-43E5-BD7C-65697A799EB6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26" authorId="0" shapeId="0" xr:uid="{E3F7F7BC-FFFC-42F9-9D16-25A6B51A9212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26" authorId="0" shapeId="0" xr:uid="{4B754155-67DD-43DF-A809-B0D8B3084106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26" authorId="0" shapeId="0" xr:uid="{9225D79E-FEB4-40F1-8E8E-42BB85AE0978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26" authorId="0" shapeId="0" xr:uid="{AFE954A9-073E-4EA6-BC3A-6C0BB8C96AA8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26" authorId="0" shapeId="0" xr:uid="{92E063FD-B739-4E80-9BCA-B3BE64372DC3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26" authorId="0" shapeId="0" xr:uid="{504EF7DF-1ACB-4551-9246-7743CB39571A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26" authorId="0" shapeId="0" xr:uid="{AF7E6791-8815-44C4-BF57-261C493313AC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26" authorId="0" shapeId="0" xr:uid="{BE930B3B-661D-4222-BE78-3C94E1A54118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26" authorId="0" shapeId="0" xr:uid="{435393C8-D7F0-441D-89BB-717B150EBBBF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26" authorId="0" shapeId="0" xr:uid="{0EBE376D-0D3C-4EA4-A835-1422990ABF1B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26" authorId="0" shapeId="0" xr:uid="{F2FE27C5-EEDB-4D0D-BA2D-6C10E324923E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26" authorId="0" shapeId="0" xr:uid="{51C9CE48-5F01-4C99-B601-1CF7133157BC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26" authorId="0" shapeId="0" xr:uid="{22DBB748-70DB-47B5-9305-D14C6EB1D80B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26" authorId="0" shapeId="0" xr:uid="{48A185DD-183B-4C7B-95B3-A53C690605E2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26" authorId="0" shapeId="0" xr:uid="{782D3C22-57DA-4140-B508-133EE1F12D9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26" authorId="1" shapeId="0" xr:uid="{00000000-0006-0000-0200-00004302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AN26" authorId="0" shapeId="0" xr:uid="{00000000-0006-0000-0200-00004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K27" authorId="0" shapeId="0" xr:uid="{00000000-0006-0000-0200-00004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27" authorId="0" shapeId="0" xr:uid="{00000000-0006-0000-0200-00004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27" authorId="0" shapeId="0" xr:uid="{00000000-0006-0000-0200-00004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27" authorId="0" shapeId="0" xr:uid="{00000000-0006-0000-0200-00004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27" authorId="0" shapeId="0" xr:uid="{00000000-0006-0000-0200-00004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27" authorId="0" shapeId="0" xr:uid="{00000000-0006-0000-0200-00004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27" authorId="0" shapeId="0" xr:uid="{00000000-0006-0000-0200-00004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27" authorId="0" shapeId="0" xr:uid="{00000000-0006-0000-0200-00004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27" authorId="0" shapeId="0" xr:uid="{00000000-0006-0000-0200-00004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27" authorId="0" shapeId="0" xr:uid="{00000000-0006-0000-0200-00004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27" authorId="0" shapeId="0" xr:uid="{00000000-0006-0000-0200-00004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27" authorId="0" shapeId="0" xr:uid="{00000000-0006-0000-0200-00005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27" authorId="0" shapeId="0" xr:uid="{00000000-0006-0000-0200-00005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27" authorId="0" shapeId="0" xr:uid="{00000000-0006-0000-0200-00005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27" authorId="0" shapeId="0" xr:uid="{00000000-0006-0000-0200-00005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27" authorId="0" shapeId="0" xr:uid="{00000000-0006-0000-0200-00005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27" authorId="0" shapeId="0" xr:uid="{00000000-0006-0000-0200-00005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27" authorId="0" shapeId="0" xr:uid="{00000000-0006-0000-0200-00005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27" authorId="0" shapeId="0" xr:uid="{00000000-0006-0000-0200-00005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27" authorId="0" shapeId="0" xr:uid="{00000000-0006-0000-0200-00005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27" authorId="0" shapeId="0" xr:uid="{00000000-0006-0000-0200-00005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27" authorId="0" shapeId="0" xr:uid="{00000000-0006-0000-0200-00005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27" authorId="0" shapeId="0" xr:uid="{00000000-0006-0000-0200-00005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27" authorId="0" shapeId="0" xr:uid="{00000000-0006-0000-0200-00005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27" authorId="0" shapeId="0" xr:uid="{00000000-0006-0000-0200-00005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N27" authorId="0" shapeId="0" xr:uid="{00000000-0006-0000-0200-00005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O27" authorId="0" shapeId="0" xr:uid="{00000000-0006-0000-0200-00005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CK27" authorId="0" shapeId="0" xr:uid="{00000000-0006-0000-0200-00006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ចាក់វ៉ាក់សាំង</t>
        </r>
      </text>
    </comment>
    <comment ref="CL27" authorId="0" shapeId="0" xr:uid="{00000000-0006-0000-0200-00006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50% 1day</t>
        </r>
      </text>
    </comment>
    <comment ref="K28" authorId="0" shapeId="0" xr:uid="{00000000-0006-0000-0200-00006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28" authorId="0" shapeId="0" xr:uid="{00000000-0006-0000-0200-00006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28" authorId="0" shapeId="0" xr:uid="{00000000-0006-0000-0200-00006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28" authorId="0" shapeId="0" xr:uid="{00000000-0006-0000-0200-00006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28" authorId="0" shapeId="0" xr:uid="{00000000-0006-0000-0200-00006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28" authorId="0" shapeId="0" xr:uid="{00000000-0006-0000-0200-00006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28" authorId="0" shapeId="0" xr:uid="{00000000-0006-0000-0200-00006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28" authorId="0" shapeId="0" xr:uid="{00000000-0006-0000-0200-00006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28" authorId="0" shapeId="0" xr:uid="{00000000-0006-0000-0200-00006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28" authorId="0" shapeId="0" xr:uid="{00000000-0006-0000-0200-00006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28" authorId="0" shapeId="0" xr:uid="{00000000-0006-0000-0200-00006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28" authorId="0" shapeId="0" xr:uid="{00000000-0006-0000-0200-00006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28" authorId="0" shapeId="0" xr:uid="{00000000-0006-0000-0200-00006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28" authorId="0" shapeId="0" xr:uid="{00000000-0006-0000-0200-00006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28" authorId="0" shapeId="0" xr:uid="{00000000-0006-0000-0200-00007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28" authorId="0" shapeId="0" xr:uid="{00000000-0006-0000-0200-00007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28" authorId="0" shapeId="0" xr:uid="{00000000-0006-0000-0200-00007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28" authorId="0" shapeId="0" xr:uid="{00000000-0006-0000-0200-00007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28" authorId="0" shapeId="0" xr:uid="{00000000-0006-0000-0200-00007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28" authorId="0" shapeId="0" xr:uid="{00000000-0006-0000-0200-00007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28" authorId="0" shapeId="0" xr:uid="{00000000-0006-0000-0200-00007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28" authorId="0" shapeId="0" xr:uid="{00000000-0006-0000-0200-00007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28" authorId="0" shapeId="0" xr:uid="{00000000-0006-0000-0200-00007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28" authorId="0" shapeId="0" xr:uid="{00000000-0006-0000-0200-00007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28" authorId="0" shapeId="0" xr:uid="{00000000-0006-0000-0200-00007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N28" authorId="0" shapeId="0" xr:uid="{00000000-0006-0000-0200-00007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O28" authorId="0" shapeId="0" xr:uid="{00000000-0006-0000-0200-00007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CJ28" authorId="0" shapeId="0" xr:uid="{00000000-0006-0000-0200-00007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ចាក់វ៉ាក់សាំង</t>
        </r>
      </text>
    </comment>
    <comment ref="CL28" authorId="0" shapeId="0" xr:uid="{00000000-0006-0000-0200-00007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50% 1day</t>
        </r>
      </text>
    </comment>
    <comment ref="K29" authorId="0" shapeId="0" xr:uid="{00000000-0006-0000-0200-00007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29" authorId="0" shapeId="0" xr:uid="{00000000-0006-0000-0200-00008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29" authorId="0" shapeId="0" xr:uid="{00000000-0006-0000-0200-00008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29" authorId="0" shapeId="0" xr:uid="{00000000-0006-0000-0200-00008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29" authorId="0" shapeId="0" xr:uid="{00000000-0006-0000-0200-00008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29" authorId="0" shapeId="0" xr:uid="{00000000-0006-0000-0200-00008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29" authorId="0" shapeId="0" xr:uid="{00000000-0006-0000-0200-00008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29" authorId="0" shapeId="0" xr:uid="{00000000-0006-0000-0200-00008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29" authorId="0" shapeId="0" xr:uid="{00000000-0006-0000-0200-00008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29" authorId="0" shapeId="0" xr:uid="{00000000-0006-0000-0200-00008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29" authorId="0" shapeId="0" xr:uid="{00000000-0006-0000-0200-00008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29" authorId="0" shapeId="0" xr:uid="{00000000-0006-0000-0200-00008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29" authorId="0" shapeId="0" xr:uid="{00000000-0006-0000-0200-00008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29" authorId="0" shapeId="0" xr:uid="{00000000-0006-0000-0200-00008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29" authorId="0" shapeId="0" xr:uid="{00000000-0006-0000-0200-00008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29" authorId="0" shapeId="0" xr:uid="{00000000-0006-0000-0200-00008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29" authorId="0" shapeId="0" xr:uid="{00000000-0006-0000-0200-00008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29" authorId="0" shapeId="0" xr:uid="{00000000-0006-0000-0200-00009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29" authorId="0" shapeId="0" xr:uid="{00000000-0006-0000-0200-00009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29" authorId="0" shapeId="0" xr:uid="{00000000-0006-0000-0200-00009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29" authorId="0" shapeId="0" xr:uid="{00000000-0006-0000-0200-00009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29" authorId="0" shapeId="0" xr:uid="{00000000-0006-0000-0200-00009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29" authorId="0" shapeId="0" xr:uid="{00000000-0006-0000-0200-00009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29" authorId="0" shapeId="0" xr:uid="{00000000-0006-0000-0200-00009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29" authorId="0" shapeId="0" xr:uid="{00000000-0006-0000-0200-00009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N29" authorId="0" shapeId="0" xr:uid="{00000000-0006-0000-0200-00009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O29" authorId="0" shapeId="0" xr:uid="{00000000-0006-0000-0200-00009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BI29" authorId="0" shapeId="0" xr:uid="{00000000-0006-0000-0200-00009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PAY=18DAY(05.2023)</t>
        </r>
      </text>
    </comment>
    <comment ref="K30" authorId="0" shapeId="0" xr:uid="{00000000-0006-0000-0200-00009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30" authorId="0" shapeId="0" xr:uid="{00000000-0006-0000-0200-00009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30" authorId="0" shapeId="0" xr:uid="{00000000-0006-0000-0200-00009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30" authorId="0" shapeId="0" xr:uid="{00000000-0006-0000-0200-00009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30" authorId="0" shapeId="0" xr:uid="{00000000-0006-0000-0200-00009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30" authorId="0" shapeId="0" xr:uid="{00000000-0006-0000-0200-0000A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30" authorId="0" shapeId="0" xr:uid="{00000000-0006-0000-0200-0000A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30" authorId="0" shapeId="0" xr:uid="{00000000-0006-0000-0200-0000A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30" authorId="0" shapeId="0" xr:uid="{00000000-0006-0000-0200-0000A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30" authorId="0" shapeId="0" xr:uid="{00000000-0006-0000-0200-0000A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30" authorId="0" shapeId="0" xr:uid="{00000000-0006-0000-0200-0000A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30" authorId="0" shapeId="0" xr:uid="{00000000-0006-0000-0200-0000A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30" authorId="0" shapeId="0" xr:uid="{00000000-0006-0000-0200-0000A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30" authorId="0" shapeId="0" xr:uid="{00000000-0006-0000-0200-0000A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30" authorId="0" shapeId="0" xr:uid="{00000000-0006-0000-0200-0000A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30" authorId="0" shapeId="0" xr:uid="{00000000-0006-0000-0200-0000A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30" authorId="0" shapeId="0" xr:uid="{00000000-0006-0000-0200-0000A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30" authorId="0" shapeId="0" xr:uid="{00000000-0006-0000-0200-0000A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30" authorId="0" shapeId="0" xr:uid="{00000000-0006-0000-0200-0000A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30" authorId="0" shapeId="0" xr:uid="{00000000-0006-0000-0200-0000A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30" authorId="0" shapeId="0" xr:uid="{00000000-0006-0000-0200-0000A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30" authorId="0" shapeId="0" xr:uid="{00000000-0006-0000-0200-0000B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30" authorId="0" shapeId="0" xr:uid="{00000000-0006-0000-0200-0000B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30" authorId="0" shapeId="0" xr:uid="{00000000-0006-0000-0200-0000B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30" authorId="0" shapeId="0" xr:uid="{00000000-0006-0000-0200-0000B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N30" authorId="0" shapeId="0" xr:uid="{00000000-0006-0000-0200-0000B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O30" authorId="0" shapeId="0" xr:uid="{00000000-0006-0000-0200-0000B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BI30" authorId="0" shapeId="0" xr:uid="{00000000-0006-0000-0200-0000B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 N/U =18DAY (01.2022)</t>
        </r>
      </text>
    </comment>
    <comment ref="K31" authorId="0" shapeId="0" xr:uid="{00000000-0006-0000-0200-0000B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M31" authorId="0" shapeId="0" xr:uid="{00000000-0006-0000-0200-0000B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N31" authorId="0" shapeId="0" xr:uid="{00000000-0006-0000-0200-0000B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O31" authorId="0" shapeId="0" xr:uid="{00000000-0006-0000-0200-0000B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P31" authorId="0" shapeId="0" xr:uid="{00000000-0006-0000-0200-0000B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Q31" authorId="0" shapeId="0" xr:uid="{00000000-0006-0000-0200-0000B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R31" authorId="0" shapeId="0" xr:uid="{00000000-0006-0000-0200-0000B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T31" authorId="0" shapeId="0" xr:uid="{00000000-0006-0000-0200-0000B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U31" authorId="0" shapeId="0" xr:uid="{00000000-0006-0000-0200-0000B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V31" authorId="0" shapeId="0" xr:uid="{00000000-0006-0000-0200-0000C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W31" authorId="0" shapeId="0" xr:uid="{00000000-0006-0000-0200-0000C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X31" authorId="0" shapeId="0" xr:uid="{00000000-0006-0000-0200-0000C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Y31" authorId="0" shapeId="0" xr:uid="{00000000-0006-0000-0200-0000C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A31" authorId="0" shapeId="0" xr:uid="{00000000-0006-0000-0200-0000C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B31" authorId="0" shapeId="0" xr:uid="{00000000-0006-0000-0200-0000C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C31" authorId="0" shapeId="0" xr:uid="{00000000-0006-0000-0200-0000C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D31" authorId="0" shapeId="0" xr:uid="{00000000-0006-0000-0200-0000C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E31" authorId="0" shapeId="0" xr:uid="{00000000-0006-0000-0200-0000C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F31" authorId="0" shapeId="0" xr:uid="{00000000-0006-0000-0200-0000C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H31" authorId="0" shapeId="0" xr:uid="{00000000-0006-0000-0200-0000C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I31" authorId="0" shapeId="0" xr:uid="{00000000-0006-0000-0200-0000C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J31" authorId="0" shapeId="0" xr:uid="{00000000-0006-0000-0200-0000C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K31" authorId="0" shapeId="0" xr:uid="{00000000-0006-0000-0200-0000C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L31" authorId="0" shapeId="0" xr:uid="{00000000-0006-0000-0200-0000C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M31" authorId="0" shapeId="0" xr:uid="{00000000-0006-0000-0200-0000C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N31" authorId="0" shapeId="0" xr:uid="{00000000-0006-0000-0200-0000D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AO31" authorId="0" shapeId="0" xr:uid="{00000000-0006-0000-0200-0000D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ព្យូកិច្ចសន្យាការងារ</t>
        </r>
      </text>
    </comment>
    <comment ref="BI31" authorId="2" shapeId="0" xr:uid="{00000000-0006-0000-0200-0000D202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បានខ្ចីប្រើបំណាច់ឆ្នាំ​1.5ថ្ងៃ​(10-11-12.2021)
17/01/22(1day)
p=1day n/u(11.06.22)</t>
        </r>
      </text>
    </comment>
  </commentList>
</comments>
</file>

<file path=xl/sharedStrings.xml><?xml version="1.0" encoding="utf-8"?>
<sst xmlns="http://schemas.openxmlformats.org/spreadsheetml/2006/main" count="465" uniqueCount="270">
  <si>
    <t>I.D</t>
  </si>
  <si>
    <t>M</t>
  </si>
  <si>
    <t>F</t>
  </si>
  <si>
    <t>TOTAL</t>
  </si>
  <si>
    <t>No</t>
  </si>
  <si>
    <t>អត្តលេខ</t>
  </si>
  <si>
    <t>ទឹកប្រាក់</t>
  </si>
  <si>
    <t>អតីតភាព</t>
  </si>
  <si>
    <t>ហត្ថលេខា</t>
  </si>
  <si>
    <t>ID</t>
  </si>
  <si>
    <t>Name</t>
  </si>
  <si>
    <t>Sex</t>
  </si>
  <si>
    <t>Total</t>
  </si>
  <si>
    <t>Sunday</t>
  </si>
  <si>
    <t>Holiday</t>
  </si>
  <si>
    <t>근무일</t>
  </si>
  <si>
    <t>아이디</t>
  </si>
  <si>
    <t>네임</t>
  </si>
  <si>
    <t>남녀</t>
  </si>
  <si>
    <t>포지션</t>
  </si>
  <si>
    <t>입시년도</t>
  </si>
  <si>
    <t>기본급</t>
  </si>
  <si>
    <t>결근</t>
  </si>
  <si>
    <t>근무</t>
  </si>
  <si>
    <t>시간</t>
  </si>
  <si>
    <t>야간</t>
  </si>
  <si>
    <t>홀리</t>
  </si>
  <si>
    <t>근무시간</t>
  </si>
  <si>
    <t>일요</t>
  </si>
  <si>
    <t>일요근무</t>
  </si>
  <si>
    <t>보너스</t>
  </si>
  <si>
    <t>의료비</t>
  </si>
  <si>
    <t>점심 식대</t>
  </si>
  <si>
    <t>년차</t>
  </si>
  <si>
    <t>18일</t>
  </si>
  <si>
    <t>무결근</t>
  </si>
  <si>
    <t>Rate</t>
  </si>
  <si>
    <t>Section</t>
  </si>
  <si>
    <t>Add</t>
  </si>
  <si>
    <t>Salary</t>
  </si>
  <si>
    <t>TTL
Holi.OT</t>
  </si>
  <si>
    <t>TTL
Sun.OT</t>
  </si>
  <si>
    <t>Work</t>
  </si>
  <si>
    <t>Absent</t>
  </si>
  <si>
    <t>Permit</t>
  </si>
  <si>
    <t>Annual
Leave</t>
  </si>
  <si>
    <t>Mater
nity</t>
  </si>
  <si>
    <t>D=</t>
  </si>
  <si>
    <t>Day</t>
  </si>
  <si>
    <t>TTL=</t>
  </si>
  <si>
    <t>W=</t>
  </si>
  <si>
    <t>work</t>
  </si>
  <si>
    <t>M=</t>
  </si>
  <si>
    <t>Meal</t>
  </si>
  <si>
    <t>H=</t>
  </si>
  <si>
    <t>Hour</t>
  </si>
  <si>
    <t>F=</t>
  </si>
  <si>
    <t>Food</t>
  </si>
  <si>
    <t>Holi=</t>
  </si>
  <si>
    <t>A=</t>
  </si>
  <si>
    <t>Allowance</t>
  </si>
  <si>
    <t>Sun=</t>
  </si>
  <si>
    <t>TTL
N.OT</t>
  </si>
  <si>
    <t>1년</t>
  </si>
  <si>
    <t>តឹក ស្តើង</t>
  </si>
  <si>
    <t>ហែម ពិសី</t>
  </si>
  <si>
    <t>សៀង រតនា</t>
  </si>
  <si>
    <t>ហេង ស្រីនៀត</t>
  </si>
  <si>
    <t>សម្រាកបំណាច់ឆ្នាំ</t>
  </si>
  <si>
    <t>Transport</t>
  </si>
  <si>
    <t>Meal OT</t>
  </si>
  <si>
    <t>Working
Day</t>
  </si>
  <si>
    <t>TTL
D.Off</t>
  </si>
  <si>
    <t xml:space="preserve">ភេទ
</t>
  </si>
  <si>
    <t>ថ្ងៃចូលធ្វើការ</t>
  </si>
  <si>
    <t>តួនាទី</t>
  </si>
  <si>
    <t>ចំនួន
ម៉ោងថែម</t>
  </si>
  <si>
    <t>រង្វាន់ទៀងទាត់</t>
  </si>
  <si>
    <t>សម្រាក
មាតុភាព</t>
  </si>
  <si>
    <t>បំណាច់ឆ្នាំ
ទឹកប្រាក់</t>
  </si>
  <si>
    <t>លុយបាយ
បន្ថែមម៉ោង</t>
  </si>
  <si>
    <t xml:space="preserve">ល.រ
</t>
  </si>
  <si>
    <t xml:space="preserve">គោត្តនាម-នាម
</t>
  </si>
  <si>
    <t>សម្រាក៥០%</t>
  </si>
  <si>
    <t xml:space="preserve">ទឹកប្រាក់
</t>
  </si>
  <si>
    <t xml:space="preserve">ទឹកប្រាក់ 
</t>
  </si>
  <si>
    <t>Signature</t>
  </si>
  <si>
    <t xml:space="preserve">Second Payment </t>
  </si>
  <si>
    <t>Total Salary per month</t>
  </si>
  <si>
    <t>A.Leave
Amount</t>
  </si>
  <si>
    <t>Annual Leave</t>
  </si>
  <si>
    <t>M.Leave
Amount</t>
  </si>
  <si>
    <t>Meter
rity Leave</t>
  </si>
  <si>
    <t>Seni
ority</t>
  </si>
  <si>
    <t>Tran
spot</t>
  </si>
  <si>
    <t>Atten
dance
Bonus</t>
  </si>
  <si>
    <t>Sun.
OT</t>
  </si>
  <si>
    <t xml:space="preserve">Holi.
OT </t>
  </si>
  <si>
    <t>Day
Off
50%</t>
  </si>
  <si>
    <t>Permit
Absent
Annual Leave
(P,A,L)</t>
  </si>
  <si>
    <t>Position</t>
  </si>
  <si>
    <t>Started Date</t>
  </si>
  <si>
    <t>D.OFF
50%
Amount</t>
  </si>
  <si>
    <t>Holi.
OT
Amount</t>
  </si>
  <si>
    <t>Normal
OT
Amount</t>
  </si>
  <si>
    <t>Sunday
OT
Amount</t>
  </si>
  <si>
    <t>ធ្វើដំណើរ
និងស្នាក់នៅ</t>
  </si>
  <si>
    <t>ចំនួនម៉ោង
ថែមអាទិត្យ</t>
  </si>
  <si>
    <t>ចំនួនម៉ោង
ថែមបុណ្យ</t>
  </si>
  <si>
    <t>សរុបប្រាក់
ឈ្នួលប្រចាំខែ</t>
  </si>
  <si>
    <t xml:space="preserve">ប្រាក់ឈ្នួល
លើកទី២ </t>
  </si>
  <si>
    <t>Working Day
Amount</t>
  </si>
  <si>
    <t>DOLLAR</t>
  </si>
  <si>
    <t>REIL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</si>
  <si>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</si>
  <si>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</si>
  <si>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</si>
  <si>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</si>
  <si>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</si>
  <si>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</si>
  <si>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</si>
  <si>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</si>
  <si>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</si>
  <si>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</si>
  <si>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</si>
  <si>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Amount</t>
  </si>
  <si>
    <t>Bonus</t>
  </si>
  <si>
    <t>in REIL</t>
  </si>
  <si>
    <t>Total Permit 1Year</t>
  </si>
  <si>
    <t>TTL</t>
  </si>
  <si>
    <t>Working
Night</t>
  </si>
  <si>
    <t>Working Night
Amount</t>
  </si>
  <si>
    <t>Night OT</t>
  </si>
  <si>
    <t>ចំនួនម៉ោង
ថែមពេលយប់</t>
  </si>
  <si>
    <t>ចំនួនថ្ងៃធ្វើការ
ពេលយប់</t>
  </si>
  <si>
    <t>Night
Sun.
OT</t>
  </si>
  <si>
    <t>Night
Sunday
OT
Amount</t>
  </si>
  <si>
    <t>ចំនួនថ្ងៃធ្វើការ
ពេលថ្ងៃ</t>
  </si>
  <si>
    <t>TTL
Time.OT</t>
  </si>
  <si>
    <t>Mon</t>
  </si>
  <si>
    <t>Tue</t>
  </si>
  <si>
    <t>Wed</t>
  </si>
  <si>
    <t>Thu</t>
  </si>
  <si>
    <t>Fri</t>
  </si>
  <si>
    <t>Sat</t>
  </si>
  <si>
    <t>Sun</t>
  </si>
  <si>
    <t xml:space="preserve">Food - OT </t>
  </si>
  <si>
    <t>ពិនិត្យ</t>
  </si>
  <si>
    <t>អ៊ុត</t>
  </si>
  <si>
    <t>អនាម័យ</t>
  </si>
  <si>
    <t>រៀបក្រណាត់</t>
  </si>
  <si>
    <t>ប្រធានក្រុម</t>
  </si>
  <si>
    <t>លើកក្រណាត់</t>
  </si>
  <si>
    <t>11.01.16</t>
  </si>
  <si>
    <t>01.07.10</t>
  </si>
  <si>
    <t>ចំនួនម៉ោងអាទិត្យ
ថែមអាទិត្យ</t>
  </si>
  <si>
    <t xml:space="preserve">NightHoli.
OT </t>
  </si>
  <si>
    <t>Day
Off
50%-Night</t>
  </si>
  <si>
    <t>វេនថ្ងៃ</t>
  </si>
  <si>
    <t>វេនយប់</t>
  </si>
  <si>
    <t>TTL W-D</t>
  </si>
  <si>
    <t>DAY TIME</t>
  </si>
  <si>
    <t>NIGHT TIME</t>
  </si>
  <si>
    <t>អវត្តមានយប់</t>
  </si>
  <si>
    <t>អវត្តមានថ្ងៃ</t>
  </si>
  <si>
    <t>បៀវត្សមូលដ្ឋានថ្ងៃ</t>
  </si>
  <si>
    <t>បៀវត្សមូលដ្ឋានយប់</t>
  </si>
  <si>
    <t>Basic Salary-day</t>
  </si>
  <si>
    <t>Basic Salary-night</t>
  </si>
  <si>
    <t>ALL TEAM(NIGHT)</t>
  </si>
  <si>
    <t>ALL TEAM(DAY TIME)</t>
  </si>
  <si>
    <t>Food -OT/Real</t>
  </si>
  <si>
    <t>Food -OT/USD</t>
  </si>
  <si>
    <t>KVT-011</t>
  </si>
  <si>
    <t>KVT-021</t>
  </si>
  <si>
    <t>KVT-024</t>
  </si>
  <si>
    <t>KVT-044</t>
  </si>
  <si>
    <t>KVT-074</t>
  </si>
  <si>
    <t>KVT-013</t>
  </si>
  <si>
    <t>KVT-017</t>
  </si>
  <si>
    <t>KVT-070</t>
  </si>
  <si>
    <t>KVT-076</t>
  </si>
  <si>
    <t>KVT-077</t>
  </si>
  <si>
    <t>KVT-079</t>
  </si>
  <si>
    <t>KVT-081</t>
  </si>
  <si>
    <t>KVT-082</t>
  </si>
  <si>
    <t>អូន​ ភាន់</t>
  </si>
  <si>
    <t>ស៊ាន គា</t>
  </si>
  <si>
    <t>ចេង សុធី</t>
  </si>
  <si>
    <t>ផល សីហា</t>
  </si>
  <si>
    <t>សុខ លីដា</t>
  </si>
  <si>
    <t>ចេង សានី</t>
  </si>
  <si>
    <t>ចាន់ ម៉េងឡា</t>
  </si>
  <si>
    <t>សន គង់</t>
  </si>
  <si>
    <t>នាង ស្រីនុត</t>
  </si>
  <si>
    <t>21.09.18</t>
  </si>
  <si>
    <t>01.11.18</t>
  </si>
  <si>
    <t>24.06.20</t>
  </si>
  <si>
    <t>28.02.20</t>
  </si>
  <si>
    <t>27.11.20</t>
  </si>
  <si>
    <t>30.11.20</t>
  </si>
  <si>
    <t>15.01.21</t>
  </si>
  <si>
    <t>16.01.21</t>
  </si>
  <si>
    <t>ខេវីធី​អ៊ីអិមប៊ី​(ខេមបូឌា)ខូអិលធីឌី</t>
  </si>
  <si>
    <t>KVT EMB BEST (CAMBODIA)CO.,LTD</t>
  </si>
  <si>
    <t>ពិនិត្យម៉ាស៊ីន</t>
  </si>
  <si>
    <t>A</t>
  </si>
  <si>
    <t>P</t>
  </si>
  <si>
    <t>​</t>
  </si>
  <si>
    <t>ATTENDANCE (APRIL-2021)</t>
  </si>
  <si>
    <t>A/NU</t>
  </si>
  <si>
    <t>ប្រាក់ឈ្នួលលើកទី1</t>
  </si>
  <si>
    <t>First Payment 50%</t>
  </si>
  <si>
    <t>KVT EMB BEST (CAMBODIA) CO., LTD</t>
  </si>
  <si>
    <t>ព្យួរកិច្ចសន្យាការងារ</t>
  </si>
  <si>
    <t>Suspension ofemployment contract</t>
  </si>
  <si>
    <t>Night
OT
Amount</t>
  </si>
  <si>
    <t>ចំនួនថ្ងៃសំរាកបំណាច់ឆ្នាំ</t>
  </si>
  <si>
    <t>សុំច្បាប់សម្រាកបំណាច់ឆ្នាំ</t>
  </si>
  <si>
    <t xml:space="preserve">  </t>
  </si>
  <si>
    <t>P 1/2</t>
  </si>
  <si>
    <t>Normal OT</t>
  </si>
  <si>
    <t>TRAIN-32</t>
  </si>
  <si>
    <t>ហែល​ ដាណែត</t>
  </si>
  <si>
    <t>TRAIN-24</t>
  </si>
  <si>
    <t>ខេង​ ស្រីរត្ន័</t>
  </si>
  <si>
    <t>TRAIN-27</t>
  </si>
  <si>
    <t>ជួប កុសល</t>
  </si>
  <si>
    <t>TRAIN-36</t>
  </si>
  <si>
    <t>ខន ស៊ីម</t>
  </si>
  <si>
    <t>TRAIN-48</t>
  </si>
  <si>
    <t>មុំ សំអាង</t>
  </si>
  <si>
    <t>TRAIN-50</t>
  </si>
  <si>
    <t>TRAIN-52</t>
  </si>
  <si>
    <t>ភាច​ រី</t>
  </si>
  <si>
    <t>TRAIN-56</t>
  </si>
  <si>
    <t>សំ សុម៉ាលី</t>
  </si>
  <si>
    <t>TRAIN-59</t>
  </si>
  <si>
    <t>សន ស្រីនា</t>
  </si>
  <si>
    <t>TRAIN-65</t>
  </si>
  <si>
    <t>TRAIN-66</t>
  </si>
  <si>
    <t>ប៉ង់ រ៉ា</t>
  </si>
  <si>
    <t xml:space="preserve">រស់ រស្មី </t>
  </si>
  <si>
    <t>02.02.21</t>
  </si>
  <si>
    <t>04.02.21</t>
  </si>
  <si>
    <t>06.02.21</t>
  </si>
  <si>
    <t>08.02.21</t>
  </si>
  <si>
    <t>16.02.21</t>
  </si>
  <si>
    <t>16.05.22</t>
  </si>
  <si>
    <t>រស់ រស្មី ២</t>
  </si>
  <si>
    <t>TOTAL (38persons M=16, F=22)</t>
  </si>
  <si>
    <t>ប្រាក់សោធន</t>
  </si>
  <si>
    <t>NFF</t>
  </si>
  <si>
    <t>បើកបរ</t>
  </si>
  <si>
    <t>TRN-070</t>
  </si>
  <si>
    <t>តឿ​  ដំ</t>
  </si>
  <si>
    <t>TRN-071</t>
  </si>
  <si>
    <t>នួន វឌ្ឍន:</t>
  </si>
  <si>
    <t>01.08.22</t>
  </si>
  <si>
    <t>08.02.23</t>
  </si>
  <si>
    <r>
      <t xml:space="preserve">ប៉ាក់លើផ្ទាំងក្រណាត់ </t>
    </r>
    <r>
      <rPr>
        <b/>
        <sz val="16"/>
        <color rgb="FF190DB3"/>
        <rFont val="Khmer OS Muol Light"/>
      </rPr>
      <t>/ EMBROIDERY</t>
    </r>
  </si>
  <si>
    <t>15.02.23</t>
  </si>
  <si>
    <t>07.02.23</t>
  </si>
  <si>
    <t>05.02.23</t>
  </si>
  <si>
    <t xml:space="preserve">         </t>
  </si>
  <si>
    <t xml:space="preserve"> </t>
  </si>
  <si>
    <t>SOK SAREYVOY 18DAY TOTAL=18 ON 11-12/2024</t>
  </si>
  <si>
    <t>PAYROLL FOR FEBRUARY 2025</t>
  </si>
  <si>
    <r>
      <rPr>
        <sz val="20"/>
        <color rgb="FF190DB3"/>
        <rFont val="Khmer OS Muol Light"/>
      </rPr>
      <t>បញ្ជីបើកប្រាក់បៀវត្ស​ប្រចាំខែ កុម្ភ</t>
    </r>
    <r>
      <rPr>
        <sz val="26"/>
        <color rgb="FF190DB3"/>
        <rFont val="Khmer OS Muol Light"/>
      </rPr>
      <t xml:space="preserve">: </t>
    </r>
    <r>
      <rPr>
        <sz val="18"/>
        <color rgb="FF190DB3"/>
        <rFont val="Khmer OS Muol Light"/>
      </rPr>
      <t>ឆ្នាំ ២០២៥</t>
    </r>
  </si>
  <si>
    <t>ATTENDAN FEBRUARY-2024)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</si>
</sst>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R-436]* #,##0_-;\-[$R-436]* #,##0_-;_-[$R-436]* &quot;-&quot;_-;_-@_-"/>
    <numFmt numFmtId="165" formatCode="_ [$R-436]\ * #,##0_ ;_ [$R-436]\ * \-#,##0_ ;_ [$R-436]\ * &quot;-&quot;_ ;_ @_ "/>
    <numFmt numFmtId="166" formatCode="000"/>
    <numFmt numFmtId="169" formatCode="dd"/>
    <numFmt numFmtId="170" formatCode="_(&quot;$&quot;* #,##0_);_(&quot;$&quot;* \(#,##0\);_(&quot;$&quot;* &quot;-&quot;??_);_(@_)"/>
    <numFmt numFmtId="171" formatCode="&quot;R&quot;\ #,#00"/>
    <numFmt numFmtId="172" formatCode="&quot;$&quot;0.00"/>
    <numFmt numFmtId="174" formatCode="&quot;$&quot;0"/>
    <numFmt numFmtId="179" formatCode="_(&quot;$&quot;* #,##0.0_);_(&quot;$&quot;* \(#,##0.0\);_(&quot;$&quot;* &quot;-&quot;??_);_(@_)"/>
    <numFmt numFmtId="181" formatCode="&quot;$&quot;0.0"/>
  </numFmts>
  <fonts count="1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Limon S1"/>
    </font>
    <font>
      <sz val="10"/>
      <name val="Calibri Light"/>
      <family val="1"/>
      <scheme val="major"/>
    </font>
    <font>
      <sz val="10"/>
      <name val="Khmer OS Battambang"/>
    </font>
    <font>
      <sz val="9"/>
      <name val="Khmer OS Battambang"/>
    </font>
    <font>
      <b/>
      <sz val="11"/>
      <name val="Calibri Light"/>
      <family val="2"/>
      <scheme val="maj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 Light"/>
      <family val="2"/>
      <scheme val="maj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돋움"/>
      <family val="3"/>
      <charset val="129"/>
    </font>
    <font>
      <sz val="7"/>
      <name val="돋움"/>
      <family val="3"/>
      <charset val="129"/>
    </font>
    <font>
      <b/>
      <sz val="12"/>
      <name val="돋움"/>
      <family val="2"/>
      <charset val="129"/>
    </font>
    <font>
      <sz val="14"/>
      <name val="Arial"/>
      <family val="2"/>
    </font>
    <font>
      <sz val="9"/>
      <name val="Arial"/>
      <family val="2"/>
    </font>
    <font>
      <b/>
      <sz val="16"/>
      <name val="돋움"/>
      <family val="2"/>
      <charset val="129"/>
    </font>
    <font>
      <sz val="11"/>
      <name val="돋움"/>
      <family val="3"/>
      <charset val="129"/>
    </font>
    <font>
      <b/>
      <sz val="11"/>
      <name val="돋움"/>
    </font>
    <font>
      <sz val="9"/>
      <name val="돋움"/>
      <family val="3"/>
      <charset val="129"/>
    </font>
    <font>
      <sz val="10"/>
      <name val="돋움"/>
      <family val="3"/>
      <charset val="129"/>
    </font>
    <font>
      <sz val="8"/>
      <name val="Arial"/>
      <family val="2"/>
    </font>
    <font>
      <b/>
      <sz val="9"/>
      <color theme="0"/>
      <name val="Arial"/>
      <family val="2"/>
    </font>
    <font>
      <b/>
      <sz val="9"/>
      <color theme="0"/>
      <name val="돋움"/>
    </font>
    <font>
      <b/>
      <sz val="8"/>
      <color theme="0"/>
      <name val="Arial"/>
      <family val="2"/>
    </font>
    <font>
      <b/>
      <sz val="8"/>
      <color theme="0"/>
      <name val="돋움"/>
    </font>
    <font>
      <b/>
      <sz val="8"/>
      <color theme="0"/>
      <name val="Calibri"/>
      <family val="2"/>
      <scheme val="minor"/>
    </font>
    <font>
      <b/>
      <sz val="8"/>
      <name val="Arial"/>
      <family val="2"/>
    </font>
    <font>
      <sz val="9"/>
      <color theme="1"/>
      <name val="돋움"/>
      <family val="3"/>
      <charset val="129"/>
    </font>
    <font>
      <sz val="8"/>
      <color theme="1"/>
      <name val="Times New Roman"/>
      <family val="1"/>
    </font>
    <font>
      <sz val="8"/>
      <name val="Times New Roman"/>
      <family val="1"/>
    </font>
    <font>
      <sz val="8"/>
      <color indexed="8"/>
      <name val="Arial"/>
      <family val="2"/>
    </font>
    <font>
      <b/>
      <sz val="9"/>
      <name val="돋움"/>
      <family val="3"/>
      <charset val="129"/>
    </font>
    <font>
      <b/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6"/>
      <name val="Khmer OS Muol Light"/>
    </font>
    <font>
      <b/>
      <sz val="7"/>
      <name val="돋움"/>
      <family val="3"/>
      <charset val="129"/>
    </font>
    <font>
      <b/>
      <sz val="8"/>
      <name val="돋움"/>
      <family val="3"/>
      <charset val="129"/>
    </font>
    <font>
      <b/>
      <sz val="8"/>
      <name val="Khmer OS Battambang"/>
    </font>
    <font>
      <b/>
      <sz val="7"/>
      <color indexed="8"/>
      <name val="Calibri"/>
      <family val="2"/>
      <scheme val="minor"/>
    </font>
    <font>
      <b/>
      <sz val="7"/>
      <name val="Calibri"/>
      <family val="2"/>
      <scheme val="minor"/>
    </font>
    <font>
      <b/>
      <sz val="8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rgb="FF7030A0"/>
      <name val="Calibri"/>
      <family val="2"/>
      <scheme val="minor"/>
    </font>
    <font>
      <sz val="11"/>
      <name val="Khmer OS Battambang"/>
    </font>
    <font>
      <b/>
      <sz val="8"/>
      <name val="돋움"/>
    </font>
    <font>
      <b/>
      <sz val="9"/>
      <name val="Calibri Light"/>
      <family val="2"/>
      <scheme val="major"/>
    </font>
    <font>
      <b/>
      <sz val="9"/>
      <name val="Khmer OS Battambang"/>
    </font>
    <font>
      <b/>
      <sz val="11"/>
      <name val="Khmer OS Battambang"/>
    </font>
    <font>
      <b/>
      <sz val="10"/>
      <name val="Khmer OS Battambang"/>
    </font>
    <font>
      <sz val="10"/>
      <color theme="1"/>
      <name val="Khmer OS Battambang"/>
    </font>
    <font>
      <sz val="9"/>
      <color theme="1"/>
      <name val="Khmer OS Battambang"/>
    </font>
    <font>
      <b/>
      <sz val="11"/>
      <name val="돋움"/>
      <family val="3"/>
      <charset val="129"/>
    </font>
    <font>
      <b/>
      <sz val="12"/>
      <name val="Khmer OS Battambang"/>
    </font>
    <font>
      <sz val="12"/>
      <color theme="1"/>
      <name val="Khmer OS Battambang"/>
    </font>
    <font>
      <sz val="9"/>
      <color theme="1"/>
      <name val="Arial"/>
      <family val="2"/>
    </font>
    <font>
      <b/>
      <sz val="7"/>
      <color theme="0"/>
      <name val="Arial"/>
      <family val="2"/>
    </font>
    <font>
      <b/>
      <sz val="7"/>
      <name val="돋움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돋움"/>
    </font>
    <font>
      <sz val="8"/>
      <color theme="1"/>
      <name val="돋움"/>
      <family val="3"/>
      <charset val="129"/>
    </font>
    <font>
      <b/>
      <sz val="10"/>
      <color theme="0"/>
      <name val="Arial"/>
      <family val="2"/>
    </font>
    <font>
      <b/>
      <sz val="9"/>
      <name val="돋움"/>
    </font>
    <font>
      <sz val="7"/>
      <name val="Arial"/>
      <family val="2"/>
    </font>
    <font>
      <sz val="16"/>
      <color rgb="FF190DB3"/>
      <name val="Khmer OS Muol Light"/>
    </font>
    <font>
      <b/>
      <sz val="16"/>
      <color rgb="FF190DB3"/>
      <name val="Khmer OS Muol Light"/>
    </font>
    <font>
      <sz val="14"/>
      <color rgb="FF190DB3"/>
      <name val="Khmer OS Muol Light"/>
    </font>
    <font>
      <sz val="14"/>
      <color rgb="FF190DB3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8"/>
      <color theme="1"/>
      <name val="Khmer OS Battambang"/>
    </font>
    <font>
      <b/>
      <sz val="9"/>
      <color rgb="FFFF0000"/>
      <name val="돋움"/>
    </font>
    <font>
      <b/>
      <sz val="7"/>
      <name val="Arial"/>
      <family val="2"/>
    </font>
    <font>
      <sz val="9"/>
      <color rgb="FFFF0000"/>
      <name val="Calibri"/>
      <family val="2"/>
      <scheme val="minor"/>
    </font>
    <font>
      <b/>
      <sz val="8"/>
      <color rgb="FFFF0000"/>
      <name val="돋움"/>
    </font>
    <font>
      <sz val="10"/>
      <color rgb="FFFF0000"/>
      <name val="Calibri"/>
      <family val="2"/>
      <scheme val="minor"/>
    </font>
    <font>
      <sz val="18"/>
      <color rgb="FF190DB3"/>
      <name val="Khmer OS Muol Light"/>
    </font>
    <font>
      <sz val="20"/>
      <color rgb="FF190DB3"/>
      <name val="Khmer OS Muol Light"/>
    </font>
    <font>
      <b/>
      <sz val="20"/>
      <name val="Khmer OS Bokor"/>
    </font>
    <font>
      <b/>
      <sz val="18"/>
      <name val="Khmer OS Bok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9"/>
      <color rgb="FF92D050"/>
      <name val="돋움"/>
    </font>
    <font>
      <b/>
      <sz val="8"/>
      <color theme="1"/>
      <name val="돋움"/>
    </font>
    <font>
      <sz val="10"/>
      <color rgb="FF946A81"/>
      <name val="Calibri"/>
      <family val="2"/>
      <scheme val="minor"/>
    </font>
    <font>
      <b/>
      <sz val="11"/>
      <color theme="1"/>
      <name val="돋움"/>
    </font>
    <font>
      <b/>
      <sz val="10"/>
      <color rgb="FFFF0000"/>
      <name val="Khmer OS Battambang"/>
    </font>
    <font>
      <b/>
      <sz val="8"/>
      <color theme="1"/>
      <name val="Calibri"/>
      <family val="2"/>
      <scheme val="minor"/>
    </font>
    <font>
      <sz val="12"/>
      <name val="Khmer OS Battambang"/>
    </font>
    <font>
      <b/>
      <sz val="9"/>
      <color theme="1"/>
      <name val="돋움"/>
    </font>
    <font>
      <sz val="8"/>
      <color indexed="81"/>
      <name val="Tahoma"/>
      <family val="2"/>
    </font>
    <font>
      <sz val="26"/>
      <color rgb="FF190DB3"/>
      <name val="Khmer OS Muol Light"/>
    </font>
    <font>
      <sz val="8"/>
      <color rgb="FFFF0000"/>
      <name val="돋움"/>
      <family val="3"/>
      <charset val="129"/>
    </font>
  </fonts>
  <fills count="3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9A6E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7A5D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F91C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493C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46A8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735EB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384">
    <xf numFmtId="0" fontId="0" fillId="0" borderId="0" xfId="0"/>
    <xf numFmtId="0" fontId="0" fillId="0" borderId="0" xfId="0" applyAlignment="1">
      <alignment vertical="center"/>
    </xf>
    <xf numFmtId="0" fontId="29" fillId="0" borderId="0" xfId="0" applyFont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5" fillId="3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164" fontId="34" fillId="3" borderId="0" xfId="0" applyNumberFormat="1" applyFont="1" applyFill="1" applyAlignment="1">
      <alignment vertical="center"/>
    </xf>
    <xf numFmtId="0" fontId="24" fillId="3" borderId="0" xfId="0" applyFont="1" applyFill="1" applyAlignment="1">
      <alignment horizontal="center" vertical="center"/>
    </xf>
    <xf numFmtId="0" fontId="42" fillId="3" borderId="0" xfId="0" applyFont="1" applyFill="1" applyAlignment="1">
      <alignment horizontal="center" vertical="center"/>
    </xf>
    <xf numFmtId="0" fontId="43" fillId="3" borderId="0" xfId="0" applyFont="1" applyFill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4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left" vertical="center"/>
    </xf>
    <xf numFmtId="0" fontId="32" fillId="3" borderId="0" xfId="0" applyFont="1" applyFill="1" applyAlignment="1">
      <alignment horizontal="center" vertical="center"/>
    </xf>
    <xf numFmtId="44" fontId="21" fillId="3" borderId="0" xfId="1" applyFont="1" applyFill="1" applyAlignment="1">
      <alignment vertical="center"/>
    </xf>
    <xf numFmtId="0" fontId="45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/>
    </xf>
    <xf numFmtId="44" fontId="32" fillId="0" borderId="0" xfId="0" applyNumberFormat="1" applyFont="1" applyAlignment="1">
      <alignment horizontal="center" vertical="center"/>
    </xf>
    <xf numFmtId="0" fontId="16" fillId="0" borderId="0" xfId="3" applyFont="1" applyAlignment="1" applyProtection="1">
      <alignment horizontal="center" vertical="center"/>
      <protection locked="0" hidden="1"/>
    </xf>
    <xf numFmtId="9" fontId="4" fillId="0" borderId="2" xfId="2" applyFont="1" applyFill="1" applyBorder="1" applyAlignment="1" applyProtection="1">
      <alignment horizontal="center" vertical="center" wrapText="1"/>
      <protection locked="0" hidden="1"/>
    </xf>
    <xf numFmtId="14" fontId="54" fillId="0" borderId="2" xfId="3" applyNumberFormat="1" applyFont="1" applyBorder="1" applyAlignment="1" applyProtection="1">
      <alignment horizontal="center" vertical="center" wrapText="1"/>
      <protection locked="0" hidden="1"/>
    </xf>
    <xf numFmtId="15" fontId="54" fillId="0" borderId="2" xfId="3" applyNumberFormat="1" applyFont="1" applyBorder="1" applyAlignment="1" applyProtection="1">
      <alignment horizontal="center" vertical="center" wrapText="1"/>
      <protection locked="0" hidden="1"/>
    </xf>
    <xf numFmtId="0" fontId="52" fillId="0" borderId="2" xfId="3" applyFont="1" applyBorder="1" applyAlignment="1" applyProtection="1">
      <alignment horizontal="center" vertical="center" wrapText="1"/>
      <protection locked="0" hidden="1"/>
    </xf>
    <xf numFmtId="170" fontId="34" fillId="3" borderId="1" xfId="1" applyNumberFormat="1" applyFont="1" applyFill="1" applyBorder="1" applyAlignment="1" applyProtection="1">
      <alignment vertical="center"/>
      <protection locked="0" hidden="1"/>
    </xf>
    <xf numFmtId="170" fontId="44" fillId="3" borderId="1" xfId="1" applyNumberFormat="1" applyFont="1" applyFill="1" applyBorder="1" applyAlignment="1" applyProtection="1">
      <alignment vertical="center"/>
      <protection locked="0" hidden="1"/>
    </xf>
    <xf numFmtId="0" fontId="24" fillId="3" borderId="0" xfId="0" applyFont="1" applyFill="1" applyAlignment="1">
      <alignment vertical="center"/>
    </xf>
    <xf numFmtId="0" fontId="28" fillId="3" borderId="1" xfId="3" applyFont="1" applyFill="1" applyBorder="1" applyAlignment="1" applyProtection="1">
      <alignment horizontal="center"/>
      <protection locked="0" hidden="1"/>
    </xf>
    <xf numFmtId="0" fontId="34" fillId="3" borderId="1" xfId="3" applyFont="1" applyFill="1" applyBorder="1" applyAlignment="1" applyProtection="1">
      <alignment horizontal="center"/>
      <protection locked="0" hidden="1"/>
    </xf>
    <xf numFmtId="0" fontId="34" fillId="3" borderId="1" xfId="7" applyFont="1" applyFill="1" applyBorder="1" applyAlignment="1" applyProtection="1">
      <alignment horizontal="center"/>
      <protection locked="0" hidden="1"/>
    </xf>
    <xf numFmtId="0" fontId="20" fillId="3" borderId="0" xfId="0" applyFont="1" applyFill="1" applyAlignment="1">
      <alignment horizontal="center" vertical="center"/>
    </xf>
    <xf numFmtId="0" fontId="27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66" fillId="3" borderId="0" xfId="0" applyFont="1" applyFill="1" applyAlignment="1">
      <alignment horizontal="left" vertical="center"/>
    </xf>
    <xf numFmtId="0" fontId="50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1" fontId="10" fillId="0" borderId="1" xfId="0" applyNumberFormat="1" applyFont="1" applyBorder="1" applyAlignment="1">
      <alignment horizontal="center" vertical="center"/>
    </xf>
    <xf numFmtId="9" fontId="67" fillId="0" borderId="12" xfId="2" applyFont="1" applyFill="1" applyBorder="1" applyAlignment="1" applyProtection="1">
      <alignment horizontal="center" vertical="center" textRotation="90"/>
      <protection locked="0" hidden="1"/>
    </xf>
    <xf numFmtId="0" fontId="67" fillId="0" borderId="12" xfId="3" applyFont="1" applyBorder="1" applyAlignment="1" applyProtection="1">
      <alignment horizontal="center" vertical="center" textRotation="90"/>
      <protection locked="0" hidden="1"/>
    </xf>
    <xf numFmtId="0" fontId="68" fillId="0" borderId="0" xfId="0" applyFont="1"/>
    <xf numFmtId="44" fontId="10" fillId="0" borderId="1" xfId="1" applyFont="1" applyFill="1" applyBorder="1" applyAlignment="1">
      <alignment horizontal="center" vertical="center"/>
    </xf>
    <xf numFmtId="15" fontId="63" fillId="0" borderId="12" xfId="3" applyNumberFormat="1" applyFont="1" applyBorder="1" applyAlignment="1" applyProtection="1">
      <alignment horizontal="center" vertical="center" textRotation="90"/>
      <protection locked="0" hidden="1"/>
    </xf>
    <xf numFmtId="14" fontId="62" fillId="0" borderId="12" xfId="3" applyNumberFormat="1" applyFont="1" applyBorder="1" applyAlignment="1" applyProtection="1">
      <alignment horizontal="center" vertical="center" textRotation="90"/>
      <protection locked="0" hidden="1"/>
    </xf>
    <xf numFmtId="170" fontId="10" fillId="0" borderId="1" xfId="1" applyNumberFormat="1" applyFont="1" applyFill="1" applyBorder="1" applyAlignment="1">
      <alignment horizontal="center" vertical="center"/>
    </xf>
    <xf numFmtId="170" fontId="28" fillId="3" borderId="1" xfId="0" applyNumberFormat="1" applyFont="1" applyFill="1" applyBorder="1" applyAlignment="1">
      <alignment horizontal="center" vertical="center"/>
    </xf>
    <xf numFmtId="0" fontId="28" fillId="3" borderId="1" xfId="7" quotePrefix="1" applyFont="1" applyFill="1" applyBorder="1" applyAlignment="1" applyProtection="1">
      <alignment horizontal="center"/>
      <protection locked="0" hidden="1"/>
    </xf>
    <xf numFmtId="0" fontId="72" fillId="3" borderId="0" xfId="0" applyFont="1" applyFill="1"/>
    <xf numFmtId="44" fontId="10" fillId="0" borderId="0" xfId="1" applyFont="1" applyFill="1" applyBorder="1" applyAlignment="1">
      <alignment horizontal="center" vertical="center"/>
    </xf>
    <xf numFmtId="0" fontId="45" fillId="3" borderId="19" xfId="0" applyFont="1" applyFill="1" applyBorder="1" applyAlignment="1">
      <alignment horizontal="center" vertical="center"/>
    </xf>
    <xf numFmtId="0" fontId="45" fillId="3" borderId="20" xfId="0" applyFont="1" applyFill="1" applyBorder="1" applyAlignment="1">
      <alignment horizontal="center" vertical="center"/>
    </xf>
    <xf numFmtId="171" fontId="10" fillId="0" borderId="1" xfId="8" applyNumberFormat="1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/>
    </xf>
    <xf numFmtId="0" fontId="69" fillId="3" borderId="1" xfId="0" applyFont="1" applyFill="1" applyBorder="1" applyAlignment="1">
      <alignment horizontal="center" vertical="center"/>
    </xf>
    <xf numFmtId="0" fontId="69" fillId="3" borderId="4" xfId="0" applyFont="1" applyFill="1" applyBorder="1" applyAlignment="1">
      <alignment horizontal="center" vertical="center"/>
    </xf>
    <xf numFmtId="0" fontId="69" fillId="3" borderId="2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2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left" vertical="center"/>
    </xf>
    <xf numFmtId="0" fontId="69" fillId="3" borderId="1" xfId="0" applyFont="1" applyFill="1" applyBorder="1" applyAlignment="1">
      <alignment horizontal="left" vertical="center"/>
    </xf>
    <xf numFmtId="0" fontId="69" fillId="3" borderId="1" xfId="0" applyFont="1" applyFill="1" applyBorder="1" applyAlignment="1">
      <alignment horizontal="left" vertical="center" wrapText="1"/>
    </xf>
    <xf numFmtId="0" fontId="78" fillId="3" borderId="1" xfId="3" applyFont="1" applyFill="1" applyBorder="1" applyAlignment="1" applyProtection="1">
      <alignment horizontal="center"/>
      <protection locked="0" hidden="1"/>
    </xf>
    <xf numFmtId="166" fontId="78" fillId="3" borderId="1" xfId="7" quotePrefix="1" applyNumberFormat="1" applyFont="1" applyFill="1" applyBorder="1" applyAlignment="1" applyProtection="1">
      <alignment horizontal="center"/>
      <protection locked="0" hidden="1"/>
    </xf>
    <xf numFmtId="0" fontId="69" fillId="3" borderId="3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59" fillId="3" borderId="26" xfId="0" applyFont="1" applyFill="1" applyBorder="1" applyAlignment="1">
      <alignment horizontal="center" vertical="center" wrapText="1"/>
    </xf>
    <xf numFmtId="0" fontId="59" fillId="3" borderId="27" xfId="0" applyFont="1" applyFill="1" applyBorder="1" applyAlignment="1">
      <alignment horizontal="center" vertical="center" wrapText="1"/>
    </xf>
    <xf numFmtId="0" fontId="45" fillId="3" borderId="24" xfId="0" applyFont="1" applyFill="1" applyBorder="1" applyAlignment="1">
      <alignment horizontal="center" vertical="center"/>
    </xf>
    <xf numFmtId="0" fontId="45" fillId="3" borderId="28" xfId="0" applyFont="1" applyFill="1" applyBorder="1" applyAlignment="1">
      <alignment horizontal="center" vertical="center"/>
    </xf>
    <xf numFmtId="0" fontId="17" fillId="0" borderId="12" xfId="3" applyFont="1" applyBorder="1" applyAlignment="1" applyProtection="1">
      <alignment horizontal="center" vertical="center" wrapText="1"/>
      <protection locked="0" hidden="1"/>
    </xf>
    <xf numFmtId="0" fontId="8" fillId="0" borderId="12" xfId="3" applyFont="1" applyBorder="1" applyAlignment="1" applyProtection="1">
      <alignment horizontal="center" vertical="center" wrapText="1"/>
      <protection locked="0" hidden="1"/>
    </xf>
    <xf numFmtId="15" fontId="8" fillId="0" borderId="12" xfId="3" applyNumberFormat="1" applyFont="1" applyBorder="1" applyAlignment="1" applyProtection="1">
      <alignment horizontal="center" vertical="center" wrapText="1"/>
      <protection locked="0" hidden="1"/>
    </xf>
    <xf numFmtId="9" fontId="55" fillId="0" borderId="12" xfId="2" applyFont="1" applyFill="1" applyBorder="1" applyAlignment="1" applyProtection="1">
      <alignment horizontal="center" vertical="center" wrapText="1"/>
      <protection locked="0" hidden="1"/>
    </xf>
    <xf numFmtId="0" fontId="53" fillId="0" borderId="2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79" fillId="0" borderId="11" xfId="3" applyFont="1" applyBorder="1" applyAlignment="1" applyProtection="1">
      <alignment vertical="top"/>
      <protection locked="0" hidden="1"/>
    </xf>
    <xf numFmtId="0" fontId="81" fillId="0" borderId="11" xfId="3" applyFont="1" applyBorder="1" applyProtection="1">
      <protection locked="0" hidden="1"/>
    </xf>
    <xf numFmtId="0" fontId="82" fillId="0" borderId="0" xfId="3" applyFont="1" applyAlignment="1" applyProtection="1">
      <alignment horizontal="center" vertical="center"/>
      <protection locked="0" hidden="1"/>
    </xf>
    <xf numFmtId="0" fontId="31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39" fillId="14" borderId="5" xfId="0" applyFont="1" applyFill="1" applyBorder="1" applyAlignment="1">
      <alignment horizontal="center" vertical="center"/>
    </xf>
    <xf numFmtId="0" fontId="69" fillId="3" borderId="4" xfId="0" applyFont="1" applyFill="1" applyBorder="1" applyAlignment="1">
      <alignment horizontal="left" vertical="center" wrapText="1"/>
    </xf>
    <xf numFmtId="0" fontId="75" fillId="16" borderId="2" xfId="0" applyFont="1" applyFill="1" applyBorder="1" applyAlignment="1">
      <alignment horizontal="center" vertical="center"/>
    </xf>
    <xf numFmtId="0" fontId="35" fillId="8" borderId="1" xfId="0" applyFont="1" applyFill="1" applyBorder="1" applyAlignment="1">
      <alignment horizontal="center" vertical="center"/>
    </xf>
    <xf numFmtId="0" fontId="37" fillId="8" borderId="1" xfId="0" applyFont="1" applyFill="1" applyBorder="1" applyAlignment="1">
      <alignment horizontal="center" vertical="center"/>
    </xf>
    <xf numFmtId="0" fontId="70" fillId="8" borderId="1" xfId="0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85" fillId="3" borderId="0" xfId="0" applyFont="1" applyFill="1" applyAlignment="1">
      <alignment vertical="center"/>
    </xf>
    <xf numFmtId="0" fontId="25" fillId="3" borderId="0" xfId="0" applyFont="1" applyFill="1" applyAlignment="1">
      <alignment horizontal="left" vertical="center"/>
    </xf>
    <xf numFmtId="0" fontId="28" fillId="3" borderId="4" xfId="0" applyFont="1" applyFill="1" applyBorder="1" applyAlignment="1">
      <alignment horizontal="left" vertical="center"/>
    </xf>
    <xf numFmtId="0" fontId="37" fillId="8" borderId="5" xfId="0" applyFont="1" applyFill="1" applyBorder="1" applyAlignment="1">
      <alignment horizontal="center" vertical="center"/>
    </xf>
    <xf numFmtId="0" fontId="70" fillId="8" borderId="5" xfId="0" applyFont="1" applyFill="1" applyBorder="1" applyAlignment="1">
      <alignment horizontal="center" vertical="center"/>
    </xf>
    <xf numFmtId="0" fontId="84" fillId="14" borderId="5" xfId="0" applyFont="1" applyFill="1" applyBorder="1" applyAlignment="1">
      <alignment horizontal="center" vertical="center"/>
    </xf>
    <xf numFmtId="0" fontId="84" fillId="5" borderId="5" xfId="0" applyFont="1" applyFill="1" applyBorder="1" applyAlignment="1">
      <alignment horizontal="center" vertical="center"/>
    </xf>
    <xf numFmtId="0" fontId="41" fillId="16" borderId="2" xfId="0" applyFont="1" applyFill="1" applyBorder="1" applyAlignment="1">
      <alignment horizontal="center" vertical="center"/>
    </xf>
    <xf numFmtId="0" fontId="74" fillId="3" borderId="16" xfId="0" applyFont="1" applyFill="1" applyBorder="1" applyAlignment="1">
      <alignment vertical="center" wrapText="1"/>
    </xf>
    <xf numFmtId="0" fontId="74" fillId="3" borderId="18" xfId="0" applyFont="1" applyFill="1" applyBorder="1" applyAlignment="1">
      <alignment vertical="center" wrapText="1"/>
    </xf>
    <xf numFmtId="0" fontId="74" fillId="3" borderId="17" xfId="0" applyFont="1" applyFill="1" applyBorder="1" applyAlignment="1">
      <alignment vertical="center" wrapText="1"/>
    </xf>
    <xf numFmtId="0" fontId="77" fillId="3" borderId="0" xfId="0" applyFont="1" applyFill="1" applyAlignment="1">
      <alignment horizontal="center" vertical="center" wrapText="1"/>
    </xf>
    <xf numFmtId="0" fontId="59" fillId="3" borderId="10" xfId="0" applyFont="1" applyFill="1" applyBorder="1" applyAlignment="1">
      <alignment horizontal="center" vertical="center" wrapText="1"/>
    </xf>
    <xf numFmtId="0" fontId="71" fillId="3" borderId="23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69" fillId="3" borderId="4" xfId="0" applyFont="1" applyFill="1" applyBorder="1" applyAlignment="1">
      <alignment horizontal="left" vertical="center"/>
    </xf>
    <xf numFmtId="0" fontId="69" fillId="3" borderId="21" xfId="0" applyFont="1" applyFill="1" applyBorder="1" applyAlignment="1">
      <alignment horizontal="left" vertical="center"/>
    </xf>
    <xf numFmtId="0" fontId="28" fillId="3" borderId="21" xfId="0" applyFont="1" applyFill="1" applyBorder="1" applyAlignment="1">
      <alignment horizontal="left" vertical="center"/>
    </xf>
    <xf numFmtId="0" fontId="69" fillId="3" borderId="21" xfId="0" applyFont="1" applyFill="1" applyBorder="1" applyAlignment="1">
      <alignment horizontal="left" vertical="center" wrapText="1"/>
    </xf>
    <xf numFmtId="0" fontId="28" fillId="3" borderId="21" xfId="0" applyFont="1" applyFill="1" applyBorder="1" applyAlignment="1">
      <alignment horizontal="left" vertical="center" wrapText="1"/>
    </xf>
    <xf numFmtId="0" fontId="70" fillId="18" borderId="5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61" fillId="2" borderId="12" xfId="3" applyFont="1" applyFill="1" applyBorder="1" applyAlignment="1" applyProtection="1">
      <alignment horizontal="center" vertical="center" textRotation="90"/>
      <protection locked="0" hidden="1"/>
    </xf>
    <xf numFmtId="0" fontId="67" fillId="2" borderId="12" xfId="3" applyFont="1" applyFill="1" applyBorder="1" applyAlignment="1" applyProtection="1">
      <alignment horizontal="center" vertical="center" textRotation="90"/>
      <protection locked="0" hidden="1"/>
    </xf>
    <xf numFmtId="0" fontId="63" fillId="2" borderId="12" xfId="3" applyFont="1" applyFill="1" applyBorder="1" applyAlignment="1" applyProtection="1">
      <alignment horizontal="center" vertical="center" textRotation="90"/>
      <protection locked="0" hidden="1"/>
    </xf>
    <xf numFmtId="0" fontId="63" fillId="2" borderId="12" xfId="3" applyFont="1" applyFill="1" applyBorder="1" applyAlignment="1" applyProtection="1">
      <alignment horizontal="center" vertical="center" textRotation="90" wrapText="1"/>
      <protection locked="0" hidden="1"/>
    </xf>
    <xf numFmtId="166" fontId="86" fillId="3" borderId="1" xfId="3" quotePrefix="1" applyNumberFormat="1" applyFont="1" applyFill="1" applyBorder="1" applyAlignment="1" applyProtection="1">
      <alignment horizontal="center"/>
      <protection locked="0" hidden="1"/>
    </xf>
    <xf numFmtId="0" fontId="10" fillId="2" borderId="1" xfId="1" applyNumberFormat="1" applyFont="1" applyFill="1" applyBorder="1" applyAlignment="1">
      <alignment horizontal="center" vertical="center"/>
    </xf>
    <xf numFmtId="0" fontId="62" fillId="19" borderId="12" xfId="3" applyFont="1" applyFill="1" applyBorder="1" applyAlignment="1" applyProtection="1">
      <alignment horizontal="center" vertical="center" textRotation="90"/>
      <protection locked="0" hidden="1"/>
    </xf>
    <xf numFmtId="0" fontId="62" fillId="20" borderId="12" xfId="3" applyFont="1" applyFill="1" applyBorder="1" applyAlignment="1" applyProtection="1">
      <alignment horizontal="center" vertical="center" textRotation="90"/>
      <protection locked="0" hidden="1"/>
    </xf>
    <xf numFmtId="0" fontId="78" fillId="3" borderId="1" xfId="3" applyFont="1" applyFill="1" applyBorder="1" applyAlignment="1" applyProtection="1">
      <alignment horizontal="center" vertical="center"/>
      <protection locked="0" hidden="1"/>
    </xf>
    <xf numFmtId="0" fontId="54" fillId="20" borderId="2" xfId="0" applyFont="1" applyFill="1" applyBorder="1" applyAlignment="1">
      <alignment horizontal="center" vertical="center"/>
    </xf>
    <xf numFmtId="0" fontId="56" fillId="2" borderId="12" xfId="3" applyFont="1" applyFill="1" applyBorder="1" applyAlignment="1" applyProtection="1">
      <alignment horizontal="center" vertical="center" wrapText="1"/>
      <protection locked="0" hidden="1"/>
    </xf>
    <xf numFmtId="0" fontId="54" fillId="2" borderId="2" xfId="0" applyFont="1" applyFill="1" applyBorder="1" applyAlignment="1">
      <alignment horizontal="center" vertical="center"/>
    </xf>
    <xf numFmtId="0" fontId="67" fillId="19" borderId="12" xfId="3" applyFont="1" applyFill="1" applyBorder="1" applyAlignment="1" applyProtection="1">
      <alignment horizontal="center" vertical="center" textRotation="90"/>
      <protection locked="0" hidden="1"/>
    </xf>
    <xf numFmtId="0" fontId="55" fillId="19" borderId="12" xfId="3" applyFont="1" applyFill="1" applyBorder="1" applyAlignment="1" applyProtection="1">
      <alignment horizontal="center" vertical="center" wrapText="1"/>
      <protection locked="0" hidden="1"/>
    </xf>
    <xf numFmtId="0" fontId="60" fillId="19" borderId="12" xfId="3" applyFont="1" applyFill="1" applyBorder="1" applyAlignment="1" applyProtection="1">
      <alignment horizontal="center" vertical="center" wrapText="1"/>
      <protection locked="0" hidden="1"/>
    </xf>
    <xf numFmtId="0" fontId="54" fillId="19" borderId="2" xfId="0" applyFont="1" applyFill="1" applyBorder="1" applyAlignment="1">
      <alignment horizontal="center" vertical="center"/>
    </xf>
    <xf numFmtId="0" fontId="53" fillId="19" borderId="2" xfId="0" applyFont="1" applyFill="1" applyBorder="1" applyAlignment="1">
      <alignment horizontal="center" vertical="center"/>
    </xf>
    <xf numFmtId="0" fontId="0" fillId="19" borderId="0" xfId="0" applyFill="1"/>
    <xf numFmtId="0" fontId="53" fillId="2" borderId="2" xfId="0" applyFont="1" applyFill="1" applyBorder="1" applyAlignment="1">
      <alignment horizontal="center" vertical="center"/>
    </xf>
    <xf numFmtId="0" fontId="0" fillId="3" borderId="0" xfId="0" applyFill="1"/>
    <xf numFmtId="0" fontId="56" fillId="19" borderId="12" xfId="3" applyFont="1" applyFill="1" applyBorder="1" applyAlignment="1" applyProtection="1">
      <alignment horizontal="center" vertical="center" wrapText="1"/>
      <protection locked="0" hidden="1"/>
    </xf>
    <xf numFmtId="0" fontId="61" fillId="19" borderId="12" xfId="3" applyFont="1" applyFill="1" applyBorder="1" applyAlignment="1" applyProtection="1">
      <alignment horizontal="center" vertical="center" textRotation="90" wrapText="1"/>
      <protection locked="0" hidden="1"/>
    </xf>
    <xf numFmtId="44" fontId="30" fillId="0" borderId="0" xfId="0" applyNumberFormat="1" applyFont="1" applyAlignment="1">
      <alignment horizontal="center"/>
    </xf>
    <xf numFmtId="0" fontId="59" fillId="2" borderId="10" xfId="0" applyFont="1" applyFill="1" applyBorder="1" applyAlignment="1">
      <alignment horizontal="center" vertical="center" wrapText="1"/>
    </xf>
    <xf numFmtId="0" fontId="85" fillId="3" borderId="0" xfId="0" applyFont="1" applyFill="1" applyAlignment="1">
      <alignment horizontal="center" vertical="center"/>
    </xf>
    <xf numFmtId="0" fontId="62" fillId="2" borderId="12" xfId="3" applyFont="1" applyFill="1" applyBorder="1" applyAlignment="1" applyProtection="1">
      <alignment horizontal="center" vertical="center" textRotation="90"/>
      <protection locked="0" hidden="1"/>
    </xf>
    <xf numFmtId="0" fontId="70" fillId="19" borderId="5" xfId="0" applyFont="1" applyFill="1" applyBorder="1" applyAlignment="1">
      <alignment horizontal="center" wrapText="1"/>
    </xf>
    <xf numFmtId="1" fontId="10" fillId="19" borderId="1" xfId="0" applyNumberFormat="1" applyFont="1" applyFill="1" applyBorder="1" applyAlignment="1">
      <alignment horizontal="center" vertical="center"/>
    </xf>
    <xf numFmtId="0" fontId="20" fillId="19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88" fillId="2" borderId="5" xfId="0" applyFont="1" applyFill="1" applyBorder="1" applyAlignment="1">
      <alignment horizontal="center" wrapText="1"/>
    </xf>
    <xf numFmtId="0" fontId="89" fillId="2" borderId="1" xfId="0" applyFont="1" applyFill="1" applyBorder="1" applyAlignment="1">
      <alignment horizontal="center" vertical="center"/>
    </xf>
    <xf numFmtId="0" fontId="91" fillId="19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2" fillId="22" borderId="12" xfId="3" applyFont="1" applyFill="1" applyBorder="1" applyAlignment="1" applyProtection="1">
      <alignment horizontal="center" vertical="center" textRotation="90"/>
      <protection locked="0" hidden="1"/>
    </xf>
    <xf numFmtId="0" fontId="53" fillId="22" borderId="2" xfId="0" applyFont="1" applyFill="1" applyBorder="1" applyAlignment="1">
      <alignment horizontal="center" vertical="center"/>
    </xf>
    <xf numFmtId="0" fontId="63" fillId="4" borderId="12" xfId="3" applyFont="1" applyFill="1" applyBorder="1" applyAlignment="1" applyProtection="1">
      <alignment horizontal="center" vertical="center" textRotation="90"/>
      <protection locked="0" hidden="1"/>
    </xf>
    <xf numFmtId="0" fontId="54" fillId="4" borderId="2" xfId="0" applyFont="1" applyFill="1" applyBorder="1" applyAlignment="1">
      <alignment horizontal="center" vertical="center"/>
    </xf>
    <xf numFmtId="0" fontId="62" fillId="23" borderId="12" xfId="3" applyFont="1" applyFill="1" applyBorder="1" applyAlignment="1" applyProtection="1">
      <alignment horizontal="center" vertical="center" textRotation="90"/>
      <protection locked="0" hidden="1"/>
    </xf>
    <xf numFmtId="0" fontId="67" fillId="23" borderId="12" xfId="3" applyFont="1" applyFill="1" applyBorder="1" applyAlignment="1" applyProtection="1">
      <alignment horizontal="center" vertical="center" textRotation="90"/>
      <protection locked="0" hidden="1"/>
    </xf>
    <xf numFmtId="0" fontId="54" fillId="23" borderId="2" xfId="0" applyFont="1" applyFill="1" applyBorder="1" applyAlignment="1">
      <alignment horizontal="center" vertical="center"/>
    </xf>
    <xf numFmtId="0" fontId="54" fillId="23" borderId="2" xfId="3" applyFont="1" applyFill="1" applyBorder="1" applyAlignment="1" applyProtection="1">
      <alignment horizontal="center" vertical="center" wrapText="1"/>
      <protection locked="0" hidden="1"/>
    </xf>
    <xf numFmtId="0" fontId="58" fillId="25" borderId="12" xfId="3" applyFont="1" applyFill="1" applyBorder="1" applyAlignment="1" applyProtection="1">
      <alignment horizontal="center" vertical="center" textRotation="90"/>
      <protection locked="0" hidden="1"/>
    </xf>
    <xf numFmtId="0" fontId="62" fillId="25" borderId="12" xfId="3" applyFont="1" applyFill="1" applyBorder="1" applyAlignment="1" applyProtection="1">
      <alignment horizontal="center" vertical="center" textRotation="90"/>
      <protection locked="0" hidden="1"/>
    </xf>
    <xf numFmtId="0" fontId="53" fillId="25" borderId="2" xfId="0" applyFont="1" applyFill="1" applyBorder="1" applyAlignment="1">
      <alignment horizontal="center" vertical="center"/>
    </xf>
    <xf numFmtId="0" fontId="54" fillId="25" borderId="2" xfId="0" applyFont="1" applyFill="1" applyBorder="1" applyAlignment="1">
      <alignment horizontal="center" vertical="center"/>
    </xf>
    <xf numFmtId="0" fontId="62" fillId="26" borderId="12" xfId="3" applyFont="1" applyFill="1" applyBorder="1" applyAlignment="1" applyProtection="1">
      <alignment horizontal="center" vertical="center" textRotation="90" wrapText="1"/>
      <protection locked="0" hidden="1"/>
    </xf>
    <xf numFmtId="0" fontId="62" fillId="21" borderId="12" xfId="3" applyFont="1" applyFill="1" applyBorder="1" applyAlignment="1" applyProtection="1">
      <alignment horizontal="center" vertical="center" textRotation="90" wrapText="1"/>
      <protection locked="0" hidden="1"/>
    </xf>
    <xf numFmtId="0" fontId="54" fillId="21" borderId="2" xfId="0" applyFont="1" applyFill="1" applyBorder="1" applyAlignment="1">
      <alignment horizontal="center" vertical="center"/>
    </xf>
    <xf numFmtId="0" fontId="62" fillId="5" borderId="12" xfId="3" applyFont="1" applyFill="1" applyBorder="1" applyAlignment="1" applyProtection="1">
      <alignment horizontal="center" vertical="center" textRotation="90"/>
      <protection locked="0" hidden="1"/>
    </xf>
    <xf numFmtId="0" fontId="50" fillId="5" borderId="2" xfId="0" applyFont="1" applyFill="1" applyBorder="1" applyAlignment="1">
      <alignment horizontal="center" vertical="center"/>
    </xf>
    <xf numFmtId="0" fontId="62" fillId="24" borderId="12" xfId="3" applyFont="1" applyFill="1" applyBorder="1" applyAlignment="1" applyProtection="1">
      <alignment horizontal="center" vertical="center" textRotation="90" wrapText="1"/>
      <protection locked="0" hidden="1"/>
    </xf>
    <xf numFmtId="0" fontId="51" fillId="24" borderId="2" xfId="0" applyFont="1" applyFill="1" applyBorder="1" applyAlignment="1">
      <alignment horizontal="center" vertical="center"/>
    </xf>
    <xf numFmtId="0" fontId="52" fillId="26" borderId="2" xfId="3" applyFont="1" applyFill="1" applyBorder="1" applyAlignment="1" applyProtection="1">
      <alignment horizontal="center" vertical="center" wrapText="1"/>
      <protection locked="0" hidden="1"/>
    </xf>
    <xf numFmtId="0" fontId="24" fillId="3" borderId="4" xfId="0" applyFont="1" applyFill="1" applyBorder="1" applyAlignment="1">
      <alignment vertical="center"/>
    </xf>
    <xf numFmtId="170" fontId="24" fillId="3" borderId="3" xfId="1" applyNumberFormat="1" applyFont="1" applyFill="1" applyBorder="1" applyAlignment="1">
      <alignment horizontal="center" vertical="center"/>
    </xf>
    <xf numFmtId="44" fontId="22" fillId="3" borderId="1" xfId="5" applyFont="1" applyFill="1" applyBorder="1" applyAlignment="1" applyProtection="1">
      <alignment horizontal="center" vertical="center"/>
      <protection locked="0" hidden="1"/>
    </xf>
    <xf numFmtId="9" fontId="24" fillId="23" borderId="0" xfId="0" applyNumberFormat="1" applyFont="1" applyFill="1" applyAlignment="1">
      <alignment horizontal="center" vertical="center"/>
    </xf>
    <xf numFmtId="0" fontId="32" fillId="8" borderId="0" xfId="0" applyFont="1" applyFill="1" applyAlignment="1">
      <alignment horizontal="center" vertical="center"/>
    </xf>
    <xf numFmtId="0" fontId="32" fillId="12" borderId="0" xfId="0" applyFont="1" applyFill="1" applyAlignment="1">
      <alignment horizontal="center" vertical="center"/>
    </xf>
    <xf numFmtId="0" fontId="75" fillId="16" borderId="31" xfId="0" applyFont="1" applyFill="1" applyBorder="1" applyAlignment="1">
      <alignment horizontal="center" vertical="center"/>
    </xf>
    <xf numFmtId="174" fontId="13" fillId="3" borderId="1" xfId="1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4" fontId="12" fillId="3" borderId="1" xfId="0" applyNumberFormat="1" applyFont="1" applyFill="1" applyBorder="1" applyAlignment="1">
      <alignment horizontal="center" vertical="center"/>
    </xf>
    <xf numFmtId="44" fontId="10" fillId="3" borderId="1" xfId="0" applyNumberFormat="1" applyFont="1" applyFill="1" applyBorder="1" applyAlignment="1">
      <alignment horizontal="center" vertical="center"/>
    </xf>
    <xf numFmtId="44" fontId="10" fillId="3" borderId="1" xfId="1" applyFont="1" applyFill="1" applyBorder="1" applyAlignment="1">
      <alignment horizontal="center" vertical="center"/>
    </xf>
    <xf numFmtId="44" fontId="9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32" fillId="16" borderId="0" xfId="0" applyFont="1" applyFill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22" fillId="3" borderId="1" xfId="5" applyNumberFormat="1" applyFont="1" applyFill="1" applyBorder="1" applyAlignment="1" applyProtection="1">
      <alignment horizontal="center" vertical="center"/>
      <protection locked="0" hidden="1"/>
    </xf>
    <xf numFmtId="1" fontId="13" fillId="3" borderId="1" xfId="0" applyNumberFormat="1" applyFont="1" applyFill="1" applyBorder="1" applyAlignment="1">
      <alignment horizontal="center" vertical="center"/>
    </xf>
    <xf numFmtId="172" fontId="13" fillId="3" borderId="1" xfId="1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44" fontId="13" fillId="3" borderId="1" xfId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0" fontId="62" fillId="11" borderId="12" xfId="3" applyFont="1" applyFill="1" applyBorder="1" applyAlignment="1" applyProtection="1">
      <alignment horizontal="center" vertical="center" textRotation="90" wrapText="1"/>
      <protection locked="0" hidden="1"/>
    </xf>
    <xf numFmtId="0" fontId="50" fillId="11" borderId="2" xfId="0" applyFont="1" applyFill="1" applyBorder="1" applyAlignment="1">
      <alignment horizontal="center" vertical="center"/>
    </xf>
    <xf numFmtId="9" fontId="56" fillId="0" borderId="12" xfId="2" applyFont="1" applyFill="1" applyBorder="1" applyAlignment="1" applyProtection="1">
      <alignment horizontal="center" vertical="center" wrapText="1"/>
      <protection locked="0" hidden="1"/>
    </xf>
    <xf numFmtId="14" fontId="56" fillId="0" borderId="12" xfId="3" applyNumberFormat="1" applyFont="1" applyBorder="1" applyAlignment="1" applyProtection="1">
      <alignment horizontal="center" vertical="center" wrapText="1"/>
      <protection locked="0" hidden="1"/>
    </xf>
    <xf numFmtId="14" fontId="56" fillId="2" borderId="12" xfId="3" applyNumberFormat="1" applyFont="1" applyFill="1" applyBorder="1" applyAlignment="1" applyProtection="1">
      <alignment horizontal="center" vertical="center" wrapText="1"/>
      <protection locked="0" hidden="1"/>
    </xf>
    <xf numFmtId="0" fontId="56" fillId="22" borderId="12" xfId="3" applyFont="1" applyFill="1" applyBorder="1" applyAlignment="1" applyProtection="1">
      <alignment horizontal="center" vertical="center" wrapText="1"/>
      <protection locked="0" hidden="1"/>
    </xf>
    <xf numFmtId="0" fontId="56" fillId="4" borderId="12" xfId="3" applyFont="1" applyFill="1" applyBorder="1" applyAlignment="1" applyProtection="1">
      <alignment horizontal="center" vertical="center" wrapText="1"/>
      <protection locked="0" hidden="1"/>
    </xf>
    <xf numFmtId="0" fontId="56" fillId="20" borderId="12" xfId="3" applyFont="1" applyFill="1" applyBorder="1" applyAlignment="1" applyProtection="1">
      <alignment horizontal="center" vertical="center" wrapText="1"/>
      <protection locked="0" hidden="1"/>
    </xf>
    <xf numFmtId="0" fontId="56" fillId="23" borderId="12" xfId="3" applyFont="1" applyFill="1" applyBorder="1" applyAlignment="1" applyProtection="1">
      <alignment horizontal="center" vertical="center" wrapText="1"/>
      <protection locked="0" hidden="1"/>
    </xf>
    <xf numFmtId="0" fontId="56" fillId="25" borderId="12" xfId="3" applyFont="1" applyFill="1" applyBorder="1" applyAlignment="1" applyProtection="1">
      <alignment horizontal="center" vertical="center" wrapText="1"/>
      <protection locked="0" hidden="1"/>
    </xf>
    <xf numFmtId="0" fontId="56" fillId="21" borderId="12" xfId="3" applyFont="1" applyFill="1" applyBorder="1" applyAlignment="1" applyProtection="1">
      <alignment horizontal="center" vertical="center" wrapText="1"/>
      <protection locked="0" hidden="1"/>
    </xf>
    <xf numFmtId="0" fontId="56" fillId="11" borderId="12" xfId="3" applyFont="1" applyFill="1" applyBorder="1" applyAlignment="1" applyProtection="1">
      <alignment horizontal="center" vertical="center" wrapText="1"/>
      <protection locked="0" hidden="1"/>
    </xf>
    <xf numFmtId="0" fontId="56" fillId="5" borderId="12" xfId="3" applyFont="1" applyFill="1" applyBorder="1" applyAlignment="1" applyProtection="1">
      <alignment horizontal="center" vertical="center" wrapText="1"/>
      <protection locked="0" hidden="1"/>
    </xf>
    <xf numFmtId="0" fontId="56" fillId="24" borderId="12" xfId="3" applyFont="1" applyFill="1" applyBorder="1" applyAlignment="1" applyProtection="1">
      <alignment horizontal="center" vertical="center" wrapText="1"/>
      <protection locked="0" hidden="1"/>
    </xf>
    <xf numFmtId="0" fontId="56" fillId="26" borderId="12" xfId="3" applyFont="1" applyFill="1" applyBorder="1" applyAlignment="1" applyProtection="1">
      <alignment horizontal="center" vertical="center" wrapText="1"/>
      <protection locked="0" hidden="1"/>
    </xf>
    <xf numFmtId="0" fontId="84" fillId="19" borderId="34" xfId="0" applyFont="1" applyFill="1" applyBorder="1" applyAlignment="1">
      <alignment horizontal="center" vertical="center"/>
    </xf>
    <xf numFmtId="0" fontId="70" fillId="19" borderId="8" xfId="0" applyFont="1" applyFill="1" applyBorder="1" applyAlignment="1">
      <alignment horizontal="center" wrapText="1"/>
    </xf>
    <xf numFmtId="0" fontId="38" fillId="19" borderId="13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0" fontId="10" fillId="4" borderId="1" xfId="1" applyNumberFormat="1" applyFont="1" applyFill="1" applyBorder="1" applyAlignment="1">
      <alignment horizontal="center" vertical="center"/>
    </xf>
    <xf numFmtId="170" fontId="10" fillId="3" borderId="1" xfId="1" applyNumberFormat="1" applyFont="1" applyFill="1" applyBorder="1" applyAlignment="1">
      <alignment horizontal="center" vertical="center"/>
    </xf>
    <xf numFmtId="170" fontId="19" fillId="3" borderId="1" xfId="1" applyNumberFormat="1" applyFont="1" applyFill="1" applyBorder="1" applyAlignment="1">
      <alignment horizontal="center" vertical="center"/>
    </xf>
    <xf numFmtId="0" fontId="74" fillId="19" borderId="1" xfId="0" applyFont="1" applyFill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170" fontId="34" fillId="3" borderId="1" xfId="1" applyNumberFormat="1" applyFont="1" applyFill="1" applyBorder="1" applyAlignment="1" applyProtection="1">
      <alignment horizontal="center" vertical="center"/>
      <protection locked="0" hidden="1"/>
    </xf>
    <xf numFmtId="171" fontId="10" fillId="3" borderId="1" xfId="8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171" fontId="20" fillId="3" borderId="1" xfId="0" applyNumberFormat="1" applyFont="1" applyFill="1" applyBorder="1" applyAlignment="1">
      <alignment horizontal="center" vertical="center"/>
    </xf>
    <xf numFmtId="171" fontId="9" fillId="0" borderId="1" xfId="1" applyNumberFormat="1" applyFont="1" applyFill="1" applyBorder="1" applyAlignment="1">
      <alignment horizontal="center" vertical="center"/>
    </xf>
    <xf numFmtId="44" fontId="20" fillId="3" borderId="1" xfId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170" fontId="20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14" fontId="55" fillId="19" borderId="12" xfId="3" applyNumberFormat="1" applyFont="1" applyFill="1" applyBorder="1" applyAlignment="1" applyProtection="1">
      <alignment horizontal="center" vertical="center" wrapText="1"/>
      <protection locked="0" hidden="1"/>
    </xf>
    <xf numFmtId="169" fontId="36" fillId="9" borderId="1" xfId="0" applyNumberFormat="1" applyFont="1" applyFill="1" applyBorder="1" applyAlignment="1">
      <alignment horizontal="center" vertical="center"/>
    </xf>
    <xf numFmtId="169" fontId="87" fillId="9" borderId="1" xfId="0" applyNumberFormat="1" applyFont="1" applyFill="1" applyBorder="1" applyAlignment="1">
      <alignment horizontal="center" vertical="center"/>
    </xf>
    <xf numFmtId="169" fontId="99" fillId="9" borderId="1" xfId="0" applyNumberFormat="1" applyFont="1" applyFill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19" borderId="30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169" fontId="90" fillId="2" borderId="1" xfId="0" applyNumberFormat="1" applyFont="1" applyFill="1" applyBorder="1" applyAlignment="1">
      <alignment horizontal="center" vertical="center"/>
    </xf>
    <xf numFmtId="0" fontId="32" fillId="16" borderId="30" xfId="0" applyFont="1" applyFill="1" applyBorder="1" applyAlignment="1">
      <alignment horizontal="center" vertical="center"/>
    </xf>
    <xf numFmtId="1" fontId="21" fillId="17" borderId="29" xfId="1" applyNumberFormat="1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/>
    </xf>
    <xf numFmtId="0" fontId="65" fillId="5" borderId="1" xfId="0" applyFont="1" applyFill="1" applyBorder="1" applyAlignment="1">
      <alignment horizontal="center" vertical="center"/>
    </xf>
    <xf numFmtId="0" fontId="59" fillId="19" borderId="22" xfId="0" applyFont="1" applyFill="1" applyBorder="1" applyAlignment="1">
      <alignment horizontal="center" vertical="center" wrapText="1"/>
    </xf>
    <xf numFmtId="166" fontId="86" fillId="3" borderId="2" xfId="3" quotePrefix="1" applyNumberFormat="1" applyFont="1" applyFill="1" applyBorder="1" applyAlignment="1" applyProtection="1">
      <alignment horizontal="center"/>
      <protection locked="0" hidden="1"/>
    </xf>
    <xf numFmtId="9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5" fillId="24" borderId="12" xfId="3" applyFont="1" applyFill="1" applyBorder="1" applyAlignment="1" applyProtection="1">
      <alignment horizontal="center" vertical="center" wrapText="1"/>
      <protection locked="0" hidden="1"/>
    </xf>
    <xf numFmtId="44" fontId="100" fillId="11" borderId="4" xfId="0" applyNumberFormat="1" applyFont="1" applyFill="1" applyBorder="1" applyAlignment="1">
      <alignment horizontal="center" vertical="center"/>
    </xf>
    <xf numFmtId="170" fontId="101" fillId="11" borderId="1" xfId="1" applyNumberFormat="1" applyFont="1" applyFill="1" applyBorder="1" applyAlignment="1">
      <alignment horizontal="center" vertical="center"/>
    </xf>
    <xf numFmtId="0" fontId="35" fillId="8" borderId="5" xfId="0" applyFont="1" applyFill="1" applyBorder="1" applyAlignment="1">
      <alignment horizontal="center" vertical="center"/>
    </xf>
    <xf numFmtId="0" fontId="35" fillId="8" borderId="2" xfId="0" applyFont="1" applyFill="1" applyBorder="1" applyAlignment="1">
      <alignment horizontal="center" vertical="center"/>
    </xf>
    <xf numFmtId="170" fontId="44" fillId="3" borderId="1" xfId="1" applyNumberFormat="1" applyFont="1" applyFill="1" applyBorder="1" applyAlignment="1" applyProtection="1">
      <alignment horizontal="center" vertical="center"/>
      <protection locked="0" hidden="1"/>
    </xf>
    <xf numFmtId="0" fontId="6" fillId="3" borderId="1" xfId="7" applyFont="1" applyFill="1" applyBorder="1" applyAlignment="1" applyProtection="1">
      <alignment horizontal="left"/>
      <protection locked="0" hidden="1"/>
    </xf>
    <xf numFmtId="0" fontId="6" fillId="3" borderId="2" xfId="7" applyFont="1" applyFill="1" applyBorder="1" applyAlignment="1" applyProtection="1">
      <alignment horizontal="left"/>
      <protection locked="0" hidden="1"/>
    </xf>
    <xf numFmtId="170" fontId="34" fillId="3" borderId="1" xfId="0" applyNumberFormat="1" applyFont="1" applyFill="1" applyBorder="1" applyAlignment="1">
      <alignment vertical="center"/>
    </xf>
    <xf numFmtId="0" fontId="7" fillId="3" borderId="1" xfId="7" applyFont="1" applyFill="1" applyBorder="1" applyAlignment="1" applyProtection="1">
      <alignment horizontal="left"/>
      <protection locked="0" hidden="1"/>
    </xf>
    <xf numFmtId="179" fontId="10" fillId="0" borderId="1" xfId="1" applyNumberFormat="1" applyFont="1" applyFill="1" applyBorder="1" applyAlignment="1">
      <alignment horizontal="center" vertical="center"/>
    </xf>
    <xf numFmtId="181" fontId="13" fillId="3" borderId="1" xfId="1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1" applyNumberFormat="1" applyFont="1" applyFill="1" applyBorder="1" applyAlignment="1">
      <alignment horizontal="center" vertical="center"/>
    </xf>
    <xf numFmtId="170" fontId="19" fillId="0" borderId="1" xfId="1" applyNumberFormat="1" applyFont="1" applyFill="1" applyBorder="1" applyAlignment="1">
      <alignment horizontal="center" vertical="center"/>
    </xf>
    <xf numFmtId="44" fontId="102" fillId="11" borderId="4" xfId="0" applyNumberFormat="1" applyFont="1" applyFill="1" applyBorder="1" applyAlignment="1">
      <alignment horizontal="center" vertical="center"/>
    </xf>
    <xf numFmtId="44" fontId="13" fillId="3" borderId="1" xfId="1" applyFont="1" applyFill="1" applyBorder="1" applyAlignment="1">
      <alignment horizontal="right" vertical="center"/>
    </xf>
    <xf numFmtId="44" fontId="13" fillId="3" borderId="1" xfId="0" applyNumberFormat="1" applyFont="1" applyFill="1" applyBorder="1" applyAlignment="1">
      <alignment horizontal="center" vertical="center"/>
    </xf>
    <xf numFmtId="0" fontId="10" fillId="20" borderId="1" xfId="1" applyNumberFormat="1" applyFont="1" applyFill="1" applyBorder="1" applyAlignment="1">
      <alignment horizontal="center" vertical="center"/>
    </xf>
    <xf numFmtId="14" fontId="22" fillId="3" borderId="1" xfId="3" applyNumberFormat="1" applyFont="1" applyFill="1" applyBorder="1" applyAlignment="1" applyProtection="1">
      <alignment horizontal="center" vertical="center"/>
      <protection locked="0" hidden="1"/>
    </xf>
    <xf numFmtId="14" fontId="15" fillId="3" borderId="1" xfId="3" applyNumberFormat="1" applyFont="1" applyFill="1" applyBorder="1" applyAlignment="1" applyProtection="1">
      <alignment horizontal="center" vertical="center"/>
      <protection locked="0" hidden="1"/>
    </xf>
    <xf numFmtId="14" fontId="15" fillId="3" borderId="1" xfId="7" applyNumberFormat="1" applyFont="1" applyFill="1" applyBorder="1" applyAlignment="1" applyProtection="1">
      <alignment horizontal="center" vertical="center"/>
      <protection locked="0" hidden="1"/>
    </xf>
    <xf numFmtId="0" fontId="105" fillId="3" borderId="1" xfId="7" applyFont="1" applyFill="1" applyBorder="1" applyAlignment="1" applyProtection="1">
      <alignment horizontal="center" vertical="center"/>
      <protection locked="0" hidden="1"/>
    </xf>
    <xf numFmtId="0" fontId="5" fillId="3" borderId="1" xfId="4" applyNumberFormat="1" applyFont="1" applyFill="1" applyBorder="1" applyAlignment="1" applyProtection="1">
      <alignment horizontal="center" vertical="center"/>
      <protection locked="0" hidden="1"/>
    </xf>
    <xf numFmtId="0" fontId="47" fillId="3" borderId="1" xfId="3" quotePrefix="1" applyFont="1" applyFill="1" applyBorder="1" applyAlignment="1" applyProtection="1">
      <alignment horizontal="center" vertical="center"/>
      <protection locked="0" hidden="1"/>
    </xf>
    <xf numFmtId="172" fontId="47" fillId="3" borderId="1" xfId="3" applyNumberFormat="1" applyFont="1" applyFill="1" applyBorder="1" applyAlignment="1" applyProtection="1">
      <alignment horizontal="center" vertical="center"/>
      <protection locked="0" hidden="1"/>
    </xf>
    <xf numFmtId="0" fontId="73" fillId="3" borderId="1" xfId="0" applyFont="1" applyFill="1" applyBorder="1" applyAlignment="1">
      <alignment horizontal="left" vertical="center"/>
    </xf>
    <xf numFmtId="172" fontId="48" fillId="3" borderId="1" xfId="3" applyNumberFormat="1" applyFont="1" applyFill="1" applyBorder="1" applyAlignment="1" applyProtection="1">
      <alignment horizontal="center" vertical="center"/>
      <protection locked="0" hidden="1"/>
    </xf>
    <xf numFmtId="0" fontId="48" fillId="3" borderId="1" xfId="3" quotePrefix="1" applyFont="1" applyFill="1" applyBorder="1" applyAlignment="1" applyProtection="1">
      <alignment horizontal="center" vertical="center"/>
      <protection locked="0" hidden="1"/>
    </xf>
    <xf numFmtId="166" fontId="103" fillId="3" borderId="1" xfId="3" quotePrefix="1" applyNumberFormat="1" applyFont="1" applyFill="1" applyBorder="1" applyAlignment="1" applyProtection="1">
      <alignment horizontal="center" vertical="center"/>
      <protection locked="0" hidden="1"/>
    </xf>
    <xf numFmtId="0" fontId="90" fillId="16" borderId="22" xfId="0" applyFont="1" applyFill="1" applyBorder="1" applyAlignment="1">
      <alignment horizontal="center" vertical="center" wrapText="1"/>
    </xf>
    <xf numFmtId="44" fontId="0" fillId="3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44" fontId="106" fillId="11" borderId="4" xfId="0" applyNumberFormat="1" applyFont="1" applyFill="1" applyBorder="1" applyAlignment="1">
      <alignment horizontal="center" vertical="center"/>
    </xf>
    <xf numFmtId="0" fontId="0" fillId="11" borderId="0" xfId="0" applyFill="1"/>
    <xf numFmtId="170" fontId="13" fillId="11" borderId="1" xfId="1" applyNumberFormat="1" applyFont="1" applyFill="1" applyBorder="1" applyAlignment="1"/>
    <xf numFmtId="44" fontId="13" fillId="11" borderId="1" xfId="0" applyNumberFormat="1" applyFont="1" applyFill="1" applyBorder="1"/>
    <xf numFmtId="0" fontId="13" fillId="11" borderId="1" xfId="0" applyFont="1" applyFill="1" applyBorder="1"/>
    <xf numFmtId="0" fontId="104" fillId="11" borderId="4" xfId="0" applyFont="1" applyFill="1" applyBorder="1" applyAlignment="1">
      <alignment horizontal="center"/>
    </xf>
    <xf numFmtId="44" fontId="13" fillId="11" borderId="4" xfId="0" applyNumberFormat="1" applyFont="1" applyFill="1" applyBorder="1"/>
    <xf numFmtId="44" fontId="13" fillId="11" borderId="3" xfId="0" applyNumberFormat="1" applyFont="1" applyFill="1" applyBorder="1"/>
    <xf numFmtId="44" fontId="13" fillId="11" borderId="1" xfId="0" applyNumberFormat="1" applyFont="1" applyFill="1" applyBorder="1" applyAlignment="1">
      <alignment horizontal="center"/>
    </xf>
    <xf numFmtId="0" fontId="13" fillId="11" borderId="4" xfId="0" applyFont="1" applyFill="1" applyBorder="1"/>
    <xf numFmtId="174" fontId="13" fillId="11" borderId="1" xfId="0" applyNumberFormat="1" applyFont="1" applyFill="1" applyBorder="1" applyAlignment="1">
      <alignment horizontal="center"/>
    </xf>
    <xf numFmtId="172" fontId="13" fillId="11" borderId="1" xfId="0" applyNumberFormat="1" applyFont="1" applyFill="1" applyBorder="1" applyAlignment="1">
      <alignment horizontal="center"/>
    </xf>
    <xf numFmtId="0" fontId="13" fillId="11" borderId="4" xfId="0" applyFont="1" applyFill="1" applyBorder="1" applyAlignment="1">
      <alignment horizontal="center"/>
    </xf>
    <xf numFmtId="171" fontId="57" fillId="11" borderId="1" xfId="0" applyNumberFormat="1" applyFont="1" applyFill="1" applyBorder="1"/>
    <xf numFmtId="44" fontId="57" fillId="11" borderId="1" xfId="1" applyFont="1" applyFill="1" applyBorder="1" applyAlignment="1">
      <alignment horizontal="center"/>
    </xf>
    <xf numFmtId="44" fontId="46" fillId="11" borderId="1" xfId="1" applyFont="1" applyFill="1" applyBorder="1"/>
    <xf numFmtId="44" fontId="73" fillId="11" borderId="1" xfId="1" applyFont="1" applyFill="1" applyBorder="1"/>
    <xf numFmtId="0" fontId="10" fillId="11" borderId="1" xfId="0" applyFont="1" applyFill="1" applyBorder="1" applyAlignment="1">
      <alignment horizontal="left"/>
    </xf>
    <xf numFmtId="170" fontId="24" fillId="3" borderId="9" xfId="1" applyNumberFormat="1" applyFont="1" applyFill="1" applyBorder="1" applyAlignment="1">
      <alignment horizontal="center" vertical="center"/>
    </xf>
    <xf numFmtId="170" fontId="34" fillId="13" borderId="1" xfId="1" applyNumberFormat="1" applyFont="1" applyFill="1" applyBorder="1" applyAlignment="1" applyProtection="1">
      <alignment horizontal="center" vertical="center"/>
      <protection locked="0" hidden="1"/>
    </xf>
    <xf numFmtId="170" fontId="24" fillId="3" borderId="2" xfId="1" applyNumberFormat="1" applyFont="1" applyFill="1" applyBorder="1" applyAlignment="1">
      <alignment horizontal="center" vertical="center"/>
    </xf>
    <xf numFmtId="44" fontId="0" fillId="11" borderId="3" xfId="0" applyNumberFormat="1" applyFill="1" applyBorder="1"/>
    <xf numFmtId="0" fontId="10" fillId="16" borderId="1" xfId="1" applyNumberFormat="1" applyFont="1" applyFill="1" applyBorder="1" applyAlignment="1">
      <alignment horizontal="center" vertical="center"/>
    </xf>
    <xf numFmtId="0" fontId="6" fillId="28" borderId="1" xfId="7" applyFont="1" applyFill="1" applyBorder="1" applyAlignment="1" applyProtection="1">
      <alignment horizontal="left"/>
      <protection locked="0" hidden="1"/>
    </xf>
    <xf numFmtId="0" fontId="64" fillId="3" borderId="2" xfId="7" applyFont="1" applyFill="1" applyBorder="1" applyAlignment="1" applyProtection="1">
      <alignment horizontal="left"/>
      <protection locked="0" hidden="1"/>
    </xf>
    <xf numFmtId="44" fontId="0" fillId="0" borderId="0" xfId="1" applyFont="1" applyAlignment="1">
      <alignment horizontal="center"/>
    </xf>
    <xf numFmtId="44" fontId="0" fillId="0" borderId="0" xfId="1" applyFont="1"/>
    <xf numFmtId="170" fontId="19" fillId="19" borderId="1" xfId="1" applyNumberFormat="1" applyFont="1" applyFill="1" applyBorder="1" applyAlignment="1">
      <alignment horizontal="center" vertical="center"/>
    </xf>
    <xf numFmtId="169" fontId="87" fillId="29" borderId="1" xfId="0" applyNumberFormat="1" applyFont="1" applyFill="1" applyBorder="1" applyAlignment="1">
      <alignment horizontal="center" vertical="center"/>
    </xf>
    <xf numFmtId="44" fontId="19" fillId="3" borderId="1" xfId="1" applyFont="1" applyFill="1" applyBorder="1" applyAlignment="1">
      <alignment horizontal="center" vertical="center"/>
    </xf>
    <xf numFmtId="0" fontId="90" fillId="20" borderId="22" xfId="0" applyFont="1" applyFill="1" applyBorder="1" applyAlignment="1">
      <alignment horizontal="center" vertical="center" wrapText="1"/>
    </xf>
    <xf numFmtId="44" fontId="91" fillId="3" borderId="1" xfId="1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169" fontId="106" fillId="29" borderId="1" xfId="0" applyNumberFormat="1" applyFont="1" applyFill="1" applyBorder="1" applyAlignment="1">
      <alignment horizontal="center" vertical="center"/>
    </xf>
    <xf numFmtId="0" fontId="32" fillId="12" borderId="30" xfId="0" applyFont="1" applyFill="1" applyBorder="1" applyAlignment="1">
      <alignment horizontal="center" vertical="center"/>
    </xf>
    <xf numFmtId="169" fontId="106" fillId="2" borderId="1" xfId="0" applyNumberFormat="1" applyFont="1" applyFill="1" applyBorder="1" applyAlignment="1">
      <alignment horizontal="center" vertical="center"/>
    </xf>
    <xf numFmtId="0" fontId="32" fillId="30" borderId="30" xfId="0" applyFont="1" applyFill="1" applyBorder="1" applyAlignment="1">
      <alignment horizontal="center" vertical="center"/>
    </xf>
    <xf numFmtId="0" fontId="32" fillId="22" borderId="30" xfId="0" applyFont="1" applyFill="1" applyBorder="1" applyAlignment="1">
      <alignment horizontal="center" vertical="center"/>
    </xf>
    <xf numFmtId="169" fontId="77" fillId="29" borderId="1" xfId="0" applyNumberFormat="1" applyFont="1" applyFill="1" applyBorder="1" applyAlignment="1">
      <alignment horizontal="center" vertical="center"/>
    </xf>
    <xf numFmtId="169" fontId="77" fillId="2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/>
    </xf>
    <xf numFmtId="0" fontId="49" fillId="0" borderId="0" xfId="3" applyFont="1" applyAlignment="1" applyProtection="1">
      <alignment vertical="top"/>
      <protection locked="0" hidden="1"/>
    </xf>
    <xf numFmtId="0" fontId="16" fillId="0" borderId="0" xfId="3" applyFont="1" applyAlignment="1" applyProtection="1">
      <alignment vertical="center"/>
      <protection locked="0" hidden="1"/>
    </xf>
    <xf numFmtId="14" fontId="92" fillId="0" borderId="0" xfId="3" applyNumberFormat="1" applyFont="1" applyAlignment="1" applyProtection="1">
      <alignment horizontal="center" vertical="center"/>
      <protection locked="0" hidden="1"/>
    </xf>
    <xf numFmtId="14" fontId="79" fillId="0" borderId="0" xfId="3" applyNumberFormat="1" applyFont="1" applyAlignment="1" applyProtection="1">
      <alignment horizontal="center" vertical="center"/>
      <protection locked="0" hidden="1"/>
    </xf>
    <xf numFmtId="0" fontId="83" fillId="3" borderId="0" xfId="3" applyFont="1" applyFill="1" applyAlignment="1" applyProtection="1">
      <alignment horizontal="center" vertical="center"/>
      <protection locked="0" hidden="1"/>
    </xf>
    <xf numFmtId="0" fontId="2" fillId="11" borderId="1" xfId="0" applyFont="1" applyFill="1" applyBorder="1" applyAlignment="1">
      <alignment horizontal="center"/>
    </xf>
    <xf numFmtId="0" fontId="95" fillId="2" borderId="16" xfId="3" applyFont="1" applyFill="1" applyBorder="1" applyAlignment="1" applyProtection="1">
      <alignment horizontal="center" vertical="justify"/>
      <protection locked="0" hidden="1"/>
    </xf>
    <xf numFmtId="0" fontId="95" fillId="2" borderId="18" xfId="3" applyFont="1" applyFill="1" applyBorder="1" applyAlignment="1" applyProtection="1">
      <alignment horizontal="center" vertical="justify"/>
      <protection locked="0" hidden="1"/>
    </xf>
    <xf numFmtId="0" fontId="95" fillId="2" borderId="17" xfId="3" applyFont="1" applyFill="1" applyBorder="1" applyAlignment="1" applyProtection="1">
      <alignment horizontal="center" vertical="justify"/>
      <protection locked="0" hidden="1"/>
    </xf>
    <xf numFmtId="0" fontId="94" fillId="19" borderId="16" xfId="3" applyFont="1" applyFill="1" applyBorder="1" applyAlignment="1" applyProtection="1">
      <alignment horizontal="center" vertical="justify"/>
      <protection locked="0" hidden="1"/>
    </xf>
    <xf numFmtId="0" fontId="94" fillId="19" borderId="18" xfId="3" applyFont="1" applyFill="1" applyBorder="1" applyAlignment="1" applyProtection="1">
      <alignment horizontal="center" vertical="justify"/>
      <protection locked="0" hidden="1"/>
    </xf>
    <xf numFmtId="0" fontId="94" fillId="19" borderId="17" xfId="3" applyFont="1" applyFill="1" applyBorder="1" applyAlignment="1" applyProtection="1">
      <alignment horizontal="center" vertical="justify"/>
      <protection locked="0" hidden="1"/>
    </xf>
    <xf numFmtId="0" fontId="24" fillId="3" borderId="4" xfId="0" applyFont="1" applyFill="1" applyBorder="1" applyAlignment="1">
      <alignment horizontal="center" vertical="center"/>
    </xf>
    <xf numFmtId="0" fontId="24" fillId="3" borderId="29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32" fillId="27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38" fillId="15" borderId="15" xfId="0" applyFont="1" applyFill="1" applyBorder="1" applyAlignment="1">
      <alignment horizontal="center" vertical="center" wrapText="1"/>
    </xf>
    <xf numFmtId="0" fontId="38" fillId="15" borderId="0" xfId="0" applyFont="1" applyFill="1" applyAlignment="1">
      <alignment horizontal="center" vertical="center" wrapText="1"/>
    </xf>
    <xf numFmtId="0" fontId="38" fillId="18" borderId="14" xfId="0" applyFont="1" applyFill="1" applyBorder="1" applyAlignment="1">
      <alignment horizontal="center" vertical="center" wrapText="1"/>
    </xf>
    <xf numFmtId="0" fontId="38" fillId="18" borderId="25" xfId="0" applyFont="1" applyFill="1" applyBorder="1" applyAlignment="1">
      <alignment horizontal="center" vertical="center" wrapText="1"/>
    </xf>
    <xf numFmtId="0" fontId="59" fillId="2" borderId="10" xfId="0" applyFont="1" applyFill="1" applyBorder="1" applyAlignment="1">
      <alignment horizontal="center" vertical="center" wrapText="1"/>
    </xf>
    <xf numFmtId="0" fontId="59" fillId="2" borderId="24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59" fillId="4" borderId="25" xfId="0" applyFont="1" applyFill="1" applyBorder="1" applyAlignment="1">
      <alignment horizontal="center" vertical="center"/>
    </xf>
    <xf numFmtId="0" fontId="59" fillId="4" borderId="0" xfId="0" applyFont="1" applyFill="1" applyAlignment="1">
      <alignment horizontal="center" vertical="center"/>
    </xf>
    <xf numFmtId="0" fontId="59" fillId="4" borderId="32" xfId="0" applyFont="1" applyFill="1" applyBorder="1" applyAlignment="1">
      <alignment horizontal="center" vertical="center"/>
    </xf>
    <xf numFmtId="0" fontId="59" fillId="4" borderId="33" xfId="0" applyFont="1" applyFill="1" applyBorder="1" applyAlignment="1">
      <alignment horizontal="center" vertical="center"/>
    </xf>
    <xf numFmtId="0" fontId="59" fillId="4" borderId="6" xfId="0" applyFont="1" applyFill="1" applyBorder="1" applyAlignment="1">
      <alignment horizontal="center" vertical="center"/>
    </xf>
    <xf numFmtId="0" fontId="59" fillId="4" borderId="9" xfId="0" applyFont="1" applyFill="1" applyBorder="1" applyAlignment="1">
      <alignment horizontal="center" vertical="center"/>
    </xf>
    <xf numFmtId="0" fontId="59" fillId="3" borderId="10" xfId="0" applyFont="1" applyFill="1" applyBorder="1" applyAlignment="1">
      <alignment horizontal="center" vertical="center"/>
    </xf>
    <xf numFmtId="0" fontId="59" fillId="3" borderId="23" xfId="0" applyFont="1" applyFill="1" applyBorder="1" applyAlignment="1">
      <alignment horizontal="center" vertical="center"/>
    </xf>
    <xf numFmtId="0" fontId="37" fillId="18" borderId="1" xfId="0" applyFont="1" applyFill="1" applyBorder="1" applyAlignment="1">
      <alignment horizontal="center"/>
    </xf>
    <xf numFmtId="0" fontId="70" fillId="18" borderId="1" xfId="0" applyFont="1" applyFill="1" applyBorder="1" applyAlignment="1">
      <alignment horizontal="center" vertical="center" wrapText="1"/>
    </xf>
    <xf numFmtId="0" fontId="85" fillId="3" borderId="0" xfId="0" applyFont="1" applyFill="1" applyAlignment="1">
      <alignment horizontal="center" vertical="center"/>
    </xf>
    <xf numFmtId="0" fontId="85" fillId="3" borderId="6" xfId="0" applyFont="1" applyFill="1" applyBorder="1" applyAlignment="1">
      <alignment horizontal="center" vertical="center"/>
    </xf>
    <xf numFmtId="0" fontId="38" fillId="15" borderId="5" xfId="0" applyFont="1" applyFill="1" applyBorder="1" applyAlignment="1">
      <alignment horizontal="center" vertical="center" wrapText="1"/>
    </xf>
    <xf numFmtId="0" fontId="38" fillId="15" borderId="2" xfId="0" applyFont="1" applyFill="1" applyBorder="1" applyAlignment="1">
      <alignment horizontal="center" vertical="center" wrapText="1"/>
    </xf>
    <xf numFmtId="44" fontId="109" fillId="0" borderId="0" xfId="1" applyFont="1" applyAlignment="1">
      <alignment horizontal="center" vertical="center"/>
    </xf>
    <xf numFmtId="0" fontId="23" fillId="15" borderId="0" xfId="0" applyFont="1" applyFill="1" applyAlignment="1">
      <alignment horizontal="center" vertical="center" wrapText="1"/>
    </xf>
    <xf numFmtId="0" fontId="23" fillId="9" borderId="0" xfId="0" applyFont="1" applyFill="1" applyAlignment="1">
      <alignment horizontal="center" vertical="center" wrapText="1"/>
    </xf>
    <xf numFmtId="169" fontId="36" fillId="19" borderId="4" xfId="0" applyNumberFormat="1" applyFont="1" applyFill="1" applyBorder="1" applyAlignment="1">
      <alignment horizontal="center" vertical="center"/>
    </xf>
    <xf numFmtId="169" fontId="36" fillId="19" borderId="7" xfId="0" applyNumberFormat="1" applyFont="1" applyFill="1" applyBorder="1" applyAlignment="1">
      <alignment horizontal="center" vertical="center"/>
    </xf>
    <xf numFmtId="169" fontId="36" fillId="19" borderId="29" xfId="0" applyNumberFormat="1" applyFont="1" applyFill="1" applyBorder="1" applyAlignment="1">
      <alignment horizontal="center" vertical="center"/>
    </xf>
    <xf numFmtId="169" fontId="87" fillId="2" borderId="29" xfId="0" applyNumberFormat="1" applyFont="1" applyFill="1" applyBorder="1" applyAlignment="1">
      <alignment horizontal="center" vertical="center"/>
    </xf>
    <xf numFmtId="169" fontId="87" fillId="2" borderId="3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37" fillId="8" borderId="1" xfId="0" applyFont="1" applyFill="1" applyBorder="1" applyAlignment="1">
      <alignment horizontal="center" vertical="center"/>
    </xf>
    <xf numFmtId="0" fontId="37" fillId="8" borderId="5" xfId="0" applyFont="1" applyFill="1" applyBorder="1" applyAlignment="1">
      <alignment horizontal="center" vertical="center"/>
    </xf>
    <xf numFmtId="0" fontId="35" fillId="8" borderId="1" xfId="0" applyFont="1" applyFill="1" applyBorder="1" applyAlignment="1">
      <alignment horizontal="center" vertical="center"/>
    </xf>
    <xf numFmtId="0" fontId="35" fillId="8" borderId="5" xfId="0" applyFont="1" applyFill="1" applyBorder="1" applyAlignment="1">
      <alignment horizontal="center" vertical="center"/>
    </xf>
    <xf numFmtId="0" fontId="76" fillId="8" borderId="1" xfId="0" applyFont="1" applyFill="1" applyBorder="1" applyAlignment="1">
      <alignment horizontal="center" vertical="center"/>
    </xf>
    <xf numFmtId="0" fontId="76" fillId="8" borderId="5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23" fillId="19" borderId="0" xfId="0" applyFont="1" applyFill="1" applyAlignment="1">
      <alignment horizontal="center" vertical="center"/>
    </xf>
    <xf numFmtId="9" fontId="23" fillId="10" borderId="0" xfId="0" applyNumberFormat="1" applyFont="1" applyFill="1" applyAlignment="1">
      <alignment horizontal="center" vertical="center"/>
    </xf>
    <xf numFmtId="9" fontId="23" fillId="7" borderId="0" xfId="0" applyNumberFormat="1" applyFont="1" applyFill="1" applyAlignment="1">
      <alignment horizontal="center" vertical="center"/>
    </xf>
    <xf numFmtId="0" fontId="48" fillId="8" borderId="0" xfId="0" applyFont="1" applyFill="1" applyAlignment="1">
      <alignment horizontal="center" vertical="center"/>
    </xf>
    <xf numFmtId="44" fontId="98" fillId="3" borderId="1" xfId="1" applyFont="1" applyFill="1" applyBorder="1" applyAlignment="1">
      <alignment horizontal="right" vertical="center"/>
    </xf>
  </cellXfs>
  <cellStyles count="9">
    <cellStyle name="Comma" xfId="8" builtinId="3"/>
    <cellStyle name="Currency" xfId="1" builtinId="4"/>
    <cellStyle name="Currency 3" xfId="5" xr:uid="{00000000-0005-0000-0000-000002000000}"/>
    <cellStyle name="Normal" xfId="0" builtinId="0"/>
    <cellStyle name="Normal 3" xfId="6" xr:uid="{00000000-0005-0000-0000-000004000000}"/>
    <cellStyle name="Normal_Sheet1_1" xfId="3" xr:uid="{00000000-0005-0000-0000-000005000000}"/>
    <cellStyle name="Normal_Sheet1_1_Salary for Octo(01~31.10.2009)" xfId="7" xr:uid="{00000000-0005-0000-0000-000007000000}"/>
    <cellStyle name="Percent 2" xfId="2" xr:uid="{00000000-0005-0000-0000-000008000000}"/>
    <cellStyle name="Percent 3" xfId="4" xr:uid="{00000000-0005-0000-0000-000009000000}"/>
  </cellStyles>
  <dxfs count="2">
    <dxf>
      <fill>
        <patternFill>
          <fgColor rgb="FFFFFFCC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735EB"/>
      <color rgb="FFCC9900"/>
      <color rgb="FFEC34DF"/>
      <color rgb="FFB3EC34"/>
      <color rgb="FFCF91CB"/>
      <color rgb="FFD7A5D3"/>
      <color rgb="FFFFFFCC"/>
      <color rgb="FF946A81"/>
      <color rgb="FF6D63F3"/>
      <color rgb="FF493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LARY%20%20TRAINING%20WORKER%20-%2005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ALL TEAM"/>
      <sheetName val="OT"/>
      <sheetName val="PAY SLIP-Night"/>
      <sheetName val="Annual Leave"/>
    </sheetNames>
    <sheetDataSet>
      <sheetData sheetId="0"/>
      <sheetData sheetId="1">
        <row r="9">
          <cell r="H9">
            <v>250</v>
          </cell>
        </row>
        <row r="10">
          <cell r="H10">
            <v>250</v>
          </cell>
        </row>
      </sheetData>
      <sheetData sheetId="2">
        <row r="31">
          <cell r="AO31">
            <v>0</v>
          </cell>
        </row>
        <row r="32">
          <cell r="AT32">
            <v>0</v>
          </cell>
          <cell r="AU32">
            <v>26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BB32">
            <v>0</v>
          </cell>
        </row>
        <row r="33">
          <cell r="AT33">
            <v>0</v>
          </cell>
          <cell r="AU33">
            <v>26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BB33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U75"/>
  <sheetViews>
    <sheetView tabSelected="1" view="pageBreakPreview" topLeftCell="M1" zoomScale="60" zoomScaleNormal="66" workbookViewId="0">
      <selection activeCell="A3" sqref="A3:AS3"/>
    </sheetView>
  </sheetViews>
  <sheetFormatPr defaultColWidth="8.86328125" defaultRowHeight="14.25" x14ac:dyDescent="0.45"/>
  <cols>
    <col min="1" max="1" width="3.59765625" customWidth="1"/>
    <col min="2" max="2" width="10" customWidth="1"/>
    <col min="3" max="3" width="18" customWidth="1"/>
    <col min="4" max="4" width="6.1328125" customWidth="1"/>
    <col min="5" max="5" width="10.59765625" customWidth="1"/>
    <col min="6" max="6" width="12.86328125" customWidth="1"/>
    <col min="7" max="7" width="12.86328125" hidden="1" customWidth="1"/>
    <col min="8" max="8" width="15.265625" customWidth="1"/>
    <col min="9" max="9" width="9.86328125" customWidth="1"/>
    <col min="10" max="10" width="9.265625" customWidth="1"/>
    <col min="11" max="11" width="14.1328125" customWidth="1"/>
    <col min="12" max="12" width="5.86328125" style="134" customWidth="1"/>
    <col min="13" max="13" width="12.265625" style="134" customWidth="1"/>
    <col min="14" max="14" width="6.265625" style="134" customWidth="1"/>
    <col min="15" max="15" width="13.86328125" style="134" customWidth="1"/>
    <col min="16" max="16" width="7.1328125" customWidth="1"/>
    <col min="17" max="17" width="11.59765625" customWidth="1"/>
    <col min="18" max="18" width="7.1328125" customWidth="1"/>
    <col min="19" max="19" width="13.3984375" customWidth="1"/>
    <col min="20" max="30" width="12.1328125" hidden="1" customWidth="1"/>
    <col min="31" max="37" width="12.1328125" customWidth="1"/>
    <col min="38" max="39" width="13.86328125" customWidth="1"/>
    <col min="40" max="40" width="14.86328125" customWidth="1"/>
    <col min="41" max="45" width="20.73046875" customWidth="1"/>
    <col min="47" max="47" width="15.1328125" customWidth="1"/>
  </cols>
  <sheetData>
    <row r="1" spans="1:47" ht="31.9" customHeight="1" x14ac:dyDescent="0.45">
      <c r="A1" s="323" t="s">
        <v>203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</row>
    <row r="2" spans="1:47" ht="18" x14ac:dyDescent="0.45">
      <c r="A2" s="324" t="s">
        <v>204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4"/>
      <c r="AO2" s="324"/>
      <c r="AP2" s="324"/>
      <c r="AQ2" s="324"/>
      <c r="AR2" s="324"/>
      <c r="AS2" s="324"/>
    </row>
    <row r="3" spans="1:47" ht="38.25" customHeight="1" x14ac:dyDescent="0.45">
      <c r="A3" s="325" t="s">
        <v>268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326"/>
      <c r="AH3" s="326"/>
      <c r="AI3" s="326"/>
      <c r="AJ3" s="326"/>
      <c r="AK3" s="326"/>
      <c r="AL3" s="326"/>
      <c r="AM3" s="326"/>
      <c r="AN3" s="326"/>
      <c r="AO3" s="326"/>
      <c r="AP3" s="326"/>
      <c r="AQ3" s="326"/>
      <c r="AR3" s="326"/>
      <c r="AS3" s="326"/>
    </row>
    <row r="4" spans="1:47" ht="22.5" customHeight="1" thickBot="1" x14ac:dyDescent="0.5">
      <c r="A4" s="327" t="s">
        <v>267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327"/>
      <c r="AN4" s="327"/>
      <c r="AO4" s="327"/>
      <c r="AP4" s="327"/>
      <c r="AQ4" s="327"/>
      <c r="AR4" s="327"/>
      <c r="AS4" s="327"/>
    </row>
    <row r="5" spans="1:47" ht="41.25" customHeight="1" thickBot="1" x14ac:dyDescent="1.6">
      <c r="A5" s="82" t="s">
        <v>260</v>
      </c>
      <c r="B5" s="83"/>
      <c r="C5" s="83"/>
      <c r="D5" s="83"/>
      <c r="E5" s="84"/>
      <c r="F5" s="84"/>
      <c r="G5" s="84"/>
      <c r="H5" s="84"/>
      <c r="I5" s="332" t="s">
        <v>158</v>
      </c>
      <c r="J5" s="333"/>
      <c r="K5" s="333"/>
      <c r="L5" s="333"/>
      <c r="M5" s="333"/>
      <c r="N5" s="333"/>
      <c r="O5" s="333"/>
      <c r="P5" s="333"/>
      <c r="Q5" s="333"/>
      <c r="R5" s="333"/>
      <c r="S5" s="334"/>
      <c r="T5" s="329" t="s">
        <v>159</v>
      </c>
      <c r="U5" s="330"/>
      <c r="V5" s="330"/>
      <c r="W5" s="330"/>
      <c r="X5" s="330"/>
      <c r="Y5" s="330"/>
      <c r="Z5" s="330"/>
      <c r="AA5" s="330"/>
      <c r="AB5" s="330"/>
      <c r="AC5" s="330"/>
      <c r="AD5" s="331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</row>
    <row r="6" spans="1:47" s="46" customFormat="1" ht="111" customHeight="1" thickBot="1" x14ac:dyDescent="1.45">
      <c r="A6" s="44" t="s">
        <v>81</v>
      </c>
      <c r="B6" s="45" t="s">
        <v>5</v>
      </c>
      <c r="C6" s="45" t="s">
        <v>82</v>
      </c>
      <c r="D6" s="44" t="s">
        <v>73</v>
      </c>
      <c r="E6" s="44" t="s">
        <v>75</v>
      </c>
      <c r="F6" s="49" t="s">
        <v>74</v>
      </c>
      <c r="G6" s="48" t="s">
        <v>166</v>
      </c>
      <c r="H6" s="48" t="s">
        <v>165</v>
      </c>
      <c r="I6" s="129" t="s">
        <v>164</v>
      </c>
      <c r="J6" s="138" t="s">
        <v>137</v>
      </c>
      <c r="K6" s="129" t="s">
        <v>6</v>
      </c>
      <c r="L6" s="123" t="s">
        <v>83</v>
      </c>
      <c r="M6" s="129" t="s">
        <v>6</v>
      </c>
      <c r="N6" s="123" t="s">
        <v>76</v>
      </c>
      <c r="O6" s="129" t="s">
        <v>84</v>
      </c>
      <c r="P6" s="123" t="s">
        <v>108</v>
      </c>
      <c r="Q6" s="129" t="s">
        <v>84</v>
      </c>
      <c r="R6" s="123" t="s">
        <v>107</v>
      </c>
      <c r="S6" s="129" t="s">
        <v>85</v>
      </c>
      <c r="T6" s="118" t="s">
        <v>163</v>
      </c>
      <c r="U6" s="117" t="s">
        <v>134</v>
      </c>
      <c r="V6" s="118" t="s">
        <v>6</v>
      </c>
      <c r="W6" s="142" t="s">
        <v>83</v>
      </c>
      <c r="X6" s="118" t="s">
        <v>6</v>
      </c>
      <c r="Y6" s="119" t="s">
        <v>133</v>
      </c>
      <c r="Z6" s="118" t="s">
        <v>84</v>
      </c>
      <c r="AA6" s="120" t="s">
        <v>155</v>
      </c>
      <c r="AB6" s="118" t="s">
        <v>85</v>
      </c>
      <c r="AC6" s="142" t="s">
        <v>108</v>
      </c>
      <c r="AD6" s="118" t="s">
        <v>84</v>
      </c>
      <c r="AE6" s="153" t="s">
        <v>77</v>
      </c>
      <c r="AF6" s="155" t="s">
        <v>106</v>
      </c>
      <c r="AG6" s="124" t="s">
        <v>7</v>
      </c>
      <c r="AH6" s="157" t="s">
        <v>78</v>
      </c>
      <c r="AI6" s="158" t="s">
        <v>6</v>
      </c>
      <c r="AJ6" s="161" t="s">
        <v>68</v>
      </c>
      <c r="AK6" s="162" t="s">
        <v>79</v>
      </c>
      <c r="AL6" s="166" t="s">
        <v>80</v>
      </c>
      <c r="AM6" s="166" t="s">
        <v>80</v>
      </c>
      <c r="AN6" s="195" t="s">
        <v>214</v>
      </c>
      <c r="AO6" s="168" t="s">
        <v>211</v>
      </c>
      <c r="AP6" s="170" t="s">
        <v>109</v>
      </c>
      <c r="AQ6" s="168" t="s">
        <v>251</v>
      </c>
      <c r="AR6" s="165" t="s">
        <v>110</v>
      </c>
      <c r="AS6" s="45" t="s">
        <v>8</v>
      </c>
      <c r="AU6" s="46">
        <v>4000</v>
      </c>
    </row>
    <row r="7" spans="1:47" ht="70.5" customHeight="1" thickBot="1" x14ac:dyDescent="0.5">
      <c r="A7" s="79" t="s">
        <v>4</v>
      </c>
      <c r="B7" s="76" t="s">
        <v>0</v>
      </c>
      <c r="C7" s="77" t="s">
        <v>10</v>
      </c>
      <c r="D7" s="79" t="s">
        <v>11</v>
      </c>
      <c r="E7" s="197" t="s">
        <v>100</v>
      </c>
      <c r="F7" s="198" t="s">
        <v>101</v>
      </c>
      <c r="G7" s="78" t="s">
        <v>168</v>
      </c>
      <c r="H7" s="78" t="s">
        <v>167</v>
      </c>
      <c r="I7" s="130" t="s">
        <v>99</v>
      </c>
      <c r="J7" s="229" t="s">
        <v>71</v>
      </c>
      <c r="K7" s="137" t="s">
        <v>111</v>
      </c>
      <c r="L7" s="130" t="s">
        <v>98</v>
      </c>
      <c r="M7" s="130" t="s">
        <v>102</v>
      </c>
      <c r="N7" s="130" t="s">
        <v>221</v>
      </c>
      <c r="O7" s="131" t="s">
        <v>104</v>
      </c>
      <c r="P7" s="137" t="s">
        <v>97</v>
      </c>
      <c r="Q7" s="131" t="s">
        <v>103</v>
      </c>
      <c r="R7" s="137" t="s">
        <v>96</v>
      </c>
      <c r="S7" s="137" t="s">
        <v>105</v>
      </c>
      <c r="T7" s="127" t="s">
        <v>99</v>
      </c>
      <c r="U7" s="199" t="s">
        <v>130</v>
      </c>
      <c r="V7" s="127" t="s">
        <v>131</v>
      </c>
      <c r="W7" s="127" t="s">
        <v>157</v>
      </c>
      <c r="X7" s="127" t="s">
        <v>102</v>
      </c>
      <c r="Y7" s="127" t="s">
        <v>132</v>
      </c>
      <c r="Z7" s="127" t="s">
        <v>216</v>
      </c>
      <c r="AA7" s="127" t="s">
        <v>135</v>
      </c>
      <c r="AB7" s="127" t="s">
        <v>136</v>
      </c>
      <c r="AC7" s="127" t="s">
        <v>156</v>
      </c>
      <c r="AD7" s="127" t="s">
        <v>103</v>
      </c>
      <c r="AE7" s="200" t="s">
        <v>95</v>
      </c>
      <c r="AF7" s="201" t="s">
        <v>94</v>
      </c>
      <c r="AG7" s="202" t="s">
        <v>93</v>
      </c>
      <c r="AH7" s="203" t="s">
        <v>92</v>
      </c>
      <c r="AI7" s="203" t="s">
        <v>91</v>
      </c>
      <c r="AJ7" s="204" t="s">
        <v>90</v>
      </c>
      <c r="AK7" s="204" t="s">
        <v>89</v>
      </c>
      <c r="AL7" s="205" t="s">
        <v>171</v>
      </c>
      <c r="AM7" s="205" t="s">
        <v>172</v>
      </c>
      <c r="AN7" s="206" t="s">
        <v>215</v>
      </c>
      <c r="AO7" s="207" t="s">
        <v>212</v>
      </c>
      <c r="AP7" s="208" t="s">
        <v>88</v>
      </c>
      <c r="AQ7" s="245" t="s">
        <v>252</v>
      </c>
      <c r="AR7" s="209" t="s">
        <v>87</v>
      </c>
      <c r="AS7" s="77" t="s">
        <v>86</v>
      </c>
    </row>
    <row r="8" spans="1:47" ht="15" customHeight="1" x14ac:dyDescent="0.45">
      <c r="A8" s="25"/>
      <c r="B8" s="80" t="s">
        <v>16</v>
      </c>
      <c r="C8" s="81" t="s">
        <v>17</v>
      </c>
      <c r="D8" s="80" t="s">
        <v>18</v>
      </c>
      <c r="E8" s="81" t="s">
        <v>19</v>
      </c>
      <c r="F8" s="81" t="s">
        <v>20</v>
      </c>
      <c r="G8" s="26"/>
      <c r="H8" s="27"/>
      <c r="I8" s="132" t="s">
        <v>22</v>
      </c>
      <c r="J8" s="133" t="s">
        <v>15</v>
      </c>
      <c r="K8" s="132" t="s">
        <v>21</v>
      </c>
      <c r="L8" s="132" t="s">
        <v>22</v>
      </c>
      <c r="M8" s="132" t="s">
        <v>23</v>
      </c>
      <c r="N8" s="132" t="s">
        <v>24</v>
      </c>
      <c r="O8" s="133" t="s">
        <v>25</v>
      </c>
      <c r="P8" s="133" t="s">
        <v>26</v>
      </c>
      <c r="Q8" s="132" t="s">
        <v>27</v>
      </c>
      <c r="R8" s="132" t="s">
        <v>28</v>
      </c>
      <c r="S8" s="133" t="s">
        <v>29</v>
      </c>
      <c r="T8" s="135"/>
      <c r="U8" s="135"/>
      <c r="V8" s="135"/>
      <c r="W8" s="135"/>
      <c r="X8" s="135"/>
      <c r="Y8" s="135"/>
      <c r="Z8" s="135"/>
      <c r="AA8" s="128" t="s">
        <v>28</v>
      </c>
      <c r="AB8" s="135" t="s">
        <v>29</v>
      </c>
      <c r="AC8" s="128" t="s">
        <v>30</v>
      </c>
      <c r="AD8" s="128"/>
      <c r="AE8" s="154" t="s">
        <v>35</v>
      </c>
      <c r="AF8" s="156" t="s">
        <v>31</v>
      </c>
      <c r="AG8" s="126" t="s">
        <v>63</v>
      </c>
      <c r="AH8" s="159"/>
      <c r="AI8" s="160"/>
      <c r="AJ8" s="163" t="s">
        <v>33</v>
      </c>
      <c r="AK8" s="164" t="s">
        <v>34</v>
      </c>
      <c r="AL8" s="167" t="s">
        <v>32</v>
      </c>
      <c r="AM8" s="167" t="s">
        <v>32</v>
      </c>
      <c r="AN8" s="196"/>
      <c r="AO8" s="169"/>
      <c r="AP8" s="171"/>
      <c r="AQ8" s="171"/>
      <c r="AR8" s="172"/>
      <c r="AS8" s="28"/>
    </row>
    <row r="9" spans="1:47" s="1" customFormat="1" ht="63" customHeight="1" x14ac:dyDescent="0.35">
      <c r="A9" s="268" t="s">
        <v>265</v>
      </c>
      <c r="B9" s="269" t="str">
        <f>OT!B6</f>
        <v>KVT-011</v>
      </c>
      <c r="C9" s="267" t="str">
        <f>OT!C6</f>
        <v>អូន​ ភាន់</v>
      </c>
      <c r="D9" s="32" t="s">
        <v>264</v>
      </c>
      <c r="E9" s="125" t="s">
        <v>147</v>
      </c>
      <c r="F9" s="266" t="s">
        <v>195</v>
      </c>
      <c r="G9" s="270">
        <f t="shared" ref="G9:G20" si="0">H9/26*26*130%</f>
        <v>270.40000000000003</v>
      </c>
      <c r="H9" s="175">
        <f>OT!J6</f>
        <v>208</v>
      </c>
      <c r="I9" s="189">
        <f>OT!AQ6</f>
        <v>26</v>
      </c>
      <c r="J9" s="186">
        <f>OT!AP6</f>
        <v>0</v>
      </c>
      <c r="K9" s="262">
        <f t="shared" ref="K9:K34" si="1">H9/26*J9</f>
        <v>0</v>
      </c>
      <c r="L9" s="181">
        <f>OT!AR6</f>
        <v>0</v>
      </c>
      <c r="M9" s="185">
        <f t="shared" ref="M9:M34" si="2">H9/26/2*L9</f>
        <v>0</v>
      </c>
      <c r="N9" s="278">
        <f>OT!AS6</f>
        <v>0</v>
      </c>
      <c r="O9" s="239">
        <f t="shared" ref="O9:O34" si="3">H9/26/8*N9*1.5</f>
        <v>0</v>
      </c>
      <c r="P9" s="190">
        <f>OT!AT6</f>
        <v>0</v>
      </c>
      <c r="Q9" s="185">
        <f t="shared" ref="Q9:Q34" si="4">H9/26/8*P9*100%</f>
        <v>0</v>
      </c>
      <c r="R9" s="277">
        <f>OT!AU6</f>
        <v>0</v>
      </c>
      <c r="S9" s="239">
        <f t="shared" ref="S9:S34" si="5">H9/26/8*R9*200%</f>
        <v>0</v>
      </c>
      <c r="T9" s="257">
        <f>OT!AW6</f>
        <v>26</v>
      </c>
      <c r="U9" s="257">
        <f>OT!AV6</f>
        <v>0</v>
      </c>
      <c r="V9" s="182">
        <f t="shared" ref="V9:V29" si="6">H9/26*U9*130%</f>
        <v>0</v>
      </c>
      <c r="W9" s="257">
        <f>OT!AX6</f>
        <v>0</v>
      </c>
      <c r="X9" s="182">
        <f t="shared" ref="X9:X34" si="7">G9/26/2*W9</f>
        <v>0</v>
      </c>
      <c r="Y9" s="257">
        <f>OT!AY6</f>
        <v>0</v>
      </c>
      <c r="Z9" s="182">
        <f t="shared" ref="Z9:Z34" si="8">H9/26/8*Y9*200%</f>
        <v>0</v>
      </c>
      <c r="AA9" s="190">
        <f>OT!BA6</f>
        <v>0</v>
      </c>
      <c r="AB9" s="182">
        <f t="shared" ref="AB9:AB34" si="9">H9/26/8*AA9*260%</f>
        <v>0</v>
      </c>
      <c r="AC9" s="258">
        <f>OT!AZ6</f>
        <v>0</v>
      </c>
      <c r="AD9" s="191">
        <f t="shared" ref="AD9:AD34" si="10">H9/26/8*AC9*130%</f>
        <v>0</v>
      </c>
      <c r="AE9" s="180">
        <f>OT!BG6</f>
        <v>0</v>
      </c>
      <c r="AF9" s="180">
        <f>OT!BH6</f>
        <v>0</v>
      </c>
      <c r="AG9" s="180">
        <v>6</v>
      </c>
      <c r="AH9" s="181"/>
      <c r="AI9" s="183">
        <f t="shared" ref="AI9:AI34" si="11">H9/26/2*AH9</f>
        <v>0</v>
      </c>
      <c r="AJ9" s="181">
        <f>OT!BI6</f>
        <v>0</v>
      </c>
      <c r="AK9" s="183">
        <f t="shared" ref="AK9:AK34" si="12">H9/26*AJ9</f>
        <v>0</v>
      </c>
      <c r="AL9" s="192">
        <f>OT!BD6</f>
        <v>0</v>
      </c>
      <c r="AM9" s="184">
        <f>OT!BE6</f>
        <v>0</v>
      </c>
      <c r="AN9" s="184">
        <v>30</v>
      </c>
      <c r="AO9" s="184">
        <v>0</v>
      </c>
      <c r="AP9" s="193">
        <f>AN9+AM9+AK9+AI9+AG9+AF9+AE9+S9+Q9+O9+M9+K9</f>
        <v>36</v>
      </c>
      <c r="AQ9" s="193">
        <v>0</v>
      </c>
      <c r="AR9" s="239">
        <f t="shared" ref="AR9:AR34" si="13">AP9-AO9-AQ9</f>
        <v>36</v>
      </c>
      <c r="AS9" s="271" t="str">
        <f t="shared" ref="AS9:AS34" si="14">B9</f>
        <v>KVT-011</v>
      </c>
    </row>
    <row r="10" spans="1:47" s="1" customFormat="1" ht="63" customHeight="1" x14ac:dyDescent="0.35">
      <c r="A10" s="268">
        <v>2</v>
      </c>
      <c r="B10" s="269" t="str">
        <f>OT!B7</f>
        <v>KVT-021</v>
      </c>
      <c r="C10" s="267" t="str">
        <f>OT!C7</f>
        <v>ស៊ាន គា</v>
      </c>
      <c r="D10" s="32" t="s">
        <v>1</v>
      </c>
      <c r="E10" s="125" t="s">
        <v>205</v>
      </c>
      <c r="F10" s="265" t="s">
        <v>153</v>
      </c>
      <c r="G10" s="270">
        <f t="shared" si="0"/>
        <v>390</v>
      </c>
      <c r="H10" s="175">
        <f>OT!J7</f>
        <v>300</v>
      </c>
      <c r="I10" s="189">
        <f>OT!AQ7</f>
        <v>0</v>
      </c>
      <c r="J10" s="186">
        <f>OT!AP7</f>
        <v>6</v>
      </c>
      <c r="K10" s="262">
        <f t="shared" si="1"/>
        <v>69.230769230769226</v>
      </c>
      <c r="L10" s="152">
        <f>OT!AR7</f>
        <v>20</v>
      </c>
      <c r="M10" s="276">
        <f t="shared" si="2"/>
        <v>115.38461538461539</v>
      </c>
      <c r="N10" s="278">
        <f>OT!AS7</f>
        <v>0</v>
      </c>
      <c r="O10" s="239">
        <f t="shared" si="3"/>
        <v>0</v>
      </c>
      <c r="P10" s="190">
        <f>OT!AT7</f>
        <v>0</v>
      </c>
      <c r="Q10" s="276">
        <f t="shared" si="4"/>
        <v>0</v>
      </c>
      <c r="R10" s="277">
        <f>OT!AU7</f>
        <v>0</v>
      </c>
      <c r="S10" s="239">
        <f t="shared" si="5"/>
        <v>0</v>
      </c>
      <c r="T10" s="257">
        <f>OT!AW7</f>
        <v>26</v>
      </c>
      <c r="U10" s="257">
        <f>OT!AV7</f>
        <v>0</v>
      </c>
      <c r="V10" s="182">
        <f t="shared" si="6"/>
        <v>0</v>
      </c>
      <c r="W10" s="257">
        <f>OT!AX7</f>
        <v>0</v>
      </c>
      <c r="X10" s="182">
        <f t="shared" si="7"/>
        <v>0</v>
      </c>
      <c r="Y10" s="257">
        <f>OT!AY7</f>
        <v>0</v>
      </c>
      <c r="Z10" s="182">
        <f t="shared" si="8"/>
        <v>0</v>
      </c>
      <c r="AA10" s="190">
        <f>OT!BA7</f>
        <v>0</v>
      </c>
      <c r="AB10" s="182">
        <f t="shared" si="9"/>
        <v>0</v>
      </c>
      <c r="AC10" s="258">
        <f>OT!AZ7</f>
        <v>0</v>
      </c>
      <c r="AD10" s="191">
        <f t="shared" si="10"/>
        <v>0</v>
      </c>
      <c r="AE10" s="180">
        <f>OT!BG7</f>
        <v>5</v>
      </c>
      <c r="AF10" s="256">
        <f>OT!BH7</f>
        <v>3.5</v>
      </c>
      <c r="AG10" s="180">
        <v>8</v>
      </c>
      <c r="AH10" s="181"/>
      <c r="AI10" s="183">
        <f t="shared" si="11"/>
        <v>0</v>
      </c>
      <c r="AJ10" s="181">
        <f>OT!BI7</f>
        <v>0</v>
      </c>
      <c r="AK10" s="183">
        <f t="shared" si="12"/>
        <v>0</v>
      </c>
      <c r="AL10" s="192">
        <f>OT!BD7</f>
        <v>0</v>
      </c>
      <c r="AM10" s="184">
        <f>OT!BE7</f>
        <v>0</v>
      </c>
      <c r="AN10" s="184">
        <v>0</v>
      </c>
      <c r="AO10" s="184">
        <v>0</v>
      </c>
      <c r="AP10" s="193">
        <f>AN10+AM10+AK10+AI10+AG10+AF10+AE10+S10+Q10+O10+M10+K10</f>
        <v>201.11538461538461</v>
      </c>
      <c r="AQ10" s="261">
        <v>2.39</v>
      </c>
      <c r="AR10" s="239">
        <f t="shared" si="13"/>
        <v>198.72538461538463</v>
      </c>
      <c r="AS10" s="271" t="str">
        <f t="shared" si="14"/>
        <v>KVT-021</v>
      </c>
      <c r="AU10" s="213"/>
    </row>
    <row r="11" spans="1:47" s="1" customFormat="1" ht="63" customHeight="1" x14ac:dyDescent="0.35">
      <c r="A11" s="268">
        <v>3</v>
      </c>
      <c r="B11" s="269" t="str">
        <f>OT!B8</f>
        <v>KVT-024</v>
      </c>
      <c r="C11" s="267" t="str">
        <f>OT!C8</f>
        <v>ចេង សុធី</v>
      </c>
      <c r="D11" s="32" t="s">
        <v>2</v>
      </c>
      <c r="E11" s="125" t="s">
        <v>149</v>
      </c>
      <c r="F11" s="265" t="s">
        <v>154</v>
      </c>
      <c r="G11" s="270">
        <f t="shared" si="0"/>
        <v>270.40000000000003</v>
      </c>
      <c r="H11" s="175">
        <f>OT!J8</f>
        <v>208</v>
      </c>
      <c r="I11" s="189">
        <f>OT!AQ8</f>
        <v>26</v>
      </c>
      <c r="J11" s="186">
        <f>OT!AP8</f>
        <v>0</v>
      </c>
      <c r="K11" s="262">
        <f t="shared" si="1"/>
        <v>0</v>
      </c>
      <c r="L11" s="181">
        <f>OT!AR8</f>
        <v>0</v>
      </c>
      <c r="M11" s="185">
        <f t="shared" si="2"/>
        <v>0</v>
      </c>
      <c r="N11" s="278">
        <f>OT!AS8</f>
        <v>0</v>
      </c>
      <c r="O11" s="239">
        <f t="shared" si="3"/>
        <v>0</v>
      </c>
      <c r="P11" s="190">
        <f>OT!AT8</f>
        <v>0</v>
      </c>
      <c r="Q11" s="276">
        <f t="shared" si="4"/>
        <v>0</v>
      </c>
      <c r="R11" s="186">
        <f>OT!AU8</f>
        <v>0</v>
      </c>
      <c r="S11" s="182">
        <f t="shared" si="5"/>
        <v>0</v>
      </c>
      <c r="T11" s="257">
        <f>OT!AW8</f>
        <v>26</v>
      </c>
      <c r="U11" s="257">
        <f>OT!AV8</f>
        <v>0</v>
      </c>
      <c r="V11" s="182">
        <f t="shared" si="6"/>
        <v>0</v>
      </c>
      <c r="W11" s="257">
        <f>OT!AX8</f>
        <v>0</v>
      </c>
      <c r="X11" s="182">
        <f t="shared" si="7"/>
        <v>0</v>
      </c>
      <c r="Y11" s="257">
        <f>OT!AY8</f>
        <v>0</v>
      </c>
      <c r="Z11" s="182">
        <f t="shared" si="8"/>
        <v>0</v>
      </c>
      <c r="AA11" s="190">
        <f>OT!BA8</f>
        <v>0</v>
      </c>
      <c r="AB11" s="182">
        <f t="shared" si="9"/>
        <v>0</v>
      </c>
      <c r="AC11" s="258">
        <f>OT!AZ8</f>
        <v>0</v>
      </c>
      <c r="AD11" s="191">
        <f t="shared" si="10"/>
        <v>0</v>
      </c>
      <c r="AE11" s="180">
        <f>OT!BG8</f>
        <v>0</v>
      </c>
      <c r="AF11" s="180">
        <f>OT!BH8</f>
        <v>0</v>
      </c>
      <c r="AG11" s="180">
        <v>11</v>
      </c>
      <c r="AH11" s="181">
        <v>0</v>
      </c>
      <c r="AI11" s="183">
        <f t="shared" si="11"/>
        <v>0</v>
      </c>
      <c r="AJ11" s="181">
        <f>OT!BI8</f>
        <v>0</v>
      </c>
      <c r="AK11" s="183">
        <f t="shared" si="12"/>
        <v>0</v>
      </c>
      <c r="AL11" s="192">
        <f>OT!BD8</f>
        <v>0</v>
      </c>
      <c r="AM11" s="184">
        <f>OT!BE8</f>
        <v>0</v>
      </c>
      <c r="AN11" s="184">
        <f>30/26*I11</f>
        <v>29.999999999999996</v>
      </c>
      <c r="AO11" s="184">
        <v>0</v>
      </c>
      <c r="AP11" s="193">
        <f t="shared" ref="AP11:AP34" si="15">AN11+AM11+AK11+AI11+AG11+AF11+AE11+S11+Q11+O11+M11+K11</f>
        <v>41</v>
      </c>
      <c r="AQ11" s="193">
        <v>0</v>
      </c>
      <c r="AR11" s="239">
        <f t="shared" si="13"/>
        <v>41</v>
      </c>
      <c r="AS11" s="271" t="str">
        <f t="shared" si="14"/>
        <v>KVT-024</v>
      </c>
      <c r="AU11" s="213"/>
    </row>
    <row r="12" spans="1:47" s="1" customFormat="1" ht="63" customHeight="1" x14ac:dyDescent="0.35">
      <c r="A12" s="268">
        <v>4</v>
      </c>
      <c r="B12" s="269" t="str">
        <f>OT!B9</f>
        <v>KVT-074</v>
      </c>
      <c r="C12" s="267" t="str">
        <f>OT!C9</f>
        <v>ផល សីហា</v>
      </c>
      <c r="D12" s="32" t="s">
        <v>1</v>
      </c>
      <c r="E12" s="125" t="s">
        <v>151</v>
      </c>
      <c r="F12" s="319" t="s">
        <v>196</v>
      </c>
      <c r="G12" s="272">
        <f t="shared" si="0"/>
        <v>1066</v>
      </c>
      <c r="H12" s="175">
        <f>OT!J9</f>
        <v>820</v>
      </c>
      <c r="I12" s="189">
        <f>OT!AQ9</f>
        <v>26</v>
      </c>
      <c r="J12" s="186">
        <f>OT!AP9</f>
        <v>0</v>
      </c>
      <c r="K12" s="262">
        <f t="shared" si="1"/>
        <v>0</v>
      </c>
      <c r="L12" s="181">
        <f>OT!AR9</f>
        <v>0</v>
      </c>
      <c r="M12" s="185">
        <f t="shared" si="2"/>
        <v>0</v>
      </c>
      <c r="N12" s="278">
        <f>OT!AS9</f>
        <v>0</v>
      </c>
      <c r="O12" s="239">
        <f t="shared" si="3"/>
        <v>0</v>
      </c>
      <c r="P12" s="190">
        <f>OT!AT9</f>
        <v>0</v>
      </c>
      <c r="Q12" s="276">
        <f t="shared" si="4"/>
        <v>0</v>
      </c>
      <c r="R12" s="186">
        <f>OT!AU9</f>
        <v>0</v>
      </c>
      <c r="S12" s="182">
        <f t="shared" si="5"/>
        <v>0</v>
      </c>
      <c r="T12" s="257">
        <f>OT!AW9</f>
        <v>26</v>
      </c>
      <c r="U12" s="257">
        <f>OT!AV9</f>
        <v>0</v>
      </c>
      <c r="V12" s="182">
        <f t="shared" si="6"/>
        <v>0</v>
      </c>
      <c r="W12" s="257">
        <f>OT!AX9</f>
        <v>0</v>
      </c>
      <c r="X12" s="182">
        <f t="shared" si="7"/>
        <v>0</v>
      </c>
      <c r="Y12" s="257">
        <f>OT!AY9</f>
        <v>0</v>
      </c>
      <c r="Z12" s="182">
        <f t="shared" si="8"/>
        <v>0</v>
      </c>
      <c r="AA12" s="190">
        <f>OT!BA9</f>
        <v>0</v>
      </c>
      <c r="AB12" s="182">
        <f t="shared" si="9"/>
        <v>0</v>
      </c>
      <c r="AC12" s="258">
        <f>OT!AZ9</f>
        <v>0</v>
      </c>
      <c r="AD12" s="191">
        <f t="shared" si="10"/>
        <v>0</v>
      </c>
      <c r="AE12" s="180">
        <f>OT!BG9</f>
        <v>0</v>
      </c>
      <c r="AF12" s="180">
        <f>OT!BH9</f>
        <v>0</v>
      </c>
      <c r="AG12" s="180">
        <v>6</v>
      </c>
      <c r="AH12" s="181"/>
      <c r="AI12" s="183">
        <f t="shared" si="11"/>
        <v>0</v>
      </c>
      <c r="AJ12" s="181">
        <f>OT!BI9</f>
        <v>0</v>
      </c>
      <c r="AK12" s="183">
        <f t="shared" si="12"/>
        <v>0</v>
      </c>
      <c r="AL12" s="192">
        <f>OT!BD9</f>
        <v>0</v>
      </c>
      <c r="AM12" s="184">
        <f>OT!BE9</f>
        <v>0</v>
      </c>
      <c r="AN12" s="308">
        <v>30</v>
      </c>
      <c r="AO12" s="184">
        <v>0</v>
      </c>
      <c r="AP12" s="193">
        <f>AN12+AM12+AK12+AI12+AG12+AF12+AE12+S12+Q12+O12+M12+K12</f>
        <v>36</v>
      </c>
      <c r="AQ12" s="193">
        <v>0</v>
      </c>
      <c r="AR12" s="239">
        <f t="shared" si="13"/>
        <v>36</v>
      </c>
      <c r="AS12" s="271" t="str">
        <f t="shared" si="14"/>
        <v>KVT-074</v>
      </c>
      <c r="AU12" s="213"/>
    </row>
    <row r="13" spans="1:47" s="1" customFormat="1" ht="63" customHeight="1" x14ac:dyDescent="0.35">
      <c r="A13" s="268">
        <v>5</v>
      </c>
      <c r="B13" s="269" t="str">
        <f>OT!B10</f>
        <v>KVT-013</v>
      </c>
      <c r="C13" s="267" t="str">
        <f>OT!C10</f>
        <v>សុខ លីដា</v>
      </c>
      <c r="D13" s="32" t="s">
        <v>2</v>
      </c>
      <c r="E13" s="125" t="s">
        <v>150</v>
      </c>
      <c r="F13" s="319" t="s">
        <v>196</v>
      </c>
      <c r="G13" s="270">
        <f t="shared" si="0"/>
        <v>270.40000000000003</v>
      </c>
      <c r="H13" s="175">
        <f>OT!J10</f>
        <v>208</v>
      </c>
      <c r="I13" s="189">
        <f>OT!AQ10</f>
        <v>26</v>
      </c>
      <c r="J13" s="186">
        <f>OT!AP10</f>
        <v>0</v>
      </c>
      <c r="K13" s="262">
        <f t="shared" si="1"/>
        <v>0</v>
      </c>
      <c r="L13" s="152">
        <f>OT!AR10</f>
        <v>0</v>
      </c>
      <c r="M13" s="276">
        <f t="shared" si="2"/>
        <v>0</v>
      </c>
      <c r="N13" s="278">
        <f>OT!AS10</f>
        <v>0</v>
      </c>
      <c r="O13" s="239">
        <f t="shared" si="3"/>
        <v>0</v>
      </c>
      <c r="P13" s="190">
        <f>OT!AT10</f>
        <v>0</v>
      </c>
      <c r="Q13" s="276">
        <f t="shared" si="4"/>
        <v>0</v>
      </c>
      <c r="R13" s="186">
        <f>OT!AU10</f>
        <v>0</v>
      </c>
      <c r="S13" s="182">
        <f t="shared" si="5"/>
        <v>0</v>
      </c>
      <c r="T13" s="257">
        <f>OT!AW10</f>
        <v>26</v>
      </c>
      <c r="U13" s="257">
        <f>OT!AV10</f>
        <v>0</v>
      </c>
      <c r="V13" s="182">
        <f t="shared" si="6"/>
        <v>0</v>
      </c>
      <c r="W13" s="257">
        <f>OT!AX10</f>
        <v>0</v>
      </c>
      <c r="X13" s="182">
        <f t="shared" si="7"/>
        <v>0</v>
      </c>
      <c r="Y13" s="257">
        <f>OT!AY10</f>
        <v>0</v>
      </c>
      <c r="Z13" s="182">
        <f t="shared" si="8"/>
        <v>0</v>
      </c>
      <c r="AA13" s="190">
        <f>OT!BA10</f>
        <v>0</v>
      </c>
      <c r="AB13" s="182">
        <f t="shared" si="9"/>
        <v>0</v>
      </c>
      <c r="AC13" s="258">
        <f>OT!AZ10</f>
        <v>0</v>
      </c>
      <c r="AD13" s="191">
        <f t="shared" si="10"/>
        <v>0</v>
      </c>
      <c r="AE13" s="180">
        <f>OT!BG10</f>
        <v>0</v>
      </c>
      <c r="AF13" s="180">
        <f>OT!BH10</f>
        <v>0</v>
      </c>
      <c r="AG13" s="180">
        <v>6</v>
      </c>
      <c r="AH13" s="181">
        <v>0</v>
      </c>
      <c r="AI13" s="183">
        <f t="shared" si="11"/>
        <v>0</v>
      </c>
      <c r="AJ13" s="181">
        <f>OT!BI10</f>
        <v>0</v>
      </c>
      <c r="AK13" s="183">
        <f t="shared" si="12"/>
        <v>0</v>
      </c>
      <c r="AL13" s="192" t="s">
        <v>208</v>
      </c>
      <c r="AM13" s="184">
        <f>OT!BE10</f>
        <v>0</v>
      </c>
      <c r="AN13" s="184">
        <v>30</v>
      </c>
      <c r="AO13" s="184">
        <v>0</v>
      </c>
      <c r="AP13" s="193">
        <f t="shared" si="15"/>
        <v>36</v>
      </c>
      <c r="AQ13" s="193">
        <v>0</v>
      </c>
      <c r="AR13" s="239">
        <f t="shared" si="13"/>
        <v>36</v>
      </c>
      <c r="AS13" s="271" t="str">
        <f t="shared" si="14"/>
        <v>KVT-013</v>
      </c>
      <c r="AU13" s="213"/>
    </row>
    <row r="14" spans="1:47" s="1" customFormat="1" ht="63" customHeight="1" x14ac:dyDescent="0.35">
      <c r="A14" s="268">
        <v>6</v>
      </c>
      <c r="B14" s="269" t="str">
        <f>OT!B11</f>
        <v>KVT-017</v>
      </c>
      <c r="C14" s="267" t="str">
        <f>OT!C11</f>
        <v>ចេង សានី</v>
      </c>
      <c r="D14" s="52" t="s">
        <v>2</v>
      </c>
      <c r="E14" s="125" t="s">
        <v>150</v>
      </c>
      <c r="F14" s="266" t="s">
        <v>197</v>
      </c>
      <c r="G14" s="270">
        <f t="shared" si="0"/>
        <v>270.40000000000003</v>
      </c>
      <c r="H14" s="175">
        <f>OT!J11</f>
        <v>208</v>
      </c>
      <c r="I14" s="189">
        <f>OT!AQ11</f>
        <v>26</v>
      </c>
      <c r="J14" s="186">
        <f>OT!AP11</f>
        <v>0</v>
      </c>
      <c r="K14" s="262">
        <f t="shared" si="1"/>
        <v>0</v>
      </c>
      <c r="L14" s="181">
        <f>OT!AR11</f>
        <v>0</v>
      </c>
      <c r="M14" s="185">
        <f t="shared" si="2"/>
        <v>0</v>
      </c>
      <c r="N14" s="278">
        <f>OT!AS11</f>
        <v>0</v>
      </c>
      <c r="O14" s="239">
        <f t="shared" si="3"/>
        <v>0</v>
      </c>
      <c r="P14" s="190">
        <f>OT!AT11</f>
        <v>0</v>
      </c>
      <c r="Q14" s="276">
        <f t="shared" si="4"/>
        <v>0</v>
      </c>
      <c r="R14" s="186">
        <f>OT!AU11</f>
        <v>0</v>
      </c>
      <c r="S14" s="182">
        <f t="shared" si="5"/>
        <v>0</v>
      </c>
      <c r="T14" s="257">
        <f>OT!AW11</f>
        <v>26</v>
      </c>
      <c r="U14" s="257">
        <f>OT!AV11</f>
        <v>0</v>
      </c>
      <c r="V14" s="182">
        <f t="shared" si="6"/>
        <v>0</v>
      </c>
      <c r="W14" s="257">
        <f>OT!AX11</f>
        <v>0</v>
      </c>
      <c r="X14" s="182">
        <f t="shared" si="7"/>
        <v>0</v>
      </c>
      <c r="Y14" s="257">
        <f>OT!AY11</f>
        <v>0</v>
      </c>
      <c r="Z14" s="182">
        <f t="shared" si="8"/>
        <v>0</v>
      </c>
      <c r="AA14" s="190">
        <f>OT!BA11</f>
        <v>0</v>
      </c>
      <c r="AB14" s="182">
        <f t="shared" si="9"/>
        <v>0</v>
      </c>
      <c r="AC14" s="258">
        <f>OT!AZ11</f>
        <v>0</v>
      </c>
      <c r="AD14" s="191">
        <f t="shared" si="10"/>
        <v>0</v>
      </c>
      <c r="AE14" s="180">
        <f>OT!BG11</f>
        <v>0</v>
      </c>
      <c r="AF14" s="180">
        <f>OT!BH11</f>
        <v>0</v>
      </c>
      <c r="AG14" s="180">
        <v>4</v>
      </c>
      <c r="AH14" s="181"/>
      <c r="AI14" s="183">
        <f t="shared" si="11"/>
        <v>0</v>
      </c>
      <c r="AJ14" s="181">
        <f>OT!BI11</f>
        <v>0</v>
      </c>
      <c r="AK14" s="183">
        <f t="shared" si="12"/>
        <v>0</v>
      </c>
      <c r="AL14" s="192">
        <f>OT!BD11</f>
        <v>0</v>
      </c>
      <c r="AM14" s="184">
        <f>OT!BE11</f>
        <v>0</v>
      </c>
      <c r="AN14" s="184">
        <v>30</v>
      </c>
      <c r="AO14" s="184">
        <v>0</v>
      </c>
      <c r="AP14" s="193">
        <f t="shared" si="15"/>
        <v>34</v>
      </c>
      <c r="AQ14" s="193">
        <v>0</v>
      </c>
      <c r="AR14" s="239">
        <f t="shared" si="13"/>
        <v>34</v>
      </c>
      <c r="AS14" s="271" t="str">
        <f t="shared" si="14"/>
        <v>KVT-017</v>
      </c>
      <c r="AU14" s="213"/>
    </row>
    <row r="15" spans="1:47" s="1" customFormat="1" ht="63" customHeight="1" x14ac:dyDescent="0.35">
      <c r="A15" s="268">
        <v>7</v>
      </c>
      <c r="B15" s="269" t="str">
        <f>OT!B12</f>
        <v>KVT-044</v>
      </c>
      <c r="C15" s="267" t="str">
        <f>OT!C12</f>
        <v>ចាន់ ម៉េងឡា</v>
      </c>
      <c r="D15" s="52" t="s">
        <v>1</v>
      </c>
      <c r="E15" s="125" t="s">
        <v>148</v>
      </c>
      <c r="F15" s="266" t="s">
        <v>198</v>
      </c>
      <c r="G15" s="270">
        <f t="shared" si="0"/>
        <v>270.40000000000003</v>
      </c>
      <c r="H15" s="175">
        <f>OT!J12</f>
        <v>208</v>
      </c>
      <c r="I15" s="189">
        <f>OT!AQ12</f>
        <v>26</v>
      </c>
      <c r="J15" s="186">
        <f>OT!AP12</f>
        <v>0</v>
      </c>
      <c r="K15" s="262">
        <f t="shared" si="1"/>
        <v>0</v>
      </c>
      <c r="L15" s="181">
        <f>OT!AR12</f>
        <v>0</v>
      </c>
      <c r="M15" s="185">
        <f t="shared" si="2"/>
        <v>0</v>
      </c>
      <c r="N15" s="278">
        <f>OT!AS12</f>
        <v>0</v>
      </c>
      <c r="O15" s="239">
        <f t="shared" si="3"/>
        <v>0</v>
      </c>
      <c r="P15" s="190">
        <f>OT!AT12</f>
        <v>0</v>
      </c>
      <c r="Q15" s="276">
        <f t="shared" si="4"/>
        <v>0</v>
      </c>
      <c r="R15" s="186">
        <f>OT!AU12</f>
        <v>0</v>
      </c>
      <c r="S15" s="182">
        <f t="shared" si="5"/>
        <v>0</v>
      </c>
      <c r="T15" s="257">
        <f>OT!AW12</f>
        <v>26</v>
      </c>
      <c r="U15" s="257">
        <f>OT!AV12</f>
        <v>0</v>
      </c>
      <c r="V15" s="182">
        <f t="shared" si="6"/>
        <v>0</v>
      </c>
      <c r="W15" s="257">
        <f>OT!AX12</f>
        <v>0</v>
      </c>
      <c r="X15" s="182">
        <f t="shared" si="7"/>
        <v>0</v>
      </c>
      <c r="Y15" s="257">
        <f>OT!AY12</f>
        <v>0</v>
      </c>
      <c r="Z15" s="182">
        <f t="shared" si="8"/>
        <v>0</v>
      </c>
      <c r="AA15" s="190">
        <f>OT!BA12</f>
        <v>0</v>
      </c>
      <c r="AB15" s="182">
        <f t="shared" si="9"/>
        <v>0</v>
      </c>
      <c r="AC15" s="258">
        <f>OT!AZ12</f>
        <v>0</v>
      </c>
      <c r="AD15" s="191">
        <f t="shared" si="10"/>
        <v>0</v>
      </c>
      <c r="AE15" s="180">
        <f>OT!BG12</f>
        <v>0</v>
      </c>
      <c r="AF15" s="180">
        <f>OT!BH12</f>
        <v>0</v>
      </c>
      <c r="AG15" s="180">
        <v>4</v>
      </c>
      <c r="AH15" s="181"/>
      <c r="AI15" s="183">
        <f t="shared" si="11"/>
        <v>0</v>
      </c>
      <c r="AJ15" s="181">
        <f>OT!BI12</f>
        <v>0</v>
      </c>
      <c r="AK15" s="183">
        <f t="shared" si="12"/>
        <v>0</v>
      </c>
      <c r="AL15" s="192">
        <f>OT!BD12</f>
        <v>0</v>
      </c>
      <c r="AM15" s="184">
        <f>OT!BE12</f>
        <v>0</v>
      </c>
      <c r="AN15" s="184">
        <v>30</v>
      </c>
      <c r="AO15" s="184">
        <v>0</v>
      </c>
      <c r="AP15" s="193">
        <f t="shared" si="15"/>
        <v>34</v>
      </c>
      <c r="AQ15" s="193">
        <v>0</v>
      </c>
      <c r="AR15" s="239">
        <f t="shared" si="13"/>
        <v>34</v>
      </c>
      <c r="AS15" s="271" t="str">
        <f t="shared" si="14"/>
        <v>KVT-044</v>
      </c>
      <c r="AU15" s="213"/>
    </row>
    <row r="16" spans="1:47" s="1" customFormat="1" ht="63" customHeight="1" x14ac:dyDescent="0.3">
      <c r="A16" s="268">
        <v>8</v>
      </c>
      <c r="B16" s="269" t="str">
        <f>OT!B13</f>
        <v>KVT-070</v>
      </c>
      <c r="C16" s="267" t="str">
        <f>OT!C13</f>
        <v>សន គង់</v>
      </c>
      <c r="D16" s="34" t="s">
        <v>2</v>
      </c>
      <c r="E16" s="125" t="s">
        <v>150</v>
      </c>
      <c r="F16" s="266" t="s">
        <v>199</v>
      </c>
      <c r="G16" s="270">
        <f t="shared" si="0"/>
        <v>270.40000000000003</v>
      </c>
      <c r="H16" s="175">
        <f>OT!J13</f>
        <v>208</v>
      </c>
      <c r="I16" s="189">
        <f>OT!AQ13</f>
        <v>26</v>
      </c>
      <c r="J16" s="186">
        <f>OT!AP13</f>
        <v>0</v>
      </c>
      <c r="K16" s="262">
        <f t="shared" si="1"/>
        <v>0</v>
      </c>
      <c r="L16" s="181">
        <f>OT!AR13</f>
        <v>0</v>
      </c>
      <c r="M16" s="185">
        <f t="shared" si="2"/>
        <v>0</v>
      </c>
      <c r="N16" s="278">
        <f>OT!AS13</f>
        <v>0</v>
      </c>
      <c r="O16" s="239">
        <f t="shared" si="3"/>
        <v>0</v>
      </c>
      <c r="P16" s="190">
        <f>OT!AT13</f>
        <v>0</v>
      </c>
      <c r="Q16" s="276">
        <f t="shared" si="4"/>
        <v>0</v>
      </c>
      <c r="R16" s="186">
        <f>OT!AU13</f>
        <v>0</v>
      </c>
      <c r="S16" s="182">
        <f t="shared" si="5"/>
        <v>0</v>
      </c>
      <c r="T16" s="257">
        <f>OT!AW13</f>
        <v>26</v>
      </c>
      <c r="U16" s="257">
        <f>OT!AV13</f>
        <v>0</v>
      </c>
      <c r="V16" s="182">
        <f t="shared" si="6"/>
        <v>0</v>
      </c>
      <c r="W16" s="257">
        <f>OT!AX13</f>
        <v>0</v>
      </c>
      <c r="X16" s="182">
        <f t="shared" si="7"/>
        <v>0</v>
      </c>
      <c r="Y16" s="257">
        <f>OT!AY13</f>
        <v>0</v>
      </c>
      <c r="Z16" s="182">
        <f t="shared" si="8"/>
        <v>0</v>
      </c>
      <c r="AA16" s="190">
        <f>OT!BA13</f>
        <v>0</v>
      </c>
      <c r="AB16" s="182">
        <f t="shared" si="9"/>
        <v>0</v>
      </c>
      <c r="AC16" s="258">
        <f>OT!AZ13</f>
        <v>0</v>
      </c>
      <c r="AD16" s="191">
        <f t="shared" si="10"/>
        <v>0</v>
      </c>
      <c r="AE16" s="180">
        <f>OT!BG13</f>
        <v>0</v>
      </c>
      <c r="AF16" s="180">
        <f>OT!BH13</f>
        <v>0</v>
      </c>
      <c r="AG16" s="180">
        <v>4</v>
      </c>
      <c r="AH16" s="181"/>
      <c r="AI16" s="183">
        <f t="shared" si="11"/>
        <v>0</v>
      </c>
      <c r="AJ16" s="181">
        <f>OT!BI13</f>
        <v>0</v>
      </c>
      <c r="AK16" s="183">
        <f t="shared" si="12"/>
        <v>0</v>
      </c>
      <c r="AL16" s="192">
        <f>OT!BD13</f>
        <v>0</v>
      </c>
      <c r="AM16" s="184">
        <f>OT!BE13</f>
        <v>0</v>
      </c>
      <c r="AN16" s="184">
        <v>30</v>
      </c>
      <c r="AO16" s="184">
        <v>0</v>
      </c>
      <c r="AP16" s="193">
        <f t="shared" si="15"/>
        <v>34</v>
      </c>
      <c r="AQ16" s="193">
        <v>0</v>
      </c>
      <c r="AR16" s="239">
        <f t="shared" si="13"/>
        <v>34</v>
      </c>
      <c r="AS16" s="271" t="str">
        <f t="shared" si="14"/>
        <v>KVT-070</v>
      </c>
      <c r="AU16" s="213"/>
    </row>
    <row r="17" spans="1:47" s="1" customFormat="1" ht="63" customHeight="1" x14ac:dyDescent="0.3">
      <c r="A17" s="268">
        <v>9</v>
      </c>
      <c r="B17" s="269" t="str">
        <f>OT!B14</f>
        <v>KVT-076</v>
      </c>
      <c r="C17" s="267" t="str">
        <f>OT!C14</f>
        <v>សៀង រតនា</v>
      </c>
      <c r="D17" s="34" t="s">
        <v>1</v>
      </c>
      <c r="E17" s="125" t="s">
        <v>150</v>
      </c>
      <c r="F17" s="266" t="s">
        <v>200</v>
      </c>
      <c r="G17" s="270">
        <f t="shared" si="0"/>
        <v>270.40000000000003</v>
      </c>
      <c r="H17" s="175">
        <f>OT!J14</f>
        <v>208</v>
      </c>
      <c r="I17" s="189">
        <f>OT!AQ14</f>
        <v>26</v>
      </c>
      <c r="J17" s="186">
        <f>OT!AP14</f>
        <v>0</v>
      </c>
      <c r="K17" s="262">
        <f t="shared" si="1"/>
        <v>0</v>
      </c>
      <c r="L17" s="152">
        <f>OT!AR14</f>
        <v>0</v>
      </c>
      <c r="M17" s="276">
        <f t="shared" si="2"/>
        <v>0</v>
      </c>
      <c r="N17" s="278">
        <f>OT!AS14</f>
        <v>0</v>
      </c>
      <c r="O17" s="239">
        <f t="shared" si="3"/>
        <v>0</v>
      </c>
      <c r="P17" s="190">
        <f>OT!AT14</f>
        <v>0</v>
      </c>
      <c r="Q17" s="276">
        <f t="shared" si="4"/>
        <v>0</v>
      </c>
      <c r="R17" s="277">
        <f>OT!AU14</f>
        <v>0</v>
      </c>
      <c r="S17" s="239">
        <f t="shared" si="5"/>
        <v>0</v>
      </c>
      <c r="T17" s="257">
        <f>OT!AW14</f>
        <v>26</v>
      </c>
      <c r="U17" s="257">
        <f>OT!AV14</f>
        <v>0</v>
      </c>
      <c r="V17" s="182">
        <f t="shared" si="6"/>
        <v>0</v>
      </c>
      <c r="W17" s="257">
        <f>OT!AX14</f>
        <v>0</v>
      </c>
      <c r="X17" s="182">
        <f t="shared" si="7"/>
        <v>0</v>
      </c>
      <c r="Y17" s="257">
        <f>OT!AY14</f>
        <v>0</v>
      </c>
      <c r="Z17" s="182">
        <f t="shared" si="8"/>
        <v>0</v>
      </c>
      <c r="AA17" s="190">
        <f>OT!BA14</f>
        <v>0</v>
      </c>
      <c r="AB17" s="182">
        <f t="shared" si="9"/>
        <v>0</v>
      </c>
      <c r="AC17" s="258">
        <f>OT!AZ14</f>
        <v>0</v>
      </c>
      <c r="AD17" s="191">
        <f t="shared" si="10"/>
        <v>0</v>
      </c>
      <c r="AE17" s="180">
        <f>OT!BG14</f>
        <v>5</v>
      </c>
      <c r="AF17" s="256">
        <f>OT!BH14</f>
        <v>3.5</v>
      </c>
      <c r="AG17" s="180">
        <v>4</v>
      </c>
      <c r="AH17" s="181"/>
      <c r="AI17" s="183">
        <f t="shared" si="11"/>
        <v>0</v>
      </c>
      <c r="AJ17" s="181">
        <f>OT!BI14</f>
        <v>0</v>
      </c>
      <c r="AK17" s="183">
        <f t="shared" si="12"/>
        <v>0</v>
      </c>
      <c r="AL17" s="192">
        <f>OT!BD14</f>
        <v>0</v>
      </c>
      <c r="AM17" s="184">
        <f>OT!BE14</f>
        <v>0</v>
      </c>
      <c r="AN17" s="184">
        <v>30</v>
      </c>
      <c r="AO17" s="184">
        <v>0</v>
      </c>
      <c r="AP17" s="193">
        <f t="shared" si="15"/>
        <v>42.5</v>
      </c>
      <c r="AQ17" s="193">
        <v>0</v>
      </c>
      <c r="AR17" s="239">
        <f t="shared" si="13"/>
        <v>42.5</v>
      </c>
      <c r="AS17" s="271" t="str">
        <f t="shared" si="14"/>
        <v>KVT-076</v>
      </c>
      <c r="AU17" s="213"/>
    </row>
    <row r="18" spans="1:47" s="1" customFormat="1" ht="63" customHeight="1" x14ac:dyDescent="0.3">
      <c r="A18" s="268">
        <v>10</v>
      </c>
      <c r="B18" s="269" t="str">
        <f>OT!B15</f>
        <v>KVT-077</v>
      </c>
      <c r="C18" s="267" t="str">
        <f>OT!C15</f>
        <v>ហែម ពិសី</v>
      </c>
      <c r="D18" s="34" t="s">
        <v>2</v>
      </c>
      <c r="E18" s="125" t="s">
        <v>150</v>
      </c>
      <c r="F18" s="266" t="s">
        <v>200</v>
      </c>
      <c r="G18" s="270">
        <f t="shared" si="0"/>
        <v>270.40000000000003</v>
      </c>
      <c r="H18" s="175">
        <f>OT!J15</f>
        <v>208</v>
      </c>
      <c r="I18" s="189">
        <f>OT!AQ15</f>
        <v>26</v>
      </c>
      <c r="J18" s="186">
        <f>OT!AP15</f>
        <v>0</v>
      </c>
      <c r="K18" s="262">
        <f t="shared" si="1"/>
        <v>0</v>
      </c>
      <c r="L18" s="152">
        <f>OT!AR15</f>
        <v>0</v>
      </c>
      <c r="M18" s="276">
        <f t="shared" si="2"/>
        <v>0</v>
      </c>
      <c r="N18" s="278">
        <f>OT!AS15</f>
        <v>0</v>
      </c>
      <c r="O18" s="239">
        <f t="shared" si="3"/>
        <v>0</v>
      </c>
      <c r="P18" s="190">
        <f>OT!AT15</f>
        <v>0</v>
      </c>
      <c r="Q18" s="276">
        <f t="shared" si="4"/>
        <v>0</v>
      </c>
      <c r="R18" s="277">
        <f>OT!AU15</f>
        <v>0</v>
      </c>
      <c r="S18" s="239">
        <f t="shared" si="5"/>
        <v>0</v>
      </c>
      <c r="T18" s="257">
        <f>OT!AW15</f>
        <v>26</v>
      </c>
      <c r="U18" s="257">
        <f>OT!AV15</f>
        <v>0</v>
      </c>
      <c r="V18" s="182">
        <f t="shared" si="6"/>
        <v>0</v>
      </c>
      <c r="W18" s="257">
        <f>OT!AX15</f>
        <v>0</v>
      </c>
      <c r="X18" s="182">
        <f t="shared" si="7"/>
        <v>0</v>
      </c>
      <c r="Y18" s="257">
        <f>OT!AY15</f>
        <v>0</v>
      </c>
      <c r="Z18" s="182">
        <f t="shared" si="8"/>
        <v>0</v>
      </c>
      <c r="AA18" s="190">
        <f>OT!BA15</f>
        <v>0</v>
      </c>
      <c r="AB18" s="182">
        <f t="shared" si="9"/>
        <v>0</v>
      </c>
      <c r="AC18" s="258">
        <f>OT!AZ15</f>
        <v>0</v>
      </c>
      <c r="AD18" s="191">
        <f t="shared" si="10"/>
        <v>0</v>
      </c>
      <c r="AE18" s="180">
        <f>OT!BG15</f>
        <v>5</v>
      </c>
      <c r="AF18" s="256">
        <f>OT!BH15</f>
        <v>3.5</v>
      </c>
      <c r="AG18" s="180">
        <v>4</v>
      </c>
      <c r="AH18" s="181"/>
      <c r="AI18" s="183">
        <f t="shared" si="11"/>
        <v>0</v>
      </c>
      <c r="AJ18" s="181">
        <f>OT!BI15</f>
        <v>0</v>
      </c>
      <c r="AK18" s="183">
        <f t="shared" si="12"/>
        <v>0</v>
      </c>
      <c r="AL18" s="192">
        <f>OT!BD15</f>
        <v>0</v>
      </c>
      <c r="AM18" s="184">
        <f>OT!BE15</f>
        <v>0</v>
      </c>
      <c r="AN18" s="308">
        <v>30</v>
      </c>
      <c r="AO18" s="184">
        <v>0</v>
      </c>
      <c r="AP18" s="193">
        <f t="shared" si="15"/>
        <v>42.5</v>
      </c>
      <c r="AQ18" s="193">
        <v>0</v>
      </c>
      <c r="AR18" s="239">
        <f t="shared" si="13"/>
        <v>42.5</v>
      </c>
      <c r="AS18" s="271" t="str">
        <f t="shared" si="14"/>
        <v>KVT-077</v>
      </c>
      <c r="AU18" s="213"/>
    </row>
    <row r="19" spans="1:47" s="1" customFormat="1" ht="63" customHeight="1" x14ac:dyDescent="0.3">
      <c r="A19" s="268">
        <v>11</v>
      </c>
      <c r="B19" s="269" t="str">
        <f>OT!B16</f>
        <v>KVT-079</v>
      </c>
      <c r="C19" s="267" t="str">
        <f>OT!C16</f>
        <v>តឹក ស្តើង</v>
      </c>
      <c r="D19" s="34" t="s">
        <v>2</v>
      </c>
      <c r="E19" s="125" t="s">
        <v>150</v>
      </c>
      <c r="F19" s="266" t="s">
        <v>201</v>
      </c>
      <c r="G19" s="270">
        <f t="shared" si="0"/>
        <v>270.40000000000003</v>
      </c>
      <c r="H19" s="175">
        <f>OT!J16</f>
        <v>208</v>
      </c>
      <c r="I19" s="189">
        <f>OT!AQ16</f>
        <v>26</v>
      </c>
      <c r="J19" s="186">
        <f>OT!AP16</f>
        <v>0</v>
      </c>
      <c r="K19" s="262">
        <f t="shared" si="1"/>
        <v>0</v>
      </c>
      <c r="L19" s="181">
        <f>OT!AR16</f>
        <v>0</v>
      </c>
      <c r="M19" s="185">
        <f t="shared" si="2"/>
        <v>0</v>
      </c>
      <c r="N19" s="278">
        <f>OT!AS16</f>
        <v>0</v>
      </c>
      <c r="O19" s="239">
        <f t="shared" si="3"/>
        <v>0</v>
      </c>
      <c r="P19" s="190">
        <f>OT!AT16</f>
        <v>0</v>
      </c>
      <c r="Q19" s="276">
        <f t="shared" si="4"/>
        <v>0</v>
      </c>
      <c r="R19" s="186">
        <f>OT!AU16</f>
        <v>0</v>
      </c>
      <c r="S19" s="182">
        <f t="shared" si="5"/>
        <v>0</v>
      </c>
      <c r="T19" s="257">
        <f>OT!AW16</f>
        <v>26</v>
      </c>
      <c r="U19" s="257">
        <f>OT!AV16</f>
        <v>0</v>
      </c>
      <c r="V19" s="182">
        <f t="shared" si="6"/>
        <v>0</v>
      </c>
      <c r="W19" s="257">
        <f>OT!AX16</f>
        <v>0</v>
      </c>
      <c r="X19" s="182">
        <f t="shared" si="7"/>
        <v>0</v>
      </c>
      <c r="Y19" s="257">
        <f>OT!AY16</f>
        <v>0</v>
      </c>
      <c r="Z19" s="182">
        <f t="shared" si="8"/>
        <v>0</v>
      </c>
      <c r="AA19" s="190">
        <f>OT!BA16</f>
        <v>0</v>
      </c>
      <c r="AB19" s="182">
        <f t="shared" si="9"/>
        <v>0</v>
      </c>
      <c r="AC19" s="258">
        <f>OT!AZ16</f>
        <v>0</v>
      </c>
      <c r="AD19" s="191">
        <f t="shared" si="10"/>
        <v>0</v>
      </c>
      <c r="AE19" s="180">
        <f>OT!BG16</f>
        <v>0</v>
      </c>
      <c r="AF19" s="180">
        <f>OT!BH16</f>
        <v>0</v>
      </c>
      <c r="AG19" s="180">
        <v>3</v>
      </c>
      <c r="AH19" s="181"/>
      <c r="AI19" s="183">
        <f t="shared" si="11"/>
        <v>0</v>
      </c>
      <c r="AJ19" s="181">
        <f>OT!BI16</f>
        <v>0</v>
      </c>
      <c r="AK19" s="183">
        <f t="shared" si="12"/>
        <v>0</v>
      </c>
      <c r="AL19" s="192">
        <f>OT!BD16</f>
        <v>0</v>
      </c>
      <c r="AM19" s="184">
        <f>OT!BE16</f>
        <v>0</v>
      </c>
      <c r="AN19" s="184">
        <v>30</v>
      </c>
      <c r="AO19" s="184">
        <v>0</v>
      </c>
      <c r="AP19" s="193">
        <f t="shared" si="15"/>
        <v>33</v>
      </c>
      <c r="AQ19" s="193">
        <v>0</v>
      </c>
      <c r="AR19" s="239">
        <f t="shared" si="13"/>
        <v>33</v>
      </c>
      <c r="AS19" s="271" t="str">
        <f t="shared" si="14"/>
        <v>KVT-079</v>
      </c>
      <c r="AU19" s="213"/>
    </row>
    <row r="20" spans="1:47" s="1" customFormat="1" ht="63" customHeight="1" x14ac:dyDescent="0.3">
      <c r="A20" s="268">
        <v>12</v>
      </c>
      <c r="B20" s="269" t="str">
        <f>OT!B17</f>
        <v>KVT-081</v>
      </c>
      <c r="C20" s="267" t="str">
        <f>OT!C17</f>
        <v>នាង ស្រីនុត</v>
      </c>
      <c r="D20" s="33" t="s">
        <v>2</v>
      </c>
      <c r="E20" s="125" t="s">
        <v>150</v>
      </c>
      <c r="F20" s="266" t="s">
        <v>202</v>
      </c>
      <c r="G20" s="270">
        <f t="shared" si="0"/>
        <v>270.40000000000003</v>
      </c>
      <c r="H20" s="175">
        <f>OT!J17</f>
        <v>208</v>
      </c>
      <c r="I20" s="189">
        <f>OT!AQ17</f>
        <v>26</v>
      </c>
      <c r="J20" s="186">
        <f>OT!AP17</f>
        <v>0</v>
      </c>
      <c r="K20" s="262">
        <f t="shared" si="1"/>
        <v>0</v>
      </c>
      <c r="L20" s="181">
        <f>OT!AR17</f>
        <v>0</v>
      </c>
      <c r="M20" s="185">
        <f t="shared" si="2"/>
        <v>0</v>
      </c>
      <c r="N20" s="278">
        <f>OT!AS17</f>
        <v>0</v>
      </c>
      <c r="O20" s="239">
        <f t="shared" si="3"/>
        <v>0</v>
      </c>
      <c r="P20" s="190">
        <f>OT!AT17</f>
        <v>0</v>
      </c>
      <c r="Q20" s="276">
        <f t="shared" si="4"/>
        <v>0</v>
      </c>
      <c r="R20" s="186">
        <f>OT!AU17</f>
        <v>0</v>
      </c>
      <c r="S20" s="182">
        <f t="shared" si="5"/>
        <v>0</v>
      </c>
      <c r="T20" s="257">
        <f>OT!AW17</f>
        <v>26</v>
      </c>
      <c r="U20" s="257">
        <f>OT!AV17</f>
        <v>0</v>
      </c>
      <c r="V20" s="182">
        <f t="shared" si="6"/>
        <v>0</v>
      </c>
      <c r="W20" s="257">
        <f>OT!AX17</f>
        <v>0</v>
      </c>
      <c r="X20" s="182">
        <f t="shared" si="7"/>
        <v>0</v>
      </c>
      <c r="Y20" s="257">
        <f>OT!AY17</f>
        <v>0</v>
      </c>
      <c r="Z20" s="182">
        <f t="shared" si="8"/>
        <v>0</v>
      </c>
      <c r="AA20" s="190">
        <f>OT!BA17</f>
        <v>0</v>
      </c>
      <c r="AB20" s="182">
        <f t="shared" si="9"/>
        <v>0</v>
      </c>
      <c r="AC20" s="258">
        <f>OT!AZ17</f>
        <v>0</v>
      </c>
      <c r="AD20" s="191">
        <f t="shared" si="10"/>
        <v>0</v>
      </c>
      <c r="AE20" s="180">
        <f>OT!BG17</f>
        <v>0</v>
      </c>
      <c r="AF20" s="180">
        <f>OT!BH17</f>
        <v>0</v>
      </c>
      <c r="AG20" s="180">
        <v>3</v>
      </c>
      <c r="AH20" s="186"/>
      <c r="AI20" s="185">
        <f t="shared" si="11"/>
        <v>0</v>
      </c>
      <c r="AJ20" s="181">
        <f>OT!BI17</f>
        <v>0</v>
      </c>
      <c r="AK20" s="183">
        <f t="shared" si="12"/>
        <v>0</v>
      </c>
      <c r="AL20" s="192">
        <f>OT!BD17</f>
        <v>0</v>
      </c>
      <c r="AM20" s="184">
        <f>OT!BE17</f>
        <v>0</v>
      </c>
      <c r="AN20" s="184">
        <v>30</v>
      </c>
      <c r="AO20" s="184">
        <v>0</v>
      </c>
      <c r="AP20" s="193">
        <f t="shared" si="15"/>
        <v>33</v>
      </c>
      <c r="AQ20" s="193">
        <v>0</v>
      </c>
      <c r="AR20" s="239">
        <f t="shared" si="13"/>
        <v>33</v>
      </c>
      <c r="AS20" s="271" t="str">
        <f t="shared" si="14"/>
        <v>KVT-081</v>
      </c>
    </row>
    <row r="21" spans="1:47" s="1" customFormat="1" ht="63" customHeight="1" x14ac:dyDescent="0.3">
      <c r="A21" s="268">
        <v>13</v>
      </c>
      <c r="B21" s="269" t="str">
        <f>OT!B18</f>
        <v>KVT-082</v>
      </c>
      <c r="C21" s="267" t="str">
        <f>OT!C18</f>
        <v>ហេង ស្រីនៀត</v>
      </c>
      <c r="D21" s="33" t="s">
        <v>2</v>
      </c>
      <c r="E21" s="125" t="s">
        <v>150</v>
      </c>
      <c r="F21" s="266" t="s">
        <v>202</v>
      </c>
      <c r="G21" s="270">
        <f>H21/26*26*130%</f>
        <v>270.40000000000003</v>
      </c>
      <c r="H21" s="175">
        <f>OT!J18</f>
        <v>208</v>
      </c>
      <c r="I21" s="189">
        <f>OT!AQ18</f>
        <v>26</v>
      </c>
      <c r="J21" s="186">
        <f>OT!AP18</f>
        <v>0</v>
      </c>
      <c r="K21" s="262">
        <f t="shared" si="1"/>
        <v>0</v>
      </c>
      <c r="L21" s="181">
        <f>OT!AR18</f>
        <v>0</v>
      </c>
      <c r="M21" s="185">
        <f t="shared" si="2"/>
        <v>0</v>
      </c>
      <c r="N21" s="278">
        <f>OT!AS18</f>
        <v>0</v>
      </c>
      <c r="O21" s="239">
        <f t="shared" si="3"/>
        <v>0</v>
      </c>
      <c r="P21" s="190">
        <f>OT!AT18</f>
        <v>0</v>
      </c>
      <c r="Q21" s="276">
        <f t="shared" si="4"/>
        <v>0</v>
      </c>
      <c r="R21" s="186">
        <f>OT!AU18</f>
        <v>0</v>
      </c>
      <c r="S21" s="182">
        <f t="shared" si="5"/>
        <v>0</v>
      </c>
      <c r="T21" s="257">
        <f>OT!AW18</f>
        <v>26</v>
      </c>
      <c r="U21" s="257">
        <f>OT!AV18</f>
        <v>0</v>
      </c>
      <c r="V21" s="182">
        <f t="shared" si="6"/>
        <v>0</v>
      </c>
      <c r="W21" s="257">
        <f>OT!AX18</f>
        <v>0</v>
      </c>
      <c r="X21" s="182">
        <f t="shared" si="7"/>
        <v>0</v>
      </c>
      <c r="Y21" s="257">
        <f>OT!AY18</f>
        <v>0</v>
      </c>
      <c r="Z21" s="182">
        <f t="shared" si="8"/>
        <v>0</v>
      </c>
      <c r="AA21" s="190">
        <f>OT!BA18</f>
        <v>0</v>
      </c>
      <c r="AB21" s="182">
        <f t="shared" si="9"/>
        <v>0</v>
      </c>
      <c r="AC21" s="258">
        <f>OT!AZ18</f>
        <v>0</v>
      </c>
      <c r="AD21" s="191">
        <f t="shared" si="10"/>
        <v>0</v>
      </c>
      <c r="AE21" s="180">
        <f>OT!BG18</f>
        <v>0</v>
      </c>
      <c r="AF21" s="180">
        <f>OT!BH18</f>
        <v>0</v>
      </c>
      <c r="AG21" s="180">
        <v>3</v>
      </c>
      <c r="AH21" s="181"/>
      <c r="AI21" s="183">
        <f t="shared" si="11"/>
        <v>0</v>
      </c>
      <c r="AJ21" s="181">
        <f>OT!BI18</f>
        <v>0</v>
      </c>
      <c r="AK21" s="183">
        <f t="shared" si="12"/>
        <v>0</v>
      </c>
      <c r="AL21" s="192">
        <f>OT!BD18</f>
        <v>0</v>
      </c>
      <c r="AM21" s="184">
        <f>OT!BE18</f>
        <v>0</v>
      </c>
      <c r="AN21" s="184">
        <v>30</v>
      </c>
      <c r="AO21" s="184">
        <v>0</v>
      </c>
      <c r="AP21" s="193">
        <f t="shared" si="15"/>
        <v>33</v>
      </c>
      <c r="AQ21" s="193">
        <v>0</v>
      </c>
      <c r="AR21" s="239">
        <f t="shared" si="13"/>
        <v>33</v>
      </c>
      <c r="AS21" s="271" t="str">
        <f t="shared" si="14"/>
        <v>KVT-082</v>
      </c>
    </row>
    <row r="22" spans="1:47" s="1" customFormat="1" ht="63" customHeight="1" x14ac:dyDescent="0.3">
      <c r="A22" s="268">
        <v>14</v>
      </c>
      <c r="B22" s="273" t="str">
        <f>OT!B19</f>
        <v>TRAIN-32</v>
      </c>
      <c r="C22" s="267" t="str">
        <f>OT!C19</f>
        <v>ហែល​ ដាណែត</v>
      </c>
      <c r="D22" s="33" t="s">
        <v>2</v>
      </c>
      <c r="E22" s="125" t="s">
        <v>150</v>
      </c>
      <c r="F22" s="265" t="s">
        <v>243</v>
      </c>
      <c r="G22" s="270">
        <f>H22/26*26*130%</f>
        <v>270.40000000000003</v>
      </c>
      <c r="H22" s="175">
        <f>OT!J19</f>
        <v>208</v>
      </c>
      <c r="I22" s="189">
        <f>OT!AQ19</f>
        <v>26</v>
      </c>
      <c r="J22" s="186">
        <f>OT!AP19</f>
        <v>0</v>
      </c>
      <c r="K22" s="262">
        <f t="shared" si="1"/>
        <v>0</v>
      </c>
      <c r="L22" s="181">
        <f>OT!AR19</f>
        <v>0</v>
      </c>
      <c r="M22" s="185">
        <f t="shared" si="2"/>
        <v>0</v>
      </c>
      <c r="N22" s="278">
        <f>OT!AS19</f>
        <v>0</v>
      </c>
      <c r="O22" s="239">
        <f t="shared" si="3"/>
        <v>0</v>
      </c>
      <c r="P22" s="190">
        <f>OT!AT19</f>
        <v>0</v>
      </c>
      <c r="Q22" s="276">
        <f t="shared" si="4"/>
        <v>0</v>
      </c>
      <c r="R22" s="186">
        <f>OT!AU19</f>
        <v>0</v>
      </c>
      <c r="S22" s="182">
        <f t="shared" si="5"/>
        <v>0</v>
      </c>
      <c r="T22" s="257">
        <f>OT!AW19</f>
        <v>26</v>
      </c>
      <c r="U22" s="257">
        <f>OT!AV19</f>
        <v>0</v>
      </c>
      <c r="V22" s="182">
        <f t="shared" si="6"/>
        <v>0</v>
      </c>
      <c r="W22" s="257">
        <f>OT!AX19</f>
        <v>0</v>
      </c>
      <c r="X22" s="182">
        <f t="shared" si="7"/>
        <v>0</v>
      </c>
      <c r="Y22" s="257">
        <f>OT!AY19</f>
        <v>0</v>
      </c>
      <c r="Z22" s="182">
        <f t="shared" si="8"/>
        <v>0</v>
      </c>
      <c r="AA22" s="190">
        <f>OT!BA19</f>
        <v>0</v>
      </c>
      <c r="AB22" s="182">
        <f t="shared" si="9"/>
        <v>0</v>
      </c>
      <c r="AC22" s="258">
        <f>OT!AZ19</f>
        <v>0</v>
      </c>
      <c r="AD22" s="191">
        <f t="shared" si="10"/>
        <v>0</v>
      </c>
      <c r="AE22" s="180">
        <f>OT!BG19</f>
        <v>0</v>
      </c>
      <c r="AF22" s="180">
        <f>OT!BH19</f>
        <v>0</v>
      </c>
      <c r="AG22" s="180">
        <v>3</v>
      </c>
      <c r="AH22" s="181"/>
      <c r="AI22" s="183">
        <f t="shared" si="11"/>
        <v>0</v>
      </c>
      <c r="AJ22" s="181">
        <f>OT!BI19</f>
        <v>0</v>
      </c>
      <c r="AK22" s="183">
        <f t="shared" si="12"/>
        <v>0</v>
      </c>
      <c r="AL22" s="192">
        <f>OT!BD19</f>
        <v>0</v>
      </c>
      <c r="AM22" s="184">
        <f>OT!BE19</f>
        <v>0</v>
      </c>
      <c r="AN22" s="184">
        <v>30</v>
      </c>
      <c r="AO22" s="184">
        <v>0</v>
      </c>
      <c r="AP22" s="193">
        <f t="shared" si="15"/>
        <v>33</v>
      </c>
      <c r="AQ22" s="193">
        <v>0</v>
      </c>
      <c r="AR22" s="239">
        <f t="shared" si="13"/>
        <v>33</v>
      </c>
      <c r="AS22" s="271" t="str">
        <f t="shared" si="14"/>
        <v>TRAIN-32</v>
      </c>
    </row>
    <row r="23" spans="1:47" s="1" customFormat="1" ht="63" customHeight="1" x14ac:dyDescent="0.3">
      <c r="A23" s="268">
        <v>15</v>
      </c>
      <c r="B23" s="273" t="str">
        <f>OT!B20</f>
        <v>TRAIN-24</v>
      </c>
      <c r="C23" s="267" t="str">
        <f>OT!C20</f>
        <v>ខេង​ ស្រីរត្ន័</v>
      </c>
      <c r="D23" s="33" t="s">
        <v>2</v>
      </c>
      <c r="E23" s="125" t="s">
        <v>150</v>
      </c>
      <c r="F23" s="266" t="s">
        <v>244</v>
      </c>
      <c r="G23" s="270">
        <f t="shared" ref="G23:G34" si="16">H23/26*26*130%</f>
        <v>270.40000000000003</v>
      </c>
      <c r="H23" s="175">
        <f>OT!J20</f>
        <v>208</v>
      </c>
      <c r="I23" s="189">
        <f>OT!AQ20</f>
        <v>26</v>
      </c>
      <c r="J23" s="186">
        <f>OT!AP20</f>
        <v>0</v>
      </c>
      <c r="K23" s="262">
        <f t="shared" si="1"/>
        <v>0</v>
      </c>
      <c r="L23" s="181">
        <f>OT!AR20</f>
        <v>0</v>
      </c>
      <c r="M23" s="185">
        <f t="shared" si="2"/>
        <v>0</v>
      </c>
      <c r="N23" s="278">
        <f>OT!AS20</f>
        <v>0</v>
      </c>
      <c r="O23" s="239">
        <f t="shared" si="3"/>
        <v>0</v>
      </c>
      <c r="P23" s="190">
        <f>OT!AT20</f>
        <v>0</v>
      </c>
      <c r="Q23" s="276">
        <f t="shared" si="4"/>
        <v>0</v>
      </c>
      <c r="R23" s="186">
        <f>OT!AU21</f>
        <v>0</v>
      </c>
      <c r="S23" s="182">
        <f t="shared" si="5"/>
        <v>0</v>
      </c>
      <c r="T23" s="257">
        <f>OT!AW20</f>
        <v>26</v>
      </c>
      <c r="U23" s="257">
        <f>OT!AV20</f>
        <v>0</v>
      </c>
      <c r="V23" s="182">
        <f t="shared" si="6"/>
        <v>0</v>
      </c>
      <c r="W23" s="257">
        <f>OT!AX20</f>
        <v>0</v>
      </c>
      <c r="X23" s="182">
        <f t="shared" si="7"/>
        <v>0</v>
      </c>
      <c r="Y23" s="257">
        <f>OT!AY20</f>
        <v>0</v>
      </c>
      <c r="Z23" s="182">
        <f t="shared" si="8"/>
        <v>0</v>
      </c>
      <c r="AA23" s="190">
        <f>OT!BA20</f>
        <v>0</v>
      </c>
      <c r="AB23" s="182">
        <f t="shared" si="9"/>
        <v>0</v>
      </c>
      <c r="AC23" s="258">
        <f>OT!AZ20</f>
        <v>0</v>
      </c>
      <c r="AD23" s="191">
        <f t="shared" si="10"/>
        <v>0</v>
      </c>
      <c r="AE23" s="180">
        <f>OT!BG20</f>
        <v>0</v>
      </c>
      <c r="AF23" s="180">
        <f>OT!BH20</f>
        <v>0</v>
      </c>
      <c r="AG23" s="180">
        <v>3</v>
      </c>
      <c r="AH23" s="181"/>
      <c r="AI23" s="183">
        <f t="shared" si="11"/>
        <v>0</v>
      </c>
      <c r="AJ23" s="181">
        <f>OT!BI20</f>
        <v>0</v>
      </c>
      <c r="AK23" s="183">
        <f t="shared" si="12"/>
        <v>0</v>
      </c>
      <c r="AL23" s="192">
        <f>OT!BD20</f>
        <v>0</v>
      </c>
      <c r="AM23" s="184">
        <f>OT!BE20</f>
        <v>0</v>
      </c>
      <c r="AN23" s="184">
        <v>30</v>
      </c>
      <c r="AO23" s="184">
        <v>0</v>
      </c>
      <c r="AP23" s="193">
        <f t="shared" si="15"/>
        <v>33</v>
      </c>
      <c r="AQ23" s="193">
        <v>0</v>
      </c>
      <c r="AR23" s="239">
        <f t="shared" si="13"/>
        <v>33</v>
      </c>
      <c r="AS23" s="271" t="str">
        <f t="shared" si="14"/>
        <v>TRAIN-24</v>
      </c>
    </row>
    <row r="24" spans="1:47" s="1" customFormat="1" ht="63" customHeight="1" x14ac:dyDescent="0.3">
      <c r="A24" s="268">
        <v>16</v>
      </c>
      <c r="B24" s="273" t="str">
        <f>OT!B21</f>
        <v>TRAIN-27</v>
      </c>
      <c r="C24" s="267" t="str">
        <f>OT!C21</f>
        <v>ជួប កុសល</v>
      </c>
      <c r="D24" s="33" t="s">
        <v>1</v>
      </c>
      <c r="E24" s="125" t="s">
        <v>148</v>
      </c>
      <c r="F24" s="266" t="s">
        <v>245</v>
      </c>
      <c r="G24" s="270">
        <f t="shared" si="16"/>
        <v>270.40000000000003</v>
      </c>
      <c r="H24" s="175">
        <f>OT!J21</f>
        <v>208</v>
      </c>
      <c r="I24" s="189">
        <f>OT!AQ21</f>
        <v>26</v>
      </c>
      <c r="J24" s="186">
        <f>OT!AP21</f>
        <v>0</v>
      </c>
      <c r="K24" s="262">
        <f t="shared" si="1"/>
        <v>0</v>
      </c>
      <c r="L24" s="181">
        <f>OT!AR21</f>
        <v>0</v>
      </c>
      <c r="M24" s="185">
        <f t="shared" si="2"/>
        <v>0</v>
      </c>
      <c r="N24" s="278">
        <f>OT!AS21</f>
        <v>0</v>
      </c>
      <c r="O24" s="239">
        <f t="shared" si="3"/>
        <v>0</v>
      </c>
      <c r="P24" s="190">
        <f>OT!AT21</f>
        <v>0</v>
      </c>
      <c r="Q24" s="276">
        <f t="shared" si="4"/>
        <v>0</v>
      </c>
      <c r="R24" s="186">
        <f>OT!AU21</f>
        <v>0</v>
      </c>
      <c r="S24" s="182">
        <f t="shared" si="5"/>
        <v>0</v>
      </c>
      <c r="T24" s="257">
        <f>OT!AW21</f>
        <v>26</v>
      </c>
      <c r="U24" s="257">
        <f>OT!AV21</f>
        <v>0</v>
      </c>
      <c r="V24" s="182">
        <f t="shared" si="6"/>
        <v>0</v>
      </c>
      <c r="W24" s="257">
        <f>OT!AX21</f>
        <v>0</v>
      </c>
      <c r="X24" s="182">
        <f t="shared" si="7"/>
        <v>0</v>
      </c>
      <c r="Y24" s="257">
        <f>OT!AY21</f>
        <v>0</v>
      </c>
      <c r="Z24" s="182">
        <f t="shared" si="8"/>
        <v>0</v>
      </c>
      <c r="AA24" s="190">
        <f>OT!BA21</f>
        <v>0</v>
      </c>
      <c r="AB24" s="182">
        <f t="shared" si="9"/>
        <v>0</v>
      </c>
      <c r="AC24" s="258">
        <f>OT!AZ21</f>
        <v>0</v>
      </c>
      <c r="AD24" s="191">
        <f t="shared" si="10"/>
        <v>0</v>
      </c>
      <c r="AE24" s="180">
        <f>OT!BG21</f>
        <v>0</v>
      </c>
      <c r="AF24" s="180">
        <f>OT!BH21</f>
        <v>0</v>
      </c>
      <c r="AG24" s="180">
        <v>3</v>
      </c>
      <c r="AH24" s="181"/>
      <c r="AI24" s="183">
        <f t="shared" si="11"/>
        <v>0</v>
      </c>
      <c r="AJ24" s="181">
        <f>OT!BI21</f>
        <v>0</v>
      </c>
      <c r="AK24" s="183">
        <f t="shared" si="12"/>
        <v>0</v>
      </c>
      <c r="AL24" s="192">
        <f>OT!BD21</f>
        <v>0</v>
      </c>
      <c r="AM24" s="184">
        <f>OT!BE21</f>
        <v>0</v>
      </c>
      <c r="AN24" s="184">
        <v>30</v>
      </c>
      <c r="AO24" s="184">
        <v>0</v>
      </c>
      <c r="AP24" s="193">
        <f t="shared" si="15"/>
        <v>33</v>
      </c>
      <c r="AQ24" s="193">
        <v>0</v>
      </c>
      <c r="AR24" s="239">
        <f t="shared" si="13"/>
        <v>33</v>
      </c>
      <c r="AS24" s="271" t="str">
        <f t="shared" si="14"/>
        <v>TRAIN-27</v>
      </c>
    </row>
    <row r="25" spans="1:47" s="1" customFormat="1" ht="63" customHeight="1" x14ac:dyDescent="0.3">
      <c r="A25" s="268">
        <v>17</v>
      </c>
      <c r="B25" s="273" t="str">
        <f>OT!B22</f>
        <v>TRAIN-36</v>
      </c>
      <c r="C25" s="267" t="str">
        <f>OT!C22</f>
        <v>ខន ស៊ីម</v>
      </c>
      <c r="D25" s="33" t="s">
        <v>2</v>
      </c>
      <c r="E25" s="125" t="s">
        <v>150</v>
      </c>
      <c r="F25" s="266" t="s">
        <v>246</v>
      </c>
      <c r="G25" s="270">
        <f t="shared" si="16"/>
        <v>270.40000000000003</v>
      </c>
      <c r="H25" s="175">
        <f>OT!J22</f>
        <v>208</v>
      </c>
      <c r="I25" s="189">
        <f>OT!AQ22</f>
        <v>26</v>
      </c>
      <c r="J25" s="186">
        <f>OT!AP22</f>
        <v>0</v>
      </c>
      <c r="K25" s="262">
        <f t="shared" si="1"/>
        <v>0</v>
      </c>
      <c r="L25" s="181">
        <f>OT!AR22</f>
        <v>0</v>
      </c>
      <c r="M25" s="185">
        <f t="shared" si="2"/>
        <v>0</v>
      </c>
      <c r="N25" s="278">
        <f>OT!AS22</f>
        <v>0</v>
      </c>
      <c r="O25" s="239">
        <f t="shared" si="3"/>
        <v>0</v>
      </c>
      <c r="P25" s="190">
        <f>OT!AT22</f>
        <v>0</v>
      </c>
      <c r="Q25" s="276">
        <f t="shared" si="4"/>
        <v>0</v>
      </c>
      <c r="R25" s="186">
        <f>OT!AU22</f>
        <v>0</v>
      </c>
      <c r="S25" s="182">
        <f t="shared" si="5"/>
        <v>0</v>
      </c>
      <c r="T25" s="257">
        <f>OT!AW22</f>
        <v>26</v>
      </c>
      <c r="U25" s="257">
        <f>OT!AV22</f>
        <v>0</v>
      </c>
      <c r="V25" s="182">
        <f t="shared" si="6"/>
        <v>0</v>
      </c>
      <c r="W25" s="257">
        <f>OT!AX22</f>
        <v>0</v>
      </c>
      <c r="X25" s="182">
        <f t="shared" si="7"/>
        <v>0</v>
      </c>
      <c r="Y25" s="257">
        <f>OT!AY22</f>
        <v>0</v>
      </c>
      <c r="Z25" s="182">
        <f t="shared" si="8"/>
        <v>0</v>
      </c>
      <c r="AA25" s="190">
        <f>OT!BA22</f>
        <v>0</v>
      </c>
      <c r="AB25" s="182">
        <f t="shared" si="9"/>
        <v>0</v>
      </c>
      <c r="AC25" s="258">
        <f>OT!AZ22</f>
        <v>0</v>
      </c>
      <c r="AD25" s="191">
        <f t="shared" si="10"/>
        <v>0</v>
      </c>
      <c r="AE25" s="180">
        <f>OT!BG22</f>
        <v>0</v>
      </c>
      <c r="AF25" s="180">
        <f>OT!BH22</f>
        <v>0</v>
      </c>
      <c r="AG25" s="180">
        <v>3</v>
      </c>
      <c r="AH25" s="181"/>
      <c r="AI25" s="183">
        <f t="shared" si="11"/>
        <v>0</v>
      </c>
      <c r="AJ25" s="181">
        <f>OT!BI22</f>
        <v>0</v>
      </c>
      <c r="AK25" s="183">
        <f t="shared" si="12"/>
        <v>0</v>
      </c>
      <c r="AL25" s="192">
        <f>OT!BD22</f>
        <v>0</v>
      </c>
      <c r="AM25" s="184">
        <f>OT!BE22</f>
        <v>0</v>
      </c>
      <c r="AN25" s="184">
        <v>30</v>
      </c>
      <c r="AO25" s="184">
        <v>0</v>
      </c>
      <c r="AP25" s="193">
        <f t="shared" si="15"/>
        <v>33</v>
      </c>
      <c r="AQ25" s="193">
        <v>0</v>
      </c>
      <c r="AR25" s="239">
        <f t="shared" si="13"/>
        <v>33</v>
      </c>
      <c r="AS25" s="271" t="str">
        <f t="shared" si="14"/>
        <v>TRAIN-36</v>
      </c>
    </row>
    <row r="26" spans="1:47" s="1" customFormat="1" ht="63" customHeight="1" x14ac:dyDescent="0.3">
      <c r="A26" s="268">
        <v>18</v>
      </c>
      <c r="B26" s="273" t="str">
        <f>OT!B23</f>
        <v>TRAIN-48</v>
      </c>
      <c r="C26" s="267" t="str">
        <f>OT!C23</f>
        <v>មុំ សំអាង</v>
      </c>
      <c r="D26" s="33" t="s">
        <v>2</v>
      </c>
      <c r="E26" s="125" t="s">
        <v>147</v>
      </c>
      <c r="F26" s="266" t="s">
        <v>247</v>
      </c>
      <c r="G26" s="270">
        <f t="shared" si="16"/>
        <v>270.40000000000003</v>
      </c>
      <c r="H26" s="175">
        <f>OT!J23</f>
        <v>208</v>
      </c>
      <c r="I26" s="189">
        <f>OT!AQ23</f>
        <v>26</v>
      </c>
      <c r="J26" s="186">
        <f>OT!AP23</f>
        <v>0</v>
      </c>
      <c r="K26" s="262">
        <f t="shared" si="1"/>
        <v>0</v>
      </c>
      <c r="L26" s="181">
        <f>OT!AR23</f>
        <v>0</v>
      </c>
      <c r="M26" s="185">
        <f t="shared" si="2"/>
        <v>0</v>
      </c>
      <c r="N26" s="278">
        <f>OT!AS23</f>
        <v>0</v>
      </c>
      <c r="O26" s="239">
        <f t="shared" si="3"/>
        <v>0</v>
      </c>
      <c r="P26" s="190">
        <f>OT!AT23</f>
        <v>0</v>
      </c>
      <c r="Q26" s="276">
        <f t="shared" si="4"/>
        <v>0</v>
      </c>
      <c r="R26" s="186">
        <f>OT!AU23</f>
        <v>0</v>
      </c>
      <c r="S26" s="182">
        <f t="shared" si="5"/>
        <v>0</v>
      </c>
      <c r="T26" s="257">
        <f>OT!AW23</f>
        <v>26</v>
      </c>
      <c r="U26" s="257">
        <f>OT!AV23</f>
        <v>0</v>
      </c>
      <c r="V26" s="182">
        <f t="shared" si="6"/>
        <v>0</v>
      </c>
      <c r="W26" s="257">
        <f>OT!AX23</f>
        <v>0</v>
      </c>
      <c r="X26" s="182">
        <f t="shared" si="7"/>
        <v>0</v>
      </c>
      <c r="Y26" s="257">
        <f>OT!AY23</f>
        <v>0</v>
      </c>
      <c r="Z26" s="182">
        <f t="shared" si="8"/>
        <v>0</v>
      </c>
      <c r="AA26" s="190">
        <f>OT!BA23</f>
        <v>0</v>
      </c>
      <c r="AB26" s="182">
        <f t="shared" si="9"/>
        <v>0</v>
      </c>
      <c r="AC26" s="258">
        <f>OT!AZ23</f>
        <v>0</v>
      </c>
      <c r="AD26" s="191">
        <f t="shared" si="10"/>
        <v>0</v>
      </c>
      <c r="AE26" s="180">
        <f>OT!BG23</f>
        <v>0</v>
      </c>
      <c r="AF26" s="180">
        <f>OT!BH23</f>
        <v>0</v>
      </c>
      <c r="AG26" s="180">
        <v>3</v>
      </c>
      <c r="AH26" s="181">
        <v>0</v>
      </c>
      <c r="AI26" s="183">
        <f t="shared" si="11"/>
        <v>0</v>
      </c>
      <c r="AJ26" s="181">
        <f>OT!BI23</f>
        <v>0</v>
      </c>
      <c r="AK26" s="183">
        <f t="shared" si="12"/>
        <v>0</v>
      </c>
      <c r="AL26" s="192">
        <f>OT!BD23</f>
        <v>0</v>
      </c>
      <c r="AM26" s="184">
        <f>OT!BE23</f>
        <v>0</v>
      </c>
      <c r="AN26" s="184">
        <v>30</v>
      </c>
      <c r="AO26" s="184">
        <v>0</v>
      </c>
      <c r="AP26" s="193">
        <f t="shared" si="15"/>
        <v>33</v>
      </c>
      <c r="AQ26" s="193">
        <v>0</v>
      </c>
      <c r="AR26" s="239">
        <f t="shared" si="13"/>
        <v>33</v>
      </c>
      <c r="AS26" s="271" t="str">
        <f t="shared" si="14"/>
        <v>TRAIN-48</v>
      </c>
    </row>
    <row r="27" spans="1:47" s="1" customFormat="1" ht="63" customHeight="1" x14ac:dyDescent="0.3">
      <c r="A27" s="268">
        <v>19</v>
      </c>
      <c r="B27" s="273" t="str">
        <f>OT!B24</f>
        <v>TRAIN-50</v>
      </c>
      <c r="C27" s="267" t="str">
        <f>OT!C24</f>
        <v xml:space="preserve">រស់ រស្មី </v>
      </c>
      <c r="D27" s="33" t="s">
        <v>2</v>
      </c>
      <c r="E27" s="125" t="s">
        <v>150</v>
      </c>
      <c r="F27" s="264" t="s">
        <v>263</v>
      </c>
      <c r="G27" s="270">
        <f t="shared" si="16"/>
        <v>270.40000000000003</v>
      </c>
      <c r="H27" s="175">
        <f>OT!J24</f>
        <v>208</v>
      </c>
      <c r="I27" s="189">
        <f>OT!AQ24</f>
        <v>26</v>
      </c>
      <c r="J27" s="186">
        <f>OT!AP24</f>
        <v>0</v>
      </c>
      <c r="K27" s="262">
        <f t="shared" si="1"/>
        <v>0</v>
      </c>
      <c r="L27" s="181">
        <f>OT!AR24</f>
        <v>0</v>
      </c>
      <c r="M27" s="185">
        <f t="shared" si="2"/>
        <v>0</v>
      </c>
      <c r="N27" s="278">
        <f>OT!AS24</f>
        <v>0</v>
      </c>
      <c r="O27" s="239">
        <f t="shared" si="3"/>
        <v>0</v>
      </c>
      <c r="P27" s="190">
        <f>OT!AT24</f>
        <v>0</v>
      </c>
      <c r="Q27" s="276">
        <f t="shared" si="4"/>
        <v>0</v>
      </c>
      <c r="R27" s="186">
        <f>OT!AU24</f>
        <v>0</v>
      </c>
      <c r="S27" s="182">
        <f t="shared" si="5"/>
        <v>0</v>
      </c>
      <c r="T27" s="257">
        <f>OT!AW24</f>
        <v>26</v>
      </c>
      <c r="U27" s="257">
        <f>OT!AV24</f>
        <v>0</v>
      </c>
      <c r="V27" s="182">
        <f t="shared" si="6"/>
        <v>0</v>
      </c>
      <c r="W27" s="257">
        <f>OT!AX24</f>
        <v>0</v>
      </c>
      <c r="X27" s="182">
        <f t="shared" si="7"/>
        <v>0</v>
      </c>
      <c r="Y27" s="257">
        <f>OT!AY24</f>
        <v>0</v>
      </c>
      <c r="Z27" s="182">
        <f t="shared" si="8"/>
        <v>0</v>
      </c>
      <c r="AA27" s="190">
        <f>OT!BA24</f>
        <v>0</v>
      </c>
      <c r="AB27" s="182">
        <f t="shared" si="9"/>
        <v>0</v>
      </c>
      <c r="AC27" s="258">
        <f>OT!AZ24</f>
        <v>0</v>
      </c>
      <c r="AD27" s="191">
        <f t="shared" si="10"/>
        <v>0</v>
      </c>
      <c r="AE27" s="180">
        <f>OT!BG24</f>
        <v>0</v>
      </c>
      <c r="AF27" s="256">
        <f>OT!BH24</f>
        <v>0</v>
      </c>
      <c r="AG27" s="180">
        <v>2</v>
      </c>
      <c r="AH27" s="181"/>
      <c r="AI27" s="183">
        <f t="shared" si="11"/>
        <v>0</v>
      </c>
      <c r="AJ27" s="181">
        <f>OT!BI23</f>
        <v>0</v>
      </c>
      <c r="AK27" s="183">
        <f t="shared" si="12"/>
        <v>0</v>
      </c>
      <c r="AL27" s="192">
        <f>OT!BD24</f>
        <v>0</v>
      </c>
      <c r="AM27" s="184">
        <f>OT!BE24</f>
        <v>0</v>
      </c>
      <c r="AN27" s="184">
        <v>30</v>
      </c>
      <c r="AO27" s="184">
        <v>0</v>
      </c>
      <c r="AP27" s="193">
        <f t="shared" si="15"/>
        <v>32</v>
      </c>
      <c r="AQ27" s="193">
        <v>0</v>
      </c>
      <c r="AR27" s="239">
        <f t="shared" si="13"/>
        <v>32</v>
      </c>
      <c r="AS27" s="271" t="str">
        <f t="shared" si="14"/>
        <v>TRAIN-50</v>
      </c>
    </row>
    <row r="28" spans="1:47" s="1" customFormat="1" ht="63" customHeight="1" x14ac:dyDescent="0.3">
      <c r="A28" s="268">
        <v>20</v>
      </c>
      <c r="B28" s="273" t="str">
        <f>OT!B25</f>
        <v>TRAIN-52</v>
      </c>
      <c r="C28" s="267" t="str">
        <f>OT!C25</f>
        <v>ភាច​ រី</v>
      </c>
      <c r="D28" s="33" t="s">
        <v>2</v>
      </c>
      <c r="E28" s="125" t="s">
        <v>150</v>
      </c>
      <c r="F28" s="264" t="s">
        <v>263</v>
      </c>
      <c r="G28" s="270">
        <f t="shared" si="16"/>
        <v>270.40000000000003</v>
      </c>
      <c r="H28" s="175">
        <f>OT!J25</f>
        <v>208</v>
      </c>
      <c r="I28" s="189">
        <f>OT!AQ25</f>
        <v>26</v>
      </c>
      <c r="J28" s="186">
        <f>OT!AP25</f>
        <v>0</v>
      </c>
      <c r="K28" s="262">
        <f t="shared" si="1"/>
        <v>0</v>
      </c>
      <c r="L28" s="181">
        <f>OT!AR25</f>
        <v>0</v>
      </c>
      <c r="M28" s="185">
        <f t="shared" si="2"/>
        <v>0</v>
      </c>
      <c r="N28" s="278">
        <f>OT!AS25</f>
        <v>0</v>
      </c>
      <c r="O28" s="239">
        <f t="shared" si="3"/>
        <v>0</v>
      </c>
      <c r="P28" s="190">
        <f>OT!AT25</f>
        <v>0</v>
      </c>
      <c r="Q28" s="276">
        <f t="shared" si="4"/>
        <v>0</v>
      </c>
      <c r="R28" s="186">
        <f>OT!AU25</f>
        <v>0</v>
      </c>
      <c r="S28" s="182">
        <f t="shared" si="5"/>
        <v>0</v>
      </c>
      <c r="T28" s="257">
        <f>OT!AW25</f>
        <v>26</v>
      </c>
      <c r="U28" s="257">
        <f>OT!AV25</f>
        <v>0</v>
      </c>
      <c r="V28" s="182">
        <f t="shared" si="6"/>
        <v>0</v>
      </c>
      <c r="W28" s="257">
        <f>OT!AX25</f>
        <v>0</v>
      </c>
      <c r="X28" s="182">
        <f t="shared" si="7"/>
        <v>0</v>
      </c>
      <c r="Y28" s="257">
        <f>OT!AY25</f>
        <v>0</v>
      </c>
      <c r="Z28" s="182">
        <f t="shared" si="8"/>
        <v>0</v>
      </c>
      <c r="AA28" s="190">
        <f>OT!BA25</f>
        <v>0</v>
      </c>
      <c r="AB28" s="182">
        <f t="shared" si="9"/>
        <v>0</v>
      </c>
      <c r="AC28" s="258">
        <f>OT!AZ25</f>
        <v>0</v>
      </c>
      <c r="AD28" s="191">
        <f t="shared" si="10"/>
        <v>0</v>
      </c>
      <c r="AE28" s="180">
        <f>OT!BG25</f>
        <v>0</v>
      </c>
      <c r="AF28" s="180">
        <f>OT!BH25</f>
        <v>0</v>
      </c>
      <c r="AG28" s="180">
        <v>2</v>
      </c>
      <c r="AH28" s="181"/>
      <c r="AI28" s="183">
        <f t="shared" si="11"/>
        <v>0</v>
      </c>
      <c r="AJ28" s="181">
        <f>OT!BI25</f>
        <v>0</v>
      </c>
      <c r="AK28" s="183">
        <f t="shared" si="12"/>
        <v>0</v>
      </c>
      <c r="AL28" s="192">
        <f>OT!BD25</f>
        <v>0</v>
      </c>
      <c r="AM28" s="184">
        <f>OT!BE25</f>
        <v>0</v>
      </c>
      <c r="AN28" s="184">
        <v>30</v>
      </c>
      <c r="AO28" s="184">
        <v>0</v>
      </c>
      <c r="AP28" s="193">
        <f t="shared" si="15"/>
        <v>32</v>
      </c>
      <c r="AQ28" s="193">
        <v>0</v>
      </c>
      <c r="AR28" s="239">
        <f t="shared" si="13"/>
        <v>32</v>
      </c>
      <c r="AS28" s="271" t="str">
        <f t="shared" si="14"/>
        <v>TRAIN-52</v>
      </c>
    </row>
    <row r="29" spans="1:47" s="1" customFormat="1" ht="63" customHeight="1" x14ac:dyDescent="0.3">
      <c r="A29" s="268">
        <v>21</v>
      </c>
      <c r="B29" s="273" t="str">
        <f>OT!B26</f>
        <v>TRAIN-56</v>
      </c>
      <c r="C29" s="267" t="str">
        <f>OT!C26</f>
        <v>សំ សុម៉ាលី</v>
      </c>
      <c r="D29" s="33" t="s">
        <v>2</v>
      </c>
      <c r="E29" s="125" t="s">
        <v>150</v>
      </c>
      <c r="F29" s="264" t="s">
        <v>261</v>
      </c>
      <c r="G29" s="270">
        <f t="shared" si="16"/>
        <v>270.40000000000003</v>
      </c>
      <c r="H29" s="175">
        <f>OT!J26</f>
        <v>208</v>
      </c>
      <c r="I29" s="189">
        <f>OT!AQ26</f>
        <v>26</v>
      </c>
      <c r="J29" s="186">
        <f>OT!AP26</f>
        <v>0</v>
      </c>
      <c r="K29" s="262">
        <f t="shared" si="1"/>
        <v>0</v>
      </c>
      <c r="L29" s="152">
        <f>OT!AR26</f>
        <v>0</v>
      </c>
      <c r="M29" s="276">
        <f t="shared" si="2"/>
        <v>0</v>
      </c>
      <c r="N29" s="278">
        <f>OT!AS26</f>
        <v>0</v>
      </c>
      <c r="O29" s="239">
        <f t="shared" si="3"/>
        <v>0</v>
      </c>
      <c r="P29" s="190">
        <f>OT!AT26</f>
        <v>0</v>
      </c>
      <c r="Q29" s="276">
        <f t="shared" si="4"/>
        <v>0</v>
      </c>
      <c r="R29" s="277">
        <f>OT!AU26</f>
        <v>0</v>
      </c>
      <c r="S29" s="239">
        <f t="shared" si="5"/>
        <v>0</v>
      </c>
      <c r="T29" s="257">
        <f>OT!AW26</f>
        <v>26</v>
      </c>
      <c r="U29" s="257">
        <f>OT!AV26</f>
        <v>0</v>
      </c>
      <c r="V29" s="182">
        <f t="shared" si="6"/>
        <v>0</v>
      </c>
      <c r="W29" s="257">
        <f>OT!AX26</f>
        <v>0</v>
      </c>
      <c r="X29" s="182">
        <f t="shared" si="7"/>
        <v>0</v>
      </c>
      <c r="Y29" s="257">
        <f>OT!AY26</f>
        <v>0</v>
      </c>
      <c r="Z29" s="182">
        <f t="shared" si="8"/>
        <v>0</v>
      </c>
      <c r="AA29" s="190">
        <f>OT!BA26</f>
        <v>0</v>
      </c>
      <c r="AB29" s="182">
        <f t="shared" si="9"/>
        <v>0</v>
      </c>
      <c r="AC29" s="258">
        <f>OT!AZ26</f>
        <v>0</v>
      </c>
      <c r="AD29" s="191">
        <f t="shared" si="10"/>
        <v>0</v>
      </c>
      <c r="AE29" s="180">
        <f>OT!BG26</f>
        <v>5</v>
      </c>
      <c r="AF29" s="256">
        <f>OT!BH26</f>
        <v>3.5</v>
      </c>
      <c r="AG29" s="180">
        <v>2</v>
      </c>
      <c r="AH29" s="181"/>
      <c r="AI29" s="183">
        <f t="shared" si="11"/>
        <v>0</v>
      </c>
      <c r="AJ29" s="181">
        <f>OT!BI26</f>
        <v>0</v>
      </c>
      <c r="AK29" s="183">
        <f t="shared" si="12"/>
        <v>0</v>
      </c>
      <c r="AL29" s="192">
        <f>OT!BD26</f>
        <v>0</v>
      </c>
      <c r="AM29" s="184">
        <f>OT!BE26</f>
        <v>0</v>
      </c>
      <c r="AN29" s="184">
        <v>30</v>
      </c>
      <c r="AO29" s="184">
        <v>0</v>
      </c>
      <c r="AP29" s="193">
        <f t="shared" si="15"/>
        <v>40.5</v>
      </c>
      <c r="AQ29" s="193">
        <v>0</v>
      </c>
      <c r="AR29" s="239">
        <f t="shared" si="13"/>
        <v>40.5</v>
      </c>
      <c r="AS29" s="271" t="str">
        <f t="shared" si="14"/>
        <v>TRAIN-56</v>
      </c>
    </row>
    <row r="30" spans="1:47" s="1" customFormat="1" ht="63" customHeight="1" x14ac:dyDescent="0.3">
      <c r="A30" s="268">
        <v>22</v>
      </c>
      <c r="B30" s="273" t="str">
        <f>OT!B27</f>
        <v>TRAIN-59</v>
      </c>
      <c r="C30" s="267" t="str">
        <f>OT!C27</f>
        <v>សន ស្រីនា</v>
      </c>
      <c r="D30" s="33" t="s">
        <v>2</v>
      </c>
      <c r="E30" s="125" t="s">
        <v>150</v>
      </c>
      <c r="F30" s="264" t="s">
        <v>262</v>
      </c>
      <c r="G30" s="270">
        <f t="shared" si="16"/>
        <v>270.40000000000003</v>
      </c>
      <c r="H30" s="175">
        <f>OT!J27</f>
        <v>208</v>
      </c>
      <c r="I30" s="189">
        <f>OT!AQ27</f>
        <v>26</v>
      </c>
      <c r="J30" s="186">
        <f>OT!AP27</f>
        <v>0</v>
      </c>
      <c r="K30" s="182">
        <f t="shared" si="1"/>
        <v>0</v>
      </c>
      <c r="L30" s="181">
        <f>OT!AR27</f>
        <v>0</v>
      </c>
      <c r="M30" s="185">
        <f t="shared" si="2"/>
        <v>0</v>
      </c>
      <c r="N30" s="278">
        <f>OT!AS27</f>
        <v>0</v>
      </c>
      <c r="O30" s="239">
        <f t="shared" si="3"/>
        <v>0</v>
      </c>
      <c r="P30" s="190">
        <f>OT!AT27</f>
        <v>0</v>
      </c>
      <c r="Q30" s="276">
        <f t="shared" si="4"/>
        <v>0</v>
      </c>
      <c r="R30" s="186">
        <f>OT!AU27</f>
        <v>0</v>
      </c>
      <c r="S30" s="182">
        <f t="shared" si="5"/>
        <v>0</v>
      </c>
      <c r="T30" s="257">
        <f>OT!AW27</f>
        <v>26</v>
      </c>
      <c r="U30" s="257">
        <f>OT!AV27</f>
        <v>0</v>
      </c>
      <c r="V30" s="182">
        <f>H30/26*U30*130%</f>
        <v>0</v>
      </c>
      <c r="W30" s="257">
        <f>OT!AX27</f>
        <v>0</v>
      </c>
      <c r="X30" s="182">
        <f t="shared" si="7"/>
        <v>0</v>
      </c>
      <c r="Y30" s="257">
        <f>OT!AY27</f>
        <v>0</v>
      </c>
      <c r="Z30" s="182">
        <f t="shared" si="8"/>
        <v>0</v>
      </c>
      <c r="AA30" s="190">
        <f>OT!BA27</f>
        <v>0</v>
      </c>
      <c r="AB30" s="182">
        <f t="shared" si="9"/>
        <v>0</v>
      </c>
      <c r="AC30" s="258">
        <f>OT!AZ27</f>
        <v>0</v>
      </c>
      <c r="AD30" s="191">
        <f t="shared" si="10"/>
        <v>0</v>
      </c>
      <c r="AE30" s="180">
        <f>OT!BG27</f>
        <v>0</v>
      </c>
      <c r="AF30" s="180">
        <f>OT!BH27</f>
        <v>0</v>
      </c>
      <c r="AG30" s="180">
        <v>2</v>
      </c>
      <c r="AH30" s="181"/>
      <c r="AI30" s="183">
        <f t="shared" si="11"/>
        <v>0</v>
      </c>
      <c r="AJ30" s="181">
        <f>OT!BI27</f>
        <v>0</v>
      </c>
      <c r="AK30" s="183">
        <f t="shared" si="12"/>
        <v>0</v>
      </c>
      <c r="AL30" s="192">
        <f>OT!BD27</f>
        <v>0</v>
      </c>
      <c r="AM30" s="184">
        <f>OT!BE27</f>
        <v>0</v>
      </c>
      <c r="AN30" s="184">
        <v>30</v>
      </c>
      <c r="AO30" s="184">
        <v>0</v>
      </c>
      <c r="AP30" s="193">
        <f t="shared" si="15"/>
        <v>32</v>
      </c>
      <c r="AQ30" s="193">
        <v>0</v>
      </c>
      <c r="AR30" s="239">
        <f t="shared" si="13"/>
        <v>32</v>
      </c>
      <c r="AS30" s="271" t="str">
        <f t="shared" si="14"/>
        <v>TRAIN-59</v>
      </c>
    </row>
    <row r="31" spans="1:47" s="1" customFormat="1" ht="63" customHeight="1" x14ac:dyDescent="0.3">
      <c r="A31" s="268">
        <v>23</v>
      </c>
      <c r="B31" s="273" t="str">
        <f>OT!B28</f>
        <v>TRAIN-65</v>
      </c>
      <c r="C31" s="267" t="str">
        <f>OT!C28</f>
        <v>រស់ រស្មី ២</v>
      </c>
      <c r="D31" s="33" t="s">
        <v>2</v>
      </c>
      <c r="E31" s="125" t="s">
        <v>150</v>
      </c>
      <c r="F31" s="264" t="s">
        <v>261</v>
      </c>
      <c r="G31" s="270">
        <f t="shared" si="16"/>
        <v>270.40000000000003</v>
      </c>
      <c r="H31" s="175">
        <f>OT!J28</f>
        <v>208</v>
      </c>
      <c r="I31" s="189">
        <f>OT!AQ28</f>
        <v>26</v>
      </c>
      <c r="J31" s="186">
        <f>OT!AP28</f>
        <v>0</v>
      </c>
      <c r="K31" s="182">
        <f t="shared" si="1"/>
        <v>0</v>
      </c>
      <c r="L31" s="181">
        <f>OT!AR28</f>
        <v>0</v>
      </c>
      <c r="M31" s="185">
        <f t="shared" si="2"/>
        <v>0</v>
      </c>
      <c r="N31" s="278">
        <f>OT!AS28</f>
        <v>0</v>
      </c>
      <c r="O31" s="239">
        <f t="shared" si="3"/>
        <v>0</v>
      </c>
      <c r="P31" s="190">
        <f>OT!AT28</f>
        <v>0</v>
      </c>
      <c r="Q31" s="276">
        <f t="shared" si="4"/>
        <v>0</v>
      </c>
      <c r="R31" s="186">
        <f>OT!AU28</f>
        <v>0</v>
      </c>
      <c r="S31" s="182">
        <f t="shared" si="5"/>
        <v>0</v>
      </c>
      <c r="T31" s="257">
        <f>OT!AW28</f>
        <v>26</v>
      </c>
      <c r="U31" s="257">
        <f>OT!AV28</f>
        <v>0</v>
      </c>
      <c r="V31" s="182">
        <f>H31/26*U31*130%</f>
        <v>0</v>
      </c>
      <c r="W31" s="257">
        <f>OT!AX28</f>
        <v>0</v>
      </c>
      <c r="X31" s="182">
        <f t="shared" si="7"/>
        <v>0</v>
      </c>
      <c r="Y31" s="257">
        <f>OT!AY28</f>
        <v>0</v>
      </c>
      <c r="Z31" s="182">
        <f t="shared" si="8"/>
        <v>0</v>
      </c>
      <c r="AA31" s="190">
        <f>OT!BA28</f>
        <v>0</v>
      </c>
      <c r="AB31" s="182">
        <f t="shared" si="9"/>
        <v>0</v>
      </c>
      <c r="AC31" s="258">
        <f>OT!AZ28</f>
        <v>0</v>
      </c>
      <c r="AD31" s="191">
        <f t="shared" si="10"/>
        <v>0</v>
      </c>
      <c r="AE31" s="180">
        <f>OT!BG28</f>
        <v>0</v>
      </c>
      <c r="AF31" s="180">
        <f>OT!BH28</f>
        <v>0</v>
      </c>
      <c r="AG31" s="180">
        <v>2</v>
      </c>
      <c r="AH31" s="181"/>
      <c r="AI31" s="183">
        <f t="shared" si="11"/>
        <v>0</v>
      </c>
      <c r="AJ31" s="181">
        <f>OT!BI28</f>
        <v>0</v>
      </c>
      <c r="AK31" s="183">
        <f t="shared" si="12"/>
        <v>0</v>
      </c>
      <c r="AL31" s="192">
        <f>OT!BD28</f>
        <v>0</v>
      </c>
      <c r="AM31" s="184">
        <f>OT!BE28</f>
        <v>0</v>
      </c>
      <c r="AN31" s="184">
        <v>30</v>
      </c>
      <c r="AO31" s="184">
        <v>0</v>
      </c>
      <c r="AP31" s="193">
        <f t="shared" si="15"/>
        <v>32</v>
      </c>
      <c r="AQ31" s="193">
        <v>0</v>
      </c>
      <c r="AR31" s="239">
        <f t="shared" si="13"/>
        <v>32</v>
      </c>
      <c r="AS31" s="271" t="str">
        <f t="shared" si="14"/>
        <v>TRAIN-65</v>
      </c>
    </row>
    <row r="32" spans="1:47" s="1" customFormat="1" ht="63" customHeight="1" x14ac:dyDescent="0.3">
      <c r="A32" s="268">
        <v>24</v>
      </c>
      <c r="B32" s="273" t="str">
        <f>OT!B29</f>
        <v>TRAIN-66</v>
      </c>
      <c r="C32" s="267" t="str">
        <f>OT!C29</f>
        <v>ប៉ង់ រ៉ា</v>
      </c>
      <c r="D32" s="33" t="s">
        <v>1</v>
      </c>
      <c r="E32" s="125" t="s">
        <v>148</v>
      </c>
      <c r="F32" s="266" t="s">
        <v>248</v>
      </c>
      <c r="G32" s="270">
        <f t="shared" si="16"/>
        <v>270.40000000000003</v>
      </c>
      <c r="H32" s="175">
        <f>OT!J29</f>
        <v>208</v>
      </c>
      <c r="I32" s="189">
        <f>OT!AQ29</f>
        <v>26</v>
      </c>
      <c r="J32" s="186">
        <f>OT!AP29</f>
        <v>0</v>
      </c>
      <c r="K32" s="182">
        <f t="shared" si="1"/>
        <v>0</v>
      </c>
      <c r="L32" s="181">
        <f>OT!AR29</f>
        <v>0</v>
      </c>
      <c r="M32" s="185">
        <f t="shared" si="2"/>
        <v>0</v>
      </c>
      <c r="N32" s="278">
        <f>OT!AS29</f>
        <v>0</v>
      </c>
      <c r="O32" s="239">
        <f t="shared" si="3"/>
        <v>0</v>
      </c>
      <c r="P32" s="190">
        <f>OT!AT29</f>
        <v>0</v>
      </c>
      <c r="Q32" s="276">
        <f t="shared" si="4"/>
        <v>0</v>
      </c>
      <c r="R32" s="186">
        <f>OT!AU29</f>
        <v>0</v>
      </c>
      <c r="S32" s="182">
        <f t="shared" si="5"/>
        <v>0</v>
      </c>
      <c r="T32" s="257">
        <f>OT!AW29</f>
        <v>26</v>
      </c>
      <c r="U32" s="257">
        <f>OT!AV29</f>
        <v>0</v>
      </c>
      <c r="V32" s="182">
        <f>H32/26*U32*130%</f>
        <v>0</v>
      </c>
      <c r="W32" s="257">
        <f>OT!AX29</f>
        <v>0</v>
      </c>
      <c r="X32" s="182">
        <f t="shared" si="7"/>
        <v>0</v>
      </c>
      <c r="Y32" s="257">
        <f>OT!AY29</f>
        <v>0</v>
      </c>
      <c r="Z32" s="182">
        <f t="shared" si="8"/>
        <v>0</v>
      </c>
      <c r="AA32" s="190">
        <f>OT!BA29</f>
        <v>0</v>
      </c>
      <c r="AB32" s="182">
        <f t="shared" si="9"/>
        <v>0</v>
      </c>
      <c r="AC32" s="258">
        <f>OT!AZ29</f>
        <v>0</v>
      </c>
      <c r="AD32" s="191">
        <f t="shared" si="10"/>
        <v>0</v>
      </c>
      <c r="AE32" s="180">
        <f>OT!BG29</f>
        <v>0</v>
      </c>
      <c r="AF32" s="180">
        <f>OT!BH29</f>
        <v>0</v>
      </c>
      <c r="AG32" s="180">
        <v>2</v>
      </c>
      <c r="AH32" s="181"/>
      <c r="AI32" s="183">
        <f t="shared" si="11"/>
        <v>0</v>
      </c>
      <c r="AJ32" s="181">
        <f>OT!BI29</f>
        <v>0</v>
      </c>
      <c r="AK32" s="183">
        <f t="shared" si="12"/>
        <v>0</v>
      </c>
      <c r="AL32" s="192">
        <f>OT!BD29</f>
        <v>0</v>
      </c>
      <c r="AM32" s="184">
        <f>OT!BE29</f>
        <v>0</v>
      </c>
      <c r="AN32" s="184">
        <v>30</v>
      </c>
      <c r="AO32" s="184">
        <v>0</v>
      </c>
      <c r="AP32" s="193">
        <f t="shared" si="15"/>
        <v>32</v>
      </c>
      <c r="AQ32" s="193">
        <v>0</v>
      </c>
      <c r="AR32" s="239">
        <f t="shared" si="13"/>
        <v>32</v>
      </c>
      <c r="AS32" s="271" t="str">
        <f t="shared" si="14"/>
        <v>TRAIN-66</v>
      </c>
    </row>
    <row r="33" spans="1:47" s="1" customFormat="1" ht="63" customHeight="1" x14ac:dyDescent="0.35">
      <c r="A33" s="268">
        <v>25</v>
      </c>
      <c r="B33" s="274" t="s">
        <v>254</v>
      </c>
      <c r="C33" s="267" t="s">
        <v>255</v>
      </c>
      <c r="D33" s="32" t="s">
        <v>2</v>
      </c>
      <c r="E33" s="125" t="s">
        <v>147</v>
      </c>
      <c r="F33" s="264" t="s">
        <v>258</v>
      </c>
      <c r="G33" s="270">
        <f t="shared" si="16"/>
        <v>325</v>
      </c>
      <c r="H33" s="175">
        <f>'[1]ALL TEAM'!$H$10</f>
        <v>250</v>
      </c>
      <c r="I33" s="189">
        <f>OT!AQ30</f>
        <v>26</v>
      </c>
      <c r="J33" s="186">
        <f>OT!AP30</f>
        <v>0</v>
      </c>
      <c r="K33" s="182">
        <f t="shared" si="1"/>
        <v>0</v>
      </c>
      <c r="L33" s="181">
        <f>OT!AR30</f>
        <v>0</v>
      </c>
      <c r="M33" s="185">
        <f t="shared" si="2"/>
        <v>0</v>
      </c>
      <c r="N33" s="278">
        <f>OT!AS30</f>
        <v>0</v>
      </c>
      <c r="O33" s="239">
        <f t="shared" si="3"/>
        <v>0</v>
      </c>
      <c r="P33" s="190">
        <f>OT!AT30</f>
        <v>0</v>
      </c>
      <c r="Q33" s="276">
        <f t="shared" si="4"/>
        <v>0</v>
      </c>
      <c r="R33" s="186">
        <f>OT!AU30</f>
        <v>0</v>
      </c>
      <c r="S33" s="182">
        <f t="shared" si="5"/>
        <v>0</v>
      </c>
      <c r="T33" s="257">
        <f>[1]OT!AU32</f>
        <v>26</v>
      </c>
      <c r="U33" s="257">
        <f>[1]OT!AT32</f>
        <v>0</v>
      </c>
      <c r="V33" s="182">
        <f>H33/26*U33*130%</f>
        <v>0</v>
      </c>
      <c r="W33" s="257">
        <f>[1]OT!AV32</f>
        <v>0</v>
      </c>
      <c r="X33" s="182">
        <f t="shared" si="7"/>
        <v>0</v>
      </c>
      <c r="Y33" s="257">
        <f>[1]OT!AW32</f>
        <v>0</v>
      </c>
      <c r="Z33" s="182">
        <f t="shared" si="8"/>
        <v>0</v>
      </c>
      <c r="AA33" s="190">
        <f>[1]OT!AY32</f>
        <v>0</v>
      </c>
      <c r="AB33" s="182">
        <f t="shared" si="9"/>
        <v>0</v>
      </c>
      <c r="AC33" s="258">
        <f>[1]OT!AX32</f>
        <v>0</v>
      </c>
      <c r="AD33" s="191">
        <f t="shared" si="10"/>
        <v>0</v>
      </c>
      <c r="AE33" s="180">
        <f>OT!BG30</f>
        <v>0</v>
      </c>
      <c r="AF33" s="180">
        <f>OT!BH30</f>
        <v>0</v>
      </c>
      <c r="AG33" s="180">
        <v>2</v>
      </c>
      <c r="AH33" s="181"/>
      <c r="AI33" s="183">
        <f t="shared" si="11"/>
        <v>0</v>
      </c>
      <c r="AJ33" s="181">
        <f>OT!BI30</f>
        <v>0</v>
      </c>
      <c r="AK33" s="183">
        <f t="shared" si="12"/>
        <v>0</v>
      </c>
      <c r="AL33" s="192">
        <f>[1]OT!BB32</f>
        <v>0</v>
      </c>
      <c r="AM33" s="184">
        <f>OT!BE30</f>
        <v>0</v>
      </c>
      <c r="AN33" s="184">
        <v>30</v>
      </c>
      <c r="AO33" s="184">
        <v>0</v>
      </c>
      <c r="AP33" s="193">
        <f t="shared" si="15"/>
        <v>32</v>
      </c>
      <c r="AQ33" s="193">
        <v>0</v>
      </c>
      <c r="AR33" s="239">
        <f t="shared" si="13"/>
        <v>32</v>
      </c>
      <c r="AS33" s="271" t="str">
        <f t="shared" si="14"/>
        <v>TRN-070</v>
      </c>
    </row>
    <row r="34" spans="1:47" s="1" customFormat="1" ht="63" customHeight="1" x14ac:dyDescent="0.35">
      <c r="A34" s="268">
        <v>26</v>
      </c>
      <c r="B34" s="274" t="s">
        <v>256</v>
      </c>
      <c r="C34" s="267" t="s">
        <v>257</v>
      </c>
      <c r="D34" s="32" t="s">
        <v>2</v>
      </c>
      <c r="E34" s="125" t="s">
        <v>149</v>
      </c>
      <c r="F34" s="264" t="s">
        <v>259</v>
      </c>
      <c r="G34" s="270">
        <f t="shared" si="16"/>
        <v>270.40000000000003</v>
      </c>
      <c r="H34" s="175">
        <f>OT!J31</f>
        <v>208</v>
      </c>
      <c r="I34" s="189">
        <f>OT!AQ31</f>
        <v>26</v>
      </c>
      <c r="J34" s="186">
        <f>OT!AP31</f>
        <v>0</v>
      </c>
      <c r="K34" s="182">
        <f t="shared" si="1"/>
        <v>0</v>
      </c>
      <c r="L34" s="152">
        <f>OT!AR31</f>
        <v>0</v>
      </c>
      <c r="M34" s="276">
        <f t="shared" si="2"/>
        <v>0</v>
      </c>
      <c r="N34" s="278">
        <f>OT!AS31</f>
        <v>0</v>
      </c>
      <c r="O34" s="239">
        <f t="shared" si="3"/>
        <v>0</v>
      </c>
      <c r="P34" s="190">
        <f>OT!AT31</f>
        <v>0</v>
      </c>
      <c r="Q34" s="276">
        <f t="shared" si="4"/>
        <v>0</v>
      </c>
      <c r="R34" s="186">
        <f>OT!AU31</f>
        <v>0</v>
      </c>
      <c r="S34" s="182">
        <f t="shared" si="5"/>
        <v>0</v>
      </c>
      <c r="T34" s="257">
        <f>[1]OT!AU33</f>
        <v>26</v>
      </c>
      <c r="U34" s="257">
        <f>[1]OT!AT33</f>
        <v>0</v>
      </c>
      <c r="V34" s="182">
        <f>H34/26*U34*130%</f>
        <v>0</v>
      </c>
      <c r="W34" s="257">
        <f>[1]OT!AV33</f>
        <v>0</v>
      </c>
      <c r="X34" s="182">
        <f t="shared" si="7"/>
        <v>0</v>
      </c>
      <c r="Y34" s="257">
        <f>[1]OT!AW33</f>
        <v>0</v>
      </c>
      <c r="Z34" s="182">
        <f t="shared" si="8"/>
        <v>0</v>
      </c>
      <c r="AA34" s="190">
        <f>[1]OT!AY33</f>
        <v>0</v>
      </c>
      <c r="AB34" s="182">
        <f t="shared" si="9"/>
        <v>0</v>
      </c>
      <c r="AC34" s="258">
        <f>[1]OT!AX33</f>
        <v>0</v>
      </c>
      <c r="AD34" s="191">
        <f t="shared" si="10"/>
        <v>0</v>
      </c>
      <c r="AE34" s="180">
        <f>OT!BG31</f>
        <v>0</v>
      </c>
      <c r="AF34" s="180">
        <f>OT!BH31</f>
        <v>0</v>
      </c>
      <c r="AG34" s="180">
        <v>2</v>
      </c>
      <c r="AH34" s="181">
        <v>0</v>
      </c>
      <c r="AI34" s="183">
        <f t="shared" si="11"/>
        <v>0</v>
      </c>
      <c r="AJ34" s="181">
        <f>OT!BI31</f>
        <v>0</v>
      </c>
      <c r="AK34" s="183">
        <f t="shared" si="12"/>
        <v>0</v>
      </c>
      <c r="AL34" s="192">
        <f>[1]OT!BB33</f>
        <v>0</v>
      </c>
      <c r="AM34" s="184">
        <f>OT!BE31</f>
        <v>0</v>
      </c>
      <c r="AN34" s="383">
        <v>30</v>
      </c>
      <c r="AO34" s="184">
        <v>0</v>
      </c>
      <c r="AP34" s="193">
        <f t="shared" si="15"/>
        <v>32</v>
      </c>
      <c r="AQ34" s="193">
        <v>0</v>
      </c>
      <c r="AR34" s="239">
        <f t="shared" si="13"/>
        <v>32</v>
      </c>
      <c r="AS34" s="271" t="str">
        <f t="shared" si="14"/>
        <v>TRN-071</v>
      </c>
    </row>
    <row r="35" spans="1:47" ht="63" customHeight="1" x14ac:dyDescent="0.45">
      <c r="A35" s="328" t="s">
        <v>250</v>
      </c>
      <c r="B35" s="328"/>
      <c r="C35" s="328"/>
      <c r="D35" s="328"/>
      <c r="E35" s="328"/>
      <c r="F35" s="328"/>
      <c r="G35" s="281">
        <f>SUM(G9:G34)</f>
        <v>8000.1999999999962</v>
      </c>
      <c r="H35" s="282">
        <f>SUM(H9:H34)</f>
        <v>6154</v>
      </c>
      <c r="I35" s="283"/>
      <c r="J35" s="284"/>
      <c r="K35" s="300">
        <f>SUM(K9:K34)</f>
        <v>69.230769230769226</v>
      </c>
      <c r="L35" s="282"/>
      <c r="M35" s="282">
        <f>SUM(M9:M34)</f>
        <v>115.38461538461539</v>
      </c>
      <c r="N35" s="285"/>
      <c r="O35" s="286">
        <f>SUM(O9:O34)</f>
        <v>0</v>
      </c>
      <c r="P35" s="285"/>
      <c r="Q35" s="286">
        <f>SUM(Q9:Q34)</f>
        <v>0</v>
      </c>
      <c r="R35" s="285"/>
      <c r="S35" s="286">
        <f>SUM(S9:S34)</f>
        <v>0</v>
      </c>
      <c r="T35" s="287"/>
      <c r="U35" s="287"/>
      <c r="V35" s="287">
        <f>SUM(V9:V32)</f>
        <v>0</v>
      </c>
      <c r="W35" s="287"/>
      <c r="X35" s="287">
        <f>SUM(X9:X32)</f>
        <v>0</v>
      </c>
      <c r="Y35" s="287"/>
      <c r="Z35" s="287">
        <f>SUM(Z9:Z32)</f>
        <v>0</v>
      </c>
      <c r="AA35" s="288"/>
      <c r="AB35" s="286">
        <f>SUM(AB9:AB32)</f>
        <v>0</v>
      </c>
      <c r="AC35" s="289">
        <f>SUM(AC9:AC32)</f>
        <v>0</v>
      </c>
      <c r="AD35" s="289">
        <f>SUM(AD9:AD32)</f>
        <v>0</v>
      </c>
      <c r="AE35" s="290">
        <f>SUM(AE9:AE34)</f>
        <v>20</v>
      </c>
      <c r="AF35" s="290">
        <f>SUM(AF9:AF34)</f>
        <v>14</v>
      </c>
      <c r="AG35" s="290">
        <f>SUM(AG9:AG34)</f>
        <v>97</v>
      </c>
      <c r="AH35" s="291">
        <v>0</v>
      </c>
      <c r="AI35" s="286">
        <f>SUM(AI9:AI34)</f>
        <v>0</v>
      </c>
      <c r="AJ35" s="291">
        <f>SUM(AJ9:AJ32)</f>
        <v>0</v>
      </c>
      <c r="AK35" s="286">
        <f>SUM(AK9:AK34)</f>
        <v>0</v>
      </c>
      <c r="AL35" s="292">
        <f>SUM(AL9:AL34)</f>
        <v>0</v>
      </c>
      <c r="AM35" s="293">
        <f>SUM(AM9:AM34)</f>
        <v>0</v>
      </c>
      <c r="AN35" s="294">
        <f>SUM(AN9:AN34)</f>
        <v>750</v>
      </c>
      <c r="AO35" s="294">
        <f t="shared" ref="AO35" si="17">SUM(AO9:AO34)</f>
        <v>0</v>
      </c>
      <c r="AP35" s="295">
        <f>SUM(AP9:AP34)</f>
        <v>1065.6153846153848</v>
      </c>
      <c r="AQ35" s="295">
        <f>SUM(AQ9:AQ34)</f>
        <v>2.39</v>
      </c>
      <c r="AR35" s="295">
        <f>SUM(AR9:AR34)</f>
        <v>1063.2253846153847</v>
      </c>
      <c r="AS35" s="296"/>
    </row>
    <row r="36" spans="1:47" ht="18" customHeight="1" x14ac:dyDescent="0.45">
      <c r="L36" s="136"/>
      <c r="M36" s="136"/>
      <c r="N36" s="136"/>
      <c r="O36" s="136"/>
    </row>
    <row r="37" spans="1:47" x14ac:dyDescent="0.45">
      <c r="L37" s="136"/>
      <c r="M37" s="136"/>
      <c r="N37" s="136"/>
      <c r="O37" s="136"/>
      <c r="AT37" s="322" t="e">
        <f>#REF!/4000</f>
        <v>#REF!</v>
      </c>
      <c r="AU37" s="321"/>
    </row>
    <row r="38" spans="1:47" x14ac:dyDescent="0.45">
      <c r="L38" s="136"/>
      <c r="M38" s="136"/>
      <c r="N38" s="136"/>
      <c r="O38" s="136"/>
    </row>
    <row r="39" spans="1:47" x14ac:dyDescent="0.45">
      <c r="L39" s="136"/>
      <c r="M39" s="136"/>
      <c r="N39" s="136"/>
      <c r="O39" s="136"/>
    </row>
    <row r="40" spans="1:47" x14ac:dyDescent="0.45">
      <c r="L40" s="136"/>
      <c r="M40" s="136"/>
      <c r="N40" s="136"/>
      <c r="O40" s="136"/>
      <c r="AJ40" s="305"/>
      <c r="AK40" s="320"/>
    </row>
    <row r="41" spans="1:47" x14ac:dyDescent="0.45">
      <c r="L41" s="136"/>
      <c r="M41" s="136"/>
      <c r="N41" s="136"/>
      <c r="O41" s="136"/>
      <c r="AJ41" s="304"/>
      <c r="AK41" s="321"/>
    </row>
    <row r="42" spans="1:47" x14ac:dyDescent="0.45">
      <c r="L42" s="136"/>
      <c r="M42" s="136"/>
      <c r="N42" s="136"/>
      <c r="O42" s="136"/>
    </row>
    <row r="43" spans="1:47" x14ac:dyDescent="0.45">
      <c r="L43" s="136"/>
      <c r="M43" s="136"/>
      <c r="N43" s="136"/>
      <c r="O43" s="136"/>
    </row>
    <row r="44" spans="1:47" x14ac:dyDescent="0.45">
      <c r="L44" s="136"/>
      <c r="M44" s="136"/>
      <c r="N44" s="136"/>
      <c r="O44" s="136"/>
    </row>
    <row r="45" spans="1:47" x14ac:dyDescent="0.45">
      <c r="L45" s="136"/>
      <c r="M45" s="136"/>
      <c r="N45" s="136"/>
      <c r="O45" s="136"/>
    </row>
    <row r="46" spans="1:47" x14ac:dyDescent="0.45">
      <c r="L46" s="136"/>
      <c r="M46" s="136"/>
      <c r="N46" s="136"/>
      <c r="O46" s="136"/>
    </row>
    <row r="47" spans="1:47" x14ac:dyDescent="0.45">
      <c r="L47" s="136"/>
      <c r="M47" s="136"/>
      <c r="N47" s="136"/>
      <c r="O47" s="136"/>
    </row>
    <row r="48" spans="1:47" x14ac:dyDescent="0.45">
      <c r="L48" s="136"/>
      <c r="M48" s="136"/>
      <c r="N48" s="136"/>
      <c r="O48" s="136"/>
      <c r="AO48" t="s">
        <v>219</v>
      </c>
    </row>
    <row r="49" spans="8:15" x14ac:dyDescent="0.45">
      <c r="L49" s="136"/>
      <c r="M49" s="136"/>
      <c r="N49" s="136"/>
      <c r="O49" s="136"/>
    </row>
    <row r="50" spans="8:15" x14ac:dyDescent="0.45">
      <c r="L50" s="136"/>
      <c r="M50" s="136"/>
      <c r="N50" s="136"/>
      <c r="O50" s="136"/>
    </row>
    <row r="51" spans="8:15" x14ac:dyDescent="0.45">
      <c r="L51" s="136"/>
      <c r="M51" s="136"/>
      <c r="N51" s="136"/>
      <c r="O51" s="136"/>
    </row>
    <row r="52" spans="8:15" x14ac:dyDescent="0.45">
      <c r="H52" s="280"/>
      <c r="L52" s="136"/>
      <c r="M52" s="136"/>
      <c r="N52" s="136"/>
      <c r="O52" s="136"/>
    </row>
    <row r="53" spans="8:15" x14ac:dyDescent="0.45">
      <c r="L53" s="136"/>
      <c r="M53" s="136"/>
      <c r="N53" s="136"/>
      <c r="O53" s="136"/>
    </row>
    <row r="54" spans="8:15" x14ac:dyDescent="0.45">
      <c r="L54" s="136"/>
      <c r="M54" s="136"/>
      <c r="N54" s="136"/>
      <c r="O54" s="136"/>
    </row>
    <row r="55" spans="8:15" x14ac:dyDescent="0.45">
      <c r="L55" s="136"/>
      <c r="M55" s="136"/>
      <c r="N55" s="136"/>
      <c r="O55" s="136"/>
    </row>
    <row r="56" spans="8:15" x14ac:dyDescent="0.45">
      <c r="L56" s="136"/>
      <c r="M56" s="136"/>
      <c r="N56" s="136"/>
      <c r="O56" s="136"/>
    </row>
    <row r="57" spans="8:15" x14ac:dyDescent="0.45">
      <c r="L57" s="136"/>
      <c r="M57" s="136"/>
      <c r="N57" s="136"/>
      <c r="O57" s="136"/>
    </row>
    <row r="58" spans="8:15" x14ac:dyDescent="0.45">
      <c r="L58" s="136"/>
      <c r="M58" s="136"/>
      <c r="N58" s="136"/>
      <c r="O58" s="136"/>
    </row>
    <row r="59" spans="8:15" x14ac:dyDescent="0.45">
      <c r="L59" s="136"/>
      <c r="M59" s="136"/>
      <c r="N59" s="136"/>
      <c r="O59" s="136"/>
    </row>
    <row r="60" spans="8:15" x14ac:dyDescent="0.45">
      <c r="L60" s="136"/>
      <c r="M60" s="136"/>
      <c r="N60" s="136"/>
      <c r="O60" s="136"/>
    </row>
    <row r="61" spans="8:15" x14ac:dyDescent="0.45">
      <c r="L61" s="136"/>
      <c r="M61" s="136"/>
      <c r="N61" s="136"/>
      <c r="O61" s="136"/>
    </row>
    <row r="62" spans="8:15" x14ac:dyDescent="0.45">
      <c r="L62" s="136"/>
      <c r="M62" s="136"/>
      <c r="N62" s="136"/>
      <c r="O62" s="136"/>
    </row>
    <row r="63" spans="8:15" x14ac:dyDescent="0.45">
      <c r="L63" s="136"/>
      <c r="M63" s="136"/>
      <c r="N63" s="136"/>
      <c r="O63" s="136"/>
    </row>
    <row r="64" spans="8:15" x14ac:dyDescent="0.45">
      <c r="L64" s="136"/>
      <c r="M64" s="136"/>
      <c r="N64" s="136"/>
      <c r="O64" s="136"/>
    </row>
    <row r="65" spans="12:15" x14ac:dyDescent="0.45">
      <c r="L65" s="136"/>
      <c r="M65" s="136"/>
      <c r="N65" s="136"/>
      <c r="O65" s="136"/>
    </row>
    <row r="66" spans="12:15" x14ac:dyDescent="0.45">
      <c r="L66" s="136"/>
      <c r="M66" s="136"/>
      <c r="N66" s="136"/>
      <c r="O66" s="136"/>
    </row>
    <row r="67" spans="12:15" x14ac:dyDescent="0.45">
      <c r="L67" s="136"/>
      <c r="M67" s="136"/>
      <c r="N67" s="136"/>
      <c r="O67" s="136"/>
    </row>
    <row r="68" spans="12:15" x14ac:dyDescent="0.45">
      <c r="L68" s="136"/>
      <c r="M68" s="136"/>
      <c r="N68" s="136"/>
      <c r="O68" s="136"/>
    </row>
    <row r="69" spans="12:15" x14ac:dyDescent="0.45">
      <c r="L69" s="136"/>
      <c r="M69" s="136"/>
      <c r="N69" s="136"/>
      <c r="O69" s="136"/>
    </row>
    <row r="70" spans="12:15" x14ac:dyDescent="0.45">
      <c r="L70" s="136"/>
      <c r="M70" s="136"/>
      <c r="N70" s="136"/>
      <c r="O70" s="136"/>
    </row>
    <row r="71" spans="12:15" x14ac:dyDescent="0.45">
      <c r="L71" s="136"/>
      <c r="M71" s="136"/>
      <c r="N71" s="136"/>
      <c r="O71" s="136"/>
    </row>
    <row r="72" spans="12:15" x14ac:dyDescent="0.45">
      <c r="L72" s="136"/>
      <c r="M72" s="136"/>
      <c r="N72" s="136"/>
      <c r="O72" s="136"/>
    </row>
    <row r="73" spans="12:15" x14ac:dyDescent="0.45">
      <c r="L73" s="136"/>
      <c r="M73" s="136"/>
      <c r="N73" s="136"/>
      <c r="O73" s="136"/>
    </row>
    <row r="74" spans="12:15" x14ac:dyDescent="0.45">
      <c r="L74" s="136"/>
      <c r="M74" s="136"/>
      <c r="N74" s="136"/>
      <c r="O74" s="136"/>
    </row>
    <row r="75" spans="12:15" x14ac:dyDescent="0.45">
      <c r="L75" s="136"/>
      <c r="M75" s="136"/>
      <c r="N75" s="136"/>
      <c r="O75" s="136"/>
    </row>
  </sheetData>
  <mergeCells count="9">
    <mergeCell ref="AK40:AK41"/>
    <mergeCell ref="AT37:AU37"/>
    <mergeCell ref="A1:AS1"/>
    <mergeCell ref="A2:AS2"/>
    <mergeCell ref="A3:AS3"/>
    <mergeCell ref="A4:AS4"/>
    <mergeCell ref="A35:F35"/>
    <mergeCell ref="T5:AD5"/>
    <mergeCell ref="I5:S5"/>
  </mergeCells>
  <conditionalFormatting sqref="D9:D34">
    <cfRule type="containsText" dxfId="1" priority="7" operator="containsText" text="F">
      <formula>NOT(ISERROR(SEARCH("F",D9)))</formula>
    </cfRule>
    <cfRule type="containsText" dxfId="0" priority="8" operator="containsText" text="F">
      <formula>NOT(ISERROR(SEARCH("F",D9)))</formula>
    </cfRule>
  </conditionalFormatting>
  <printOptions horizontalCentered="1"/>
  <pageMargins left="0.7" right="0.7" top="0.75" bottom="0.75" header="0.3" footer="0.3"/>
  <pageSetup paperSize="8" scale="29" orientation="landscape" r:id="rId1"/>
  <rowBreaks count="1" manualBreakCount="1">
    <brk id="25" max="44" man="1"/>
  </rowBreaks>
  <colBreaks count="1" manualBreakCount="1">
    <brk id="4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F44"/>
  <sheetViews>
    <sheetView topLeftCell="A3" zoomScale="90" zoomScaleNormal="90" workbookViewId="0">
      <selection activeCell="AH11" sqref="AH11"/>
    </sheetView>
  </sheetViews>
  <sheetFormatPr defaultColWidth="9.1328125" defaultRowHeight="12.75" x14ac:dyDescent="0.45"/>
  <cols>
    <col min="1" max="1" width="3.265625" style="16" customWidth="1"/>
    <col min="2" max="2" width="8.86328125" style="16" customWidth="1"/>
    <col min="3" max="3" width="11.86328125" style="16" customWidth="1"/>
    <col min="4" max="4" width="3" style="17" customWidth="1"/>
    <col min="5" max="5" width="7.265625" style="4" customWidth="1"/>
    <col min="6" max="6" width="6" style="31" customWidth="1"/>
    <col min="7" max="9" width="6.59765625" style="4" customWidth="1"/>
    <col min="10" max="10" width="7.59765625" style="4" customWidth="1"/>
    <col min="11" max="11" width="3.73046875" style="18" customWidth="1"/>
    <col min="12" max="38" width="3.73046875" style="9" customWidth="1"/>
    <col min="39" max="41" width="3.73046875" style="9" hidden="1" customWidth="1"/>
    <col min="42" max="42" width="6.3984375" style="9" customWidth="1"/>
    <col min="43" max="43" width="7.3984375" style="9" customWidth="1"/>
    <col min="44" max="46" width="8.1328125" style="5" customWidth="1"/>
    <col min="47" max="47" width="6.86328125" style="5" customWidth="1"/>
    <col min="48" max="49" width="8.1328125" style="5" hidden="1" customWidth="1"/>
    <col min="50" max="52" width="7.265625" style="5" hidden="1" customWidth="1"/>
    <col min="53" max="53" width="8.86328125" style="5" hidden="1" customWidth="1"/>
    <col min="54" max="54" width="10.1328125" style="4" customWidth="1"/>
    <col min="55" max="55" width="10.265625" style="4" customWidth="1"/>
    <col min="56" max="56" width="9.86328125" style="4" customWidth="1"/>
    <col min="57" max="57" width="7.86328125" style="4" customWidth="1"/>
    <col min="58" max="58" width="8.73046875" style="4" customWidth="1"/>
    <col min="59" max="60" width="7.73046875" style="4" customWidth="1"/>
    <col min="61" max="61" width="12" style="4" customWidth="1"/>
    <col min="62" max="62" width="9.59765625" style="4" customWidth="1"/>
    <col min="63" max="71" width="3.3984375" style="4" customWidth="1"/>
    <col min="72" max="72" width="3.3984375" style="5" customWidth="1"/>
    <col min="73" max="76" width="3.3984375" style="4" customWidth="1"/>
    <col min="77" max="77" width="3.3984375" style="5" customWidth="1"/>
    <col min="78" max="83" width="3.3984375" style="4" customWidth="1"/>
    <col min="84" max="84" width="3.3984375" style="5" customWidth="1"/>
    <col min="85" max="90" width="3.3984375" style="4" customWidth="1"/>
    <col min="91" max="91" width="3.3984375" style="5" customWidth="1"/>
    <col min="92" max="93" width="3.3984375" style="4" customWidth="1"/>
    <col min="94" max="94" width="6.1328125" style="38" customWidth="1"/>
    <col min="95" max="95" width="6.1328125" style="4" customWidth="1"/>
    <col min="96" max="96" width="5.73046875" style="17" customWidth="1"/>
    <col min="97" max="105" width="6.1328125" style="4" customWidth="1"/>
    <col min="106" max="106" width="8.86328125" style="4" customWidth="1"/>
    <col min="107" max="107" width="9.1328125" style="4" customWidth="1"/>
    <col min="108" max="110" width="6.1328125" style="4" customWidth="1"/>
    <col min="111" max="16384" width="9.1328125" style="4"/>
  </cols>
  <sheetData>
    <row r="1" spans="1:110" ht="21" customHeight="1" x14ac:dyDescent="0.5">
      <c r="A1" s="95" t="s">
        <v>213</v>
      </c>
      <c r="B1" s="53"/>
      <c r="C1" s="53"/>
      <c r="D1" s="53"/>
      <c r="E1" s="53"/>
      <c r="F1" s="42"/>
      <c r="G1" s="42"/>
      <c r="H1" s="42"/>
      <c r="I1" s="42"/>
      <c r="J1" s="42"/>
      <c r="K1" s="86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36"/>
      <c r="AS1" s="2"/>
      <c r="AT1" s="2"/>
      <c r="BB1" s="3"/>
      <c r="BC1" s="3"/>
      <c r="BD1" s="3"/>
      <c r="BE1" s="3"/>
      <c r="BF1" s="3"/>
      <c r="BG1" s="3"/>
      <c r="BH1" s="3"/>
      <c r="BI1" s="3"/>
    </row>
    <row r="2" spans="1:110" s="8" customFormat="1" ht="21" customHeight="1" x14ac:dyDescent="0.45">
      <c r="A2" s="370"/>
      <c r="B2" s="370"/>
      <c r="C2" s="370"/>
      <c r="D2" s="370"/>
      <c r="E2" s="370"/>
      <c r="F2" s="40"/>
      <c r="G2" s="40"/>
      <c r="H2" s="40"/>
      <c r="I2" s="40"/>
      <c r="J2" s="40"/>
      <c r="K2" s="358" t="s">
        <v>269</v>
      </c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  <c r="AD2" s="358"/>
      <c r="AE2" s="358"/>
      <c r="AF2" s="358"/>
      <c r="AG2" s="358"/>
      <c r="AH2" s="358"/>
      <c r="AI2" s="358"/>
      <c r="AJ2" s="358"/>
      <c r="AK2" s="358"/>
      <c r="AL2" s="358"/>
      <c r="AM2" s="358"/>
      <c r="AN2" s="358"/>
      <c r="AO2" s="358"/>
      <c r="AP2" s="141"/>
      <c r="AQ2" s="141"/>
      <c r="AR2" s="7"/>
      <c r="AS2" s="6"/>
      <c r="AT2" s="6"/>
      <c r="AU2" s="7"/>
      <c r="AV2" s="7"/>
      <c r="AW2" s="7"/>
      <c r="AX2" s="7"/>
      <c r="AY2" s="7"/>
      <c r="AZ2" s="7"/>
      <c r="BA2" s="6"/>
      <c r="BJ2" s="358" t="s">
        <v>209</v>
      </c>
      <c r="BK2" s="358"/>
      <c r="BL2" s="358"/>
      <c r="BM2" s="358"/>
      <c r="BN2" s="358"/>
      <c r="BO2" s="358"/>
      <c r="BP2" s="358"/>
      <c r="BQ2" s="358"/>
      <c r="BR2" s="358"/>
      <c r="BS2" s="358"/>
      <c r="BT2" s="358"/>
      <c r="BU2" s="358"/>
      <c r="BV2" s="358"/>
      <c r="BW2" s="358"/>
      <c r="BX2" s="358"/>
      <c r="BY2" s="358"/>
      <c r="BZ2" s="358"/>
      <c r="CA2" s="358"/>
      <c r="CB2" s="358"/>
      <c r="CC2" s="358"/>
      <c r="CD2" s="358"/>
      <c r="CE2" s="358"/>
      <c r="CF2" s="358"/>
      <c r="CG2" s="358"/>
      <c r="CH2" s="358"/>
      <c r="CI2" s="358"/>
      <c r="CJ2" s="358"/>
      <c r="CK2" s="358"/>
      <c r="CL2" s="358"/>
      <c r="CM2" s="358"/>
      <c r="CN2" s="358"/>
      <c r="CP2" s="39"/>
      <c r="CR2" s="96"/>
    </row>
    <row r="3" spans="1:110" ht="21" customHeight="1" thickBot="1" x14ac:dyDescent="0.5">
      <c r="A3" s="94"/>
      <c r="B3" s="41"/>
      <c r="C3" s="41"/>
      <c r="D3" s="41"/>
      <c r="E3" s="41"/>
      <c r="F3" s="41"/>
      <c r="G3" s="41"/>
      <c r="H3" s="41"/>
      <c r="I3" s="41"/>
      <c r="J3" s="41"/>
      <c r="K3" s="359" t="s">
        <v>170</v>
      </c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G3" s="359"/>
      <c r="AH3" s="359"/>
      <c r="AI3" s="359"/>
      <c r="AJ3" s="359"/>
      <c r="AK3" s="359"/>
      <c r="AL3" s="359"/>
      <c r="AM3" s="359"/>
      <c r="AN3" s="359"/>
      <c r="AO3" s="359"/>
      <c r="AP3" s="141"/>
      <c r="AQ3" s="141"/>
      <c r="BB3" s="10" t="s">
        <v>36</v>
      </c>
      <c r="BC3" s="11">
        <v>4050</v>
      </c>
      <c r="BD3" s="11"/>
      <c r="BJ3" s="359" t="s">
        <v>169</v>
      </c>
      <c r="BK3" s="359"/>
      <c r="BL3" s="359"/>
      <c r="BM3" s="359"/>
      <c r="BN3" s="359"/>
      <c r="BO3" s="359"/>
      <c r="BP3" s="359"/>
      <c r="BQ3" s="359"/>
      <c r="BR3" s="359"/>
      <c r="BS3" s="359"/>
      <c r="BT3" s="359"/>
      <c r="BU3" s="359"/>
      <c r="BV3" s="359"/>
      <c r="BW3" s="359"/>
      <c r="BX3" s="359"/>
      <c r="BY3" s="359"/>
      <c r="BZ3" s="359"/>
      <c r="CA3" s="359"/>
      <c r="CB3" s="359"/>
      <c r="CC3" s="359"/>
      <c r="CD3" s="359"/>
      <c r="CE3" s="359"/>
      <c r="CF3" s="359"/>
      <c r="CG3" s="359"/>
      <c r="CH3" s="359"/>
      <c r="CI3" s="359"/>
      <c r="CJ3" s="359"/>
      <c r="CK3" s="359"/>
      <c r="CL3" s="359"/>
      <c r="CM3" s="359"/>
      <c r="CN3" s="359"/>
      <c r="CO3" s="85"/>
    </row>
    <row r="4" spans="1:110" s="12" customFormat="1" ht="32.25" customHeight="1" thickBot="1" x14ac:dyDescent="0.35">
      <c r="A4" s="375" t="s">
        <v>4</v>
      </c>
      <c r="B4" s="375" t="s">
        <v>9</v>
      </c>
      <c r="C4" s="375" t="s">
        <v>10</v>
      </c>
      <c r="D4" s="373" t="s">
        <v>11</v>
      </c>
      <c r="E4" s="371" t="s">
        <v>37</v>
      </c>
      <c r="F4" s="92" t="s">
        <v>39</v>
      </c>
      <c r="G4" s="248" t="s">
        <v>38</v>
      </c>
      <c r="H4" s="93" t="s">
        <v>39</v>
      </c>
      <c r="I4" s="93"/>
      <c r="J4" s="93" t="s">
        <v>39</v>
      </c>
      <c r="K4" s="314">
        <v>43891</v>
      </c>
      <c r="L4" s="307">
        <f>K4+1</f>
        <v>43892</v>
      </c>
      <c r="M4" s="312">
        <f>L4+1</f>
        <v>43893</v>
      </c>
      <c r="N4" s="312">
        <f t="shared" ref="N4:AN4" si="0">M4+1</f>
        <v>43894</v>
      </c>
      <c r="O4" s="317">
        <f t="shared" si="0"/>
        <v>43895</v>
      </c>
      <c r="P4" s="317">
        <f t="shared" si="0"/>
        <v>43896</v>
      </c>
      <c r="Q4" s="318">
        <f t="shared" si="0"/>
        <v>43897</v>
      </c>
      <c r="R4" s="317">
        <f t="shared" si="0"/>
        <v>43898</v>
      </c>
      <c r="S4" s="307">
        <f t="shared" si="0"/>
        <v>43899</v>
      </c>
      <c r="T4" s="317">
        <f t="shared" si="0"/>
        <v>43900</v>
      </c>
      <c r="U4" s="317">
        <f t="shared" si="0"/>
        <v>43901</v>
      </c>
      <c r="V4" s="317">
        <f t="shared" si="0"/>
        <v>43902</v>
      </c>
      <c r="W4" s="317">
        <f t="shared" si="0"/>
        <v>43903</v>
      </c>
      <c r="X4" s="317">
        <f>W4+1</f>
        <v>43904</v>
      </c>
      <c r="Y4" s="317">
        <f t="shared" si="0"/>
        <v>43905</v>
      </c>
      <c r="Z4" s="307">
        <f t="shared" si="0"/>
        <v>43906</v>
      </c>
      <c r="AA4" s="317">
        <f t="shared" si="0"/>
        <v>43907</v>
      </c>
      <c r="AB4" s="317">
        <f t="shared" si="0"/>
        <v>43908</v>
      </c>
      <c r="AC4" s="317">
        <f t="shared" si="0"/>
        <v>43909</v>
      </c>
      <c r="AD4" s="317">
        <f t="shared" si="0"/>
        <v>43910</v>
      </c>
      <c r="AE4" s="317">
        <f t="shared" si="0"/>
        <v>43911</v>
      </c>
      <c r="AF4" s="317">
        <f t="shared" si="0"/>
        <v>43912</v>
      </c>
      <c r="AG4" s="307">
        <f t="shared" si="0"/>
        <v>43913</v>
      </c>
      <c r="AH4" s="317">
        <f t="shared" si="0"/>
        <v>43914</v>
      </c>
      <c r="AI4" s="317">
        <f t="shared" si="0"/>
        <v>43915</v>
      </c>
      <c r="AJ4" s="317">
        <f t="shared" si="0"/>
        <v>43916</v>
      </c>
      <c r="AK4" s="317">
        <f t="shared" si="0"/>
        <v>43917</v>
      </c>
      <c r="AL4" s="317">
        <f t="shared" si="0"/>
        <v>43918</v>
      </c>
      <c r="AM4" s="312">
        <f t="shared" si="0"/>
        <v>43919</v>
      </c>
      <c r="AN4" s="312">
        <f t="shared" si="0"/>
        <v>43920</v>
      </c>
      <c r="AO4" s="312">
        <f>AN4+1</f>
        <v>43921</v>
      </c>
      <c r="AP4" s="365" t="s">
        <v>161</v>
      </c>
      <c r="AQ4" s="366"/>
      <c r="AR4" s="367"/>
      <c r="AS4" s="367"/>
      <c r="AT4" s="367"/>
      <c r="AU4" s="367"/>
      <c r="AV4" s="368" t="s">
        <v>162</v>
      </c>
      <c r="AW4" s="368"/>
      <c r="AX4" s="368"/>
      <c r="AY4" s="368"/>
      <c r="AZ4" s="368"/>
      <c r="BA4" s="369"/>
      <c r="BB4" s="356" t="s">
        <v>70</v>
      </c>
      <c r="BC4" s="356"/>
      <c r="BD4" s="357" t="s">
        <v>146</v>
      </c>
      <c r="BE4" s="357"/>
      <c r="BF4" s="360" t="s">
        <v>138</v>
      </c>
      <c r="BG4" s="340" t="s">
        <v>126</v>
      </c>
      <c r="BH4" s="342" t="s">
        <v>69</v>
      </c>
      <c r="BI4" s="344" t="s">
        <v>217</v>
      </c>
      <c r="BJ4" s="344" t="s">
        <v>6</v>
      </c>
      <c r="BK4" s="230">
        <v>43891</v>
      </c>
      <c r="BL4" s="230">
        <f t="shared" ref="BL4:CO4" si="1">BK4+1</f>
        <v>43892</v>
      </c>
      <c r="BM4" s="231">
        <f t="shared" si="1"/>
        <v>43893</v>
      </c>
      <c r="BN4" s="230">
        <f t="shared" si="1"/>
        <v>43894</v>
      </c>
      <c r="BO4" s="230">
        <f t="shared" si="1"/>
        <v>43895</v>
      </c>
      <c r="BP4" s="230">
        <f t="shared" si="1"/>
        <v>43896</v>
      </c>
      <c r="BQ4" s="230">
        <f t="shared" si="1"/>
        <v>43897</v>
      </c>
      <c r="BR4" s="232">
        <f t="shared" si="1"/>
        <v>43898</v>
      </c>
      <c r="BS4" s="230">
        <f t="shared" si="1"/>
        <v>43899</v>
      </c>
      <c r="BT4" s="231">
        <f t="shared" si="1"/>
        <v>43900</v>
      </c>
      <c r="BU4" s="230">
        <f t="shared" si="1"/>
        <v>43901</v>
      </c>
      <c r="BV4" s="230">
        <f t="shared" si="1"/>
        <v>43902</v>
      </c>
      <c r="BW4" s="230">
        <f t="shared" si="1"/>
        <v>43903</v>
      </c>
      <c r="BX4" s="230">
        <f t="shared" si="1"/>
        <v>43904</v>
      </c>
      <c r="BY4" s="230">
        <f t="shared" si="1"/>
        <v>43905</v>
      </c>
      <c r="BZ4" s="230">
        <f t="shared" si="1"/>
        <v>43906</v>
      </c>
      <c r="CA4" s="231">
        <f t="shared" si="1"/>
        <v>43907</v>
      </c>
      <c r="CB4" s="230">
        <f t="shared" si="1"/>
        <v>43908</v>
      </c>
      <c r="CC4" s="230">
        <f t="shared" si="1"/>
        <v>43909</v>
      </c>
      <c r="CD4" s="230">
        <f t="shared" si="1"/>
        <v>43910</v>
      </c>
      <c r="CE4" s="230">
        <f t="shared" si="1"/>
        <v>43911</v>
      </c>
      <c r="CF4" s="230">
        <f t="shared" si="1"/>
        <v>43912</v>
      </c>
      <c r="CG4" s="230">
        <f t="shared" si="1"/>
        <v>43913</v>
      </c>
      <c r="CH4" s="231">
        <f t="shared" si="1"/>
        <v>43914</v>
      </c>
      <c r="CI4" s="230">
        <f t="shared" si="1"/>
        <v>43915</v>
      </c>
      <c r="CJ4" s="230">
        <f t="shared" si="1"/>
        <v>43916</v>
      </c>
      <c r="CK4" s="230">
        <f t="shared" si="1"/>
        <v>43917</v>
      </c>
      <c r="CL4" s="230">
        <f t="shared" si="1"/>
        <v>43918</v>
      </c>
      <c r="CM4" s="230">
        <f t="shared" si="1"/>
        <v>43919</v>
      </c>
      <c r="CN4" s="230">
        <f t="shared" si="1"/>
        <v>43920</v>
      </c>
      <c r="CO4" s="236">
        <f t="shared" si="1"/>
        <v>43921</v>
      </c>
      <c r="CP4" s="103" t="s">
        <v>128</v>
      </c>
      <c r="CQ4" s="104"/>
      <c r="CR4" s="107" t="s">
        <v>129</v>
      </c>
      <c r="CS4" s="104"/>
      <c r="CT4" s="104"/>
      <c r="CU4" s="104"/>
      <c r="CV4" s="104"/>
      <c r="CW4" s="104"/>
      <c r="CX4" s="104"/>
      <c r="CY4" s="104"/>
      <c r="CZ4" s="104"/>
      <c r="DA4" s="105"/>
      <c r="DB4" s="354" t="s">
        <v>125</v>
      </c>
      <c r="DC4" s="72" t="s">
        <v>129</v>
      </c>
      <c r="DD4" s="348" t="s">
        <v>218</v>
      </c>
      <c r="DE4" s="349"/>
      <c r="DF4" s="350"/>
    </row>
    <row r="5" spans="1:110" s="12" customFormat="1" ht="32.25" customHeight="1" thickBot="1" x14ac:dyDescent="0.3">
      <c r="A5" s="375"/>
      <c r="B5" s="376"/>
      <c r="C5" s="376"/>
      <c r="D5" s="374"/>
      <c r="E5" s="372"/>
      <c r="F5" s="98">
        <v>2022</v>
      </c>
      <c r="G5" s="249">
        <v>2023</v>
      </c>
      <c r="H5" s="248">
        <v>2024</v>
      </c>
      <c r="I5" s="248">
        <v>2025</v>
      </c>
      <c r="J5" s="99">
        <v>2025</v>
      </c>
      <c r="K5" s="100" t="s">
        <v>144</v>
      </c>
      <c r="L5" s="101" t="s">
        <v>145</v>
      </c>
      <c r="M5" s="88" t="s">
        <v>139</v>
      </c>
      <c r="N5" s="100" t="s">
        <v>140</v>
      </c>
      <c r="O5" s="100" t="s">
        <v>141</v>
      </c>
      <c r="P5" s="88" t="s">
        <v>142</v>
      </c>
      <c r="Q5" s="100" t="s">
        <v>143</v>
      </c>
      <c r="R5" s="100" t="s">
        <v>144</v>
      </c>
      <c r="S5" s="101" t="s">
        <v>145</v>
      </c>
      <c r="T5" s="88" t="s">
        <v>139</v>
      </c>
      <c r="U5" s="100" t="s">
        <v>140</v>
      </c>
      <c r="V5" s="100" t="s">
        <v>141</v>
      </c>
      <c r="W5" s="88" t="s">
        <v>142</v>
      </c>
      <c r="X5" s="100" t="s">
        <v>143</v>
      </c>
      <c r="Y5" s="100" t="s">
        <v>144</v>
      </c>
      <c r="Z5" s="101" t="s">
        <v>145</v>
      </c>
      <c r="AA5" s="88" t="s">
        <v>139</v>
      </c>
      <c r="AB5" s="100" t="s">
        <v>140</v>
      </c>
      <c r="AC5" s="100" t="s">
        <v>141</v>
      </c>
      <c r="AD5" s="88" t="s">
        <v>142</v>
      </c>
      <c r="AE5" s="100" t="s">
        <v>143</v>
      </c>
      <c r="AF5" s="100" t="s">
        <v>144</v>
      </c>
      <c r="AG5" s="101" t="s">
        <v>145</v>
      </c>
      <c r="AH5" s="88" t="s">
        <v>139</v>
      </c>
      <c r="AI5" s="100" t="s">
        <v>140</v>
      </c>
      <c r="AJ5" s="100" t="s">
        <v>141</v>
      </c>
      <c r="AK5" s="88" t="s">
        <v>142</v>
      </c>
      <c r="AL5" s="100" t="s">
        <v>143</v>
      </c>
      <c r="AM5" s="100" t="s">
        <v>141</v>
      </c>
      <c r="AN5" s="88" t="s">
        <v>142</v>
      </c>
      <c r="AO5" s="100" t="s">
        <v>143</v>
      </c>
      <c r="AP5" s="210" t="s">
        <v>160</v>
      </c>
      <c r="AQ5" s="212" t="s">
        <v>43</v>
      </c>
      <c r="AR5" s="211" t="s">
        <v>72</v>
      </c>
      <c r="AS5" s="143" t="s">
        <v>62</v>
      </c>
      <c r="AT5" s="143" t="s">
        <v>40</v>
      </c>
      <c r="AU5" s="143" t="s">
        <v>41</v>
      </c>
      <c r="AV5" s="148" t="s">
        <v>160</v>
      </c>
      <c r="AW5" s="140" t="s">
        <v>43</v>
      </c>
      <c r="AX5" s="149" t="s">
        <v>72</v>
      </c>
      <c r="AY5" s="149" t="s">
        <v>62</v>
      </c>
      <c r="AZ5" s="149" t="s">
        <v>40</v>
      </c>
      <c r="BA5" s="149" t="s">
        <v>41</v>
      </c>
      <c r="BB5" s="115" t="s">
        <v>113</v>
      </c>
      <c r="BC5" s="115" t="s">
        <v>112</v>
      </c>
      <c r="BD5" s="115" t="s">
        <v>127</v>
      </c>
      <c r="BE5" s="115" t="s">
        <v>112</v>
      </c>
      <c r="BF5" s="361"/>
      <c r="BG5" s="341"/>
      <c r="BH5" s="343"/>
      <c r="BI5" s="345"/>
      <c r="BJ5" s="345"/>
      <c r="BK5" s="88" t="s">
        <v>139</v>
      </c>
      <c r="BL5" s="100" t="s">
        <v>140</v>
      </c>
      <c r="BM5" s="101" t="s">
        <v>145</v>
      </c>
      <c r="BN5" s="88" t="s">
        <v>139</v>
      </c>
      <c r="BO5" s="100" t="s">
        <v>140</v>
      </c>
      <c r="BP5" s="100" t="s">
        <v>141</v>
      </c>
      <c r="BQ5" s="88" t="s">
        <v>142</v>
      </c>
      <c r="BR5" s="100" t="s">
        <v>143</v>
      </c>
      <c r="BS5" s="100" t="s">
        <v>144</v>
      </c>
      <c r="BT5" s="101" t="s">
        <v>145</v>
      </c>
      <c r="BU5" s="88" t="s">
        <v>139</v>
      </c>
      <c r="BV5" s="100" t="s">
        <v>140</v>
      </c>
      <c r="BW5" s="100" t="s">
        <v>141</v>
      </c>
      <c r="BX5" s="88" t="s">
        <v>142</v>
      </c>
      <c r="BY5" s="100" t="s">
        <v>143</v>
      </c>
      <c r="BZ5" s="100" t="s">
        <v>144</v>
      </c>
      <c r="CA5" s="101" t="s">
        <v>145</v>
      </c>
      <c r="CB5" s="88" t="s">
        <v>139</v>
      </c>
      <c r="CC5" s="100" t="s">
        <v>140</v>
      </c>
      <c r="CD5" s="100" t="s">
        <v>141</v>
      </c>
      <c r="CE5" s="88" t="s">
        <v>142</v>
      </c>
      <c r="CF5" s="100" t="s">
        <v>143</v>
      </c>
      <c r="CG5" s="100" t="s">
        <v>144</v>
      </c>
      <c r="CH5" s="101" t="s">
        <v>145</v>
      </c>
      <c r="CI5" s="88" t="s">
        <v>139</v>
      </c>
      <c r="CJ5" s="100" t="s">
        <v>140</v>
      </c>
      <c r="CK5" s="100" t="s">
        <v>141</v>
      </c>
      <c r="CL5" s="88" t="s">
        <v>142</v>
      </c>
      <c r="CM5" s="100" t="s">
        <v>143</v>
      </c>
      <c r="CN5" s="100" t="s">
        <v>144</v>
      </c>
      <c r="CO5" s="101" t="s">
        <v>145</v>
      </c>
      <c r="CP5" s="74" t="s">
        <v>114</v>
      </c>
      <c r="CQ5" s="106" t="s">
        <v>115</v>
      </c>
      <c r="CR5" s="108" t="s">
        <v>44</v>
      </c>
      <c r="CS5" s="75" t="s">
        <v>116</v>
      </c>
      <c r="CT5" s="75" t="s">
        <v>117</v>
      </c>
      <c r="CU5" s="55" t="s">
        <v>118</v>
      </c>
      <c r="CV5" s="55" t="s">
        <v>119</v>
      </c>
      <c r="CW5" s="55" t="s">
        <v>120</v>
      </c>
      <c r="CX5" s="55" t="s">
        <v>121</v>
      </c>
      <c r="CY5" s="55" t="s">
        <v>122</v>
      </c>
      <c r="CZ5" s="55" t="s">
        <v>123</v>
      </c>
      <c r="DA5" s="56" t="s">
        <v>124</v>
      </c>
      <c r="DB5" s="355"/>
      <c r="DC5" s="73" t="s">
        <v>44</v>
      </c>
      <c r="DD5" s="351"/>
      <c r="DE5" s="352"/>
      <c r="DF5" s="353"/>
    </row>
    <row r="6" spans="1:110" s="13" customFormat="1" ht="25.5" customHeight="1" x14ac:dyDescent="1.2">
      <c r="A6" s="91">
        <v>1</v>
      </c>
      <c r="B6" s="121" t="s">
        <v>173</v>
      </c>
      <c r="C6" s="251" t="s">
        <v>186</v>
      </c>
      <c r="D6" s="32" t="s">
        <v>2</v>
      </c>
      <c r="E6" s="68" t="s">
        <v>147</v>
      </c>
      <c r="F6" s="253">
        <v>194</v>
      </c>
      <c r="G6" s="219">
        <v>6</v>
      </c>
      <c r="H6" s="219">
        <v>4</v>
      </c>
      <c r="I6" s="219">
        <v>4</v>
      </c>
      <c r="J6" s="51">
        <f>F6+G6+H6+I6</f>
        <v>208</v>
      </c>
      <c r="K6" s="237"/>
      <c r="L6" s="240"/>
      <c r="M6" s="237"/>
      <c r="N6" s="237"/>
      <c r="O6" s="237"/>
      <c r="P6" s="237"/>
      <c r="Q6" s="237"/>
      <c r="R6" s="237"/>
      <c r="S6" s="240"/>
      <c r="T6" s="237"/>
      <c r="U6" s="237"/>
      <c r="V6" s="237"/>
      <c r="W6" s="237"/>
      <c r="X6" s="237"/>
      <c r="Y6" s="237"/>
      <c r="Z6" s="240"/>
      <c r="AA6" s="237"/>
      <c r="AB6" s="237"/>
      <c r="AC6" s="237"/>
      <c r="AD6" s="237"/>
      <c r="AE6" s="237"/>
      <c r="AF6" s="237"/>
      <c r="AG6" s="240"/>
      <c r="AH6" s="237"/>
      <c r="AI6" s="237"/>
      <c r="AJ6" s="237"/>
      <c r="AK6" s="237"/>
      <c r="AL6" s="237"/>
      <c r="AM6" s="237"/>
      <c r="AN6" s="237"/>
      <c r="AO6" s="237"/>
      <c r="AP6" s="217">
        <f>26-AQ6-AR6</f>
        <v>0</v>
      </c>
      <c r="AQ6" s="309">
        <v>26</v>
      </c>
      <c r="AR6" s="151">
        <v>0</v>
      </c>
      <c r="AS6" s="144">
        <f>AL6+AK6+AJ6+AI6+AH6+AF6+AE6+AD6+AC6+AB6+AA6+Y6+X6+W6+V6+U6+T6+R6+Q6+P6+O6+N6+M6+K6</f>
        <v>0</v>
      </c>
      <c r="AT6" s="144">
        <f>Q6+K6</f>
        <v>0</v>
      </c>
      <c r="AU6" s="145">
        <f>AG6+Z6+S6+L6</f>
        <v>0</v>
      </c>
      <c r="AV6" s="146">
        <f t="shared" ref="AV6:AV18" si="2">26-AW6-AX6</f>
        <v>0</v>
      </c>
      <c r="AW6" s="150">
        <v>26</v>
      </c>
      <c r="AX6" s="150">
        <v>0</v>
      </c>
      <c r="AY6" s="146">
        <f t="shared" ref="AY6:AY31" si="3">BK6+BL6+BN6+BO6+BP6+BQ6+BR6+BS6+BU6+BV6+BW6+BX6+BY6+BZ6+CB6+CC6+CD6+CE6+CF6+CG6+CI6+CJ6+CK6+CL6+CM6+CN6</f>
        <v>0</v>
      </c>
      <c r="AZ6" s="146">
        <f>0</f>
        <v>0</v>
      </c>
      <c r="BA6" s="147">
        <f t="shared" ref="BA6:BA31" si="4">BM6+BT6+CA6+CH6+CO6</f>
        <v>0</v>
      </c>
      <c r="BB6" s="57">
        <v>0</v>
      </c>
      <c r="BC6" s="47">
        <f t="shared" ref="BC6:BC18" si="5">BB6/$BC$3</f>
        <v>0</v>
      </c>
      <c r="BD6" s="58">
        <f t="shared" ref="BD6:BD18" si="6">BF6*1000</f>
        <v>0</v>
      </c>
      <c r="BE6" s="47">
        <f>BD6/$BC$3</f>
        <v>0</v>
      </c>
      <c r="BF6" s="43">
        <f t="shared" ref="BF6:BF18" si="7">AS6+AY6</f>
        <v>0</v>
      </c>
      <c r="BG6" s="216">
        <v>0</v>
      </c>
      <c r="BH6" s="255">
        <v>0</v>
      </c>
      <c r="BI6" s="122">
        <v>0</v>
      </c>
      <c r="BJ6" s="246">
        <f t="shared" ref="BJ6:BJ18" si="8">J6/26*BI6</f>
        <v>0</v>
      </c>
      <c r="BK6" s="233"/>
      <c r="BL6" s="233"/>
      <c r="BM6" s="116"/>
      <c r="BN6" s="233"/>
      <c r="BO6" s="233"/>
      <c r="BP6" s="233"/>
      <c r="BQ6" s="233"/>
      <c r="BR6" s="233"/>
      <c r="BS6" s="233"/>
      <c r="BT6" s="116"/>
      <c r="BU6" s="233"/>
      <c r="BV6" s="233"/>
      <c r="BW6" s="233"/>
      <c r="BX6" s="233"/>
      <c r="BY6" s="233"/>
      <c r="BZ6" s="233"/>
      <c r="CA6" s="116"/>
      <c r="CB6" s="233"/>
      <c r="CC6" s="233"/>
      <c r="CD6" s="233"/>
      <c r="CE6" s="233"/>
      <c r="CF6" s="233"/>
      <c r="CG6" s="233"/>
      <c r="CH6" s="116"/>
      <c r="CI6" s="233"/>
      <c r="CJ6" s="233"/>
      <c r="CK6" s="233"/>
      <c r="CL6" s="233"/>
      <c r="CM6" s="233"/>
      <c r="CN6" s="233"/>
      <c r="CO6" s="116"/>
      <c r="CP6" s="66"/>
      <c r="CQ6" s="89"/>
      <c r="CR6" s="111"/>
      <c r="CS6" s="70"/>
      <c r="CT6" s="59"/>
      <c r="CU6" s="59"/>
      <c r="CV6" s="59"/>
      <c r="CW6" s="59"/>
      <c r="CX6" s="59"/>
      <c r="CY6" s="59"/>
      <c r="CZ6" s="59"/>
      <c r="DA6" s="60"/>
      <c r="DB6" s="61"/>
      <c r="DD6" s="335"/>
      <c r="DE6" s="336"/>
      <c r="DF6" s="337"/>
    </row>
    <row r="7" spans="1:110" ht="25.5" customHeight="1" x14ac:dyDescent="1.2">
      <c r="A7" s="91">
        <v>2</v>
      </c>
      <c r="B7" s="121" t="s">
        <v>174</v>
      </c>
      <c r="C7" s="251" t="s">
        <v>187</v>
      </c>
      <c r="D7" s="32" t="s">
        <v>1</v>
      </c>
      <c r="E7" s="68" t="s">
        <v>147</v>
      </c>
      <c r="F7" s="253">
        <v>290</v>
      </c>
      <c r="G7" s="219">
        <v>4</v>
      </c>
      <c r="H7" s="298">
        <v>0</v>
      </c>
      <c r="I7" s="298">
        <v>6</v>
      </c>
      <c r="J7" s="51">
        <f t="shared" ref="J7:J29" si="9">F7+G7+H7+I7</f>
        <v>300</v>
      </c>
      <c r="K7" s="234"/>
      <c r="L7" s="116"/>
      <c r="M7" s="234"/>
      <c r="N7" s="234"/>
      <c r="O7" s="313"/>
      <c r="P7" s="315"/>
      <c r="Q7" s="315"/>
      <c r="R7" s="315"/>
      <c r="S7" s="116"/>
      <c r="T7" s="315"/>
      <c r="U7" s="315"/>
      <c r="V7" s="315"/>
      <c r="W7" s="315"/>
      <c r="X7" s="315"/>
      <c r="Y7" s="315"/>
      <c r="Z7" s="116"/>
      <c r="AA7" s="315"/>
      <c r="AB7" s="315"/>
      <c r="AC7" s="315"/>
      <c r="AD7" s="315"/>
      <c r="AE7" s="315"/>
      <c r="AF7" s="315"/>
      <c r="AG7" s="116"/>
      <c r="AH7" s="315"/>
      <c r="AI7" s="315"/>
      <c r="AJ7" s="234"/>
      <c r="AK7" s="234"/>
      <c r="AL7" s="313"/>
      <c r="AM7" s="234"/>
      <c r="AN7" s="234"/>
      <c r="AO7" s="234"/>
      <c r="AP7" s="217">
        <f t="shared" ref="AP7:AP31" si="10">26-AQ7-AR7</f>
        <v>6</v>
      </c>
      <c r="AQ7" s="241">
        <v>0</v>
      </c>
      <c r="AR7" s="151">
        <v>20</v>
      </c>
      <c r="AS7" s="144">
        <f t="shared" ref="AS7:AS31" si="11">AL7+AK7+AJ7+AI7+AH7+AF7+AE7+AD7+AC7+AB7+AA7+Y7+X7+W7+V7+U7+T7+R7+Q7+P7+O7+N7+M7+K7</f>
        <v>0</v>
      </c>
      <c r="AT7" s="144">
        <f t="shared" ref="AT7:AT31" si="12">Q7+K7</f>
        <v>0</v>
      </c>
      <c r="AU7" s="145">
        <f t="shared" ref="AU7:AU31" si="13">AG7+Z7+S7+L7</f>
        <v>0</v>
      </c>
      <c r="AV7" s="146">
        <f t="shared" si="2"/>
        <v>0</v>
      </c>
      <c r="AW7" s="150">
        <v>26</v>
      </c>
      <c r="AX7" s="150">
        <v>0</v>
      </c>
      <c r="AY7" s="146">
        <f t="shared" si="3"/>
        <v>0</v>
      </c>
      <c r="AZ7" s="146">
        <f>0</f>
        <v>0</v>
      </c>
      <c r="BA7" s="147">
        <f t="shared" si="4"/>
        <v>0</v>
      </c>
      <c r="BB7" s="57">
        <v>0</v>
      </c>
      <c r="BC7" s="47">
        <f t="shared" si="5"/>
        <v>0</v>
      </c>
      <c r="BD7" s="58">
        <f>BF7*1000</f>
        <v>0</v>
      </c>
      <c r="BE7" s="47">
        <f>BD7/$BC$3</f>
        <v>0</v>
      </c>
      <c r="BF7" s="43">
        <f t="shared" si="7"/>
        <v>0</v>
      </c>
      <c r="BG7" s="306">
        <v>5</v>
      </c>
      <c r="BH7" s="255">
        <v>3.5</v>
      </c>
      <c r="BI7" s="301">
        <v>0</v>
      </c>
      <c r="BJ7" s="246">
        <f t="shared" si="8"/>
        <v>0</v>
      </c>
      <c r="BK7" s="233"/>
      <c r="BL7" s="233"/>
      <c r="BM7" s="116"/>
      <c r="BN7" s="233"/>
      <c r="BO7" s="233"/>
      <c r="BP7" s="233"/>
      <c r="BQ7" s="233"/>
      <c r="BR7" s="233"/>
      <c r="BS7" s="233"/>
      <c r="BT7" s="116"/>
      <c r="BU7" s="233"/>
      <c r="BV7" s="233"/>
      <c r="BW7" s="233"/>
      <c r="BX7" s="233"/>
      <c r="BY7" s="233"/>
      <c r="BZ7" s="233"/>
      <c r="CA7" s="116"/>
      <c r="CB7" s="233"/>
      <c r="CC7" s="233"/>
      <c r="CD7" s="233"/>
      <c r="CE7" s="233"/>
      <c r="CF7" s="233"/>
      <c r="CG7" s="233"/>
      <c r="CH7" s="116"/>
      <c r="CI7" s="233"/>
      <c r="CJ7" s="233"/>
      <c r="CK7" s="233"/>
      <c r="CL7" s="233"/>
      <c r="CM7" s="233"/>
      <c r="CN7" s="233"/>
      <c r="CO7" s="116"/>
      <c r="CP7" s="67"/>
      <c r="CQ7" s="89"/>
      <c r="CR7" s="112"/>
      <c r="CS7" s="71"/>
      <c r="CT7" s="62"/>
      <c r="CU7" s="62"/>
      <c r="CV7" s="62"/>
      <c r="CW7" s="62"/>
      <c r="CX7" s="62"/>
      <c r="CY7" s="62"/>
      <c r="CZ7" s="62"/>
      <c r="DA7" s="63"/>
      <c r="DB7" s="64"/>
      <c r="DD7" s="335"/>
      <c r="DE7" s="336"/>
      <c r="DF7" s="337"/>
    </row>
    <row r="8" spans="1:110" ht="25.5" customHeight="1" x14ac:dyDescent="1.2">
      <c r="A8" s="91">
        <v>3</v>
      </c>
      <c r="B8" s="121" t="s">
        <v>175</v>
      </c>
      <c r="C8" s="251" t="s">
        <v>188</v>
      </c>
      <c r="D8" s="32" t="s">
        <v>2</v>
      </c>
      <c r="E8" s="68" t="s">
        <v>149</v>
      </c>
      <c r="F8" s="253">
        <v>194</v>
      </c>
      <c r="G8" s="219">
        <v>6</v>
      </c>
      <c r="H8" s="219">
        <v>4</v>
      </c>
      <c r="I8" s="219">
        <v>4</v>
      </c>
      <c r="J8" s="51">
        <f t="shared" si="9"/>
        <v>208</v>
      </c>
      <c r="K8" s="237"/>
      <c r="L8" s="240"/>
      <c r="M8" s="237"/>
      <c r="N8" s="237"/>
      <c r="O8" s="237"/>
      <c r="P8" s="237"/>
      <c r="Q8" s="237"/>
      <c r="R8" s="237"/>
      <c r="S8" s="240"/>
      <c r="T8" s="237"/>
      <c r="U8" s="237"/>
      <c r="V8" s="237"/>
      <c r="W8" s="237"/>
      <c r="X8" s="237"/>
      <c r="Y8" s="237"/>
      <c r="Z8" s="240"/>
      <c r="AA8" s="237"/>
      <c r="AB8" s="237"/>
      <c r="AC8" s="237"/>
      <c r="AD8" s="237"/>
      <c r="AE8" s="237"/>
      <c r="AF8" s="237"/>
      <c r="AG8" s="240"/>
      <c r="AH8" s="237"/>
      <c r="AI8" s="237"/>
      <c r="AJ8" s="237"/>
      <c r="AK8" s="237"/>
      <c r="AL8" s="237"/>
      <c r="AM8" s="237"/>
      <c r="AN8" s="237"/>
      <c r="AO8" s="237"/>
      <c r="AP8" s="217">
        <f t="shared" si="10"/>
        <v>0</v>
      </c>
      <c r="AQ8" s="309">
        <v>26</v>
      </c>
      <c r="AR8" s="151">
        <v>0</v>
      </c>
      <c r="AS8" s="144">
        <f t="shared" si="11"/>
        <v>0</v>
      </c>
      <c r="AT8" s="144">
        <f t="shared" si="12"/>
        <v>0</v>
      </c>
      <c r="AU8" s="145">
        <f t="shared" si="13"/>
        <v>0</v>
      </c>
      <c r="AV8" s="146">
        <f t="shared" si="2"/>
        <v>0</v>
      </c>
      <c r="AW8" s="150">
        <v>26</v>
      </c>
      <c r="AX8" s="150">
        <v>0</v>
      </c>
      <c r="AY8" s="146">
        <f t="shared" si="3"/>
        <v>0</v>
      </c>
      <c r="AZ8" s="146">
        <f>0</f>
        <v>0</v>
      </c>
      <c r="BA8" s="147">
        <f t="shared" si="4"/>
        <v>0</v>
      </c>
      <c r="BB8" s="57">
        <v>0</v>
      </c>
      <c r="BC8" s="47">
        <f t="shared" si="5"/>
        <v>0</v>
      </c>
      <c r="BD8" s="58">
        <f t="shared" si="6"/>
        <v>0</v>
      </c>
      <c r="BE8" s="47">
        <f t="shared" ref="BE8:BE18" si="14">BD8/$BC$3</f>
        <v>0</v>
      </c>
      <c r="BF8" s="43">
        <f t="shared" si="7"/>
        <v>0</v>
      </c>
      <c r="BG8" s="308">
        <f>10/26*AP8</f>
        <v>0</v>
      </c>
      <c r="BH8" s="50">
        <v>0</v>
      </c>
      <c r="BI8" s="122">
        <v>0</v>
      </c>
      <c r="BJ8" s="246">
        <f t="shared" si="8"/>
        <v>0</v>
      </c>
      <c r="BK8" s="233"/>
      <c r="BL8" s="233"/>
      <c r="BM8" s="116"/>
      <c r="BN8" s="233"/>
      <c r="BO8" s="233"/>
      <c r="BP8" s="233"/>
      <c r="BQ8" s="233"/>
      <c r="BR8" s="233"/>
      <c r="BS8" s="233"/>
      <c r="BT8" s="116"/>
      <c r="BU8" s="233"/>
      <c r="BV8" s="233"/>
      <c r="BW8" s="233"/>
      <c r="BX8" s="233"/>
      <c r="BY8" s="233"/>
      <c r="BZ8" s="233"/>
      <c r="CA8" s="116"/>
      <c r="CB8" s="233"/>
      <c r="CC8" s="233"/>
      <c r="CD8" s="233"/>
      <c r="CE8" s="233"/>
      <c r="CF8" s="233"/>
      <c r="CG8" s="233"/>
      <c r="CH8" s="116"/>
      <c r="CI8" s="233"/>
      <c r="CJ8" s="233"/>
      <c r="CK8" s="233"/>
      <c r="CL8" s="233"/>
      <c r="CM8" s="233"/>
      <c r="CN8" s="233"/>
      <c r="CO8" s="116"/>
      <c r="CP8" s="65"/>
      <c r="CQ8" s="97"/>
      <c r="CR8" s="113"/>
      <c r="CS8" s="71"/>
      <c r="CT8" s="62"/>
      <c r="CU8" s="62"/>
      <c r="CV8" s="62"/>
      <c r="CW8" s="62"/>
      <c r="CX8" s="62"/>
      <c r="CY8" s="62"/>
      <c r="CZ8" s="62"/>
      <c r="DA8" s="63"/>
      <c r="DB8" s="64"/>
      <c r="DD8" s="335"/>
      <c r="DE8" s="336"/>
      <c r="DF8" s="337"/>
    </row>
    <row r="9" spans="1:110" ht="25.5" customHeight="1" x14ac:dyDescent="1.2">
      <c r="A9" s="91">
        <v>4</v>
      </c>
      <c r="B9" s="121" t="s">
        <v>177</v>
      </c>
      <c r="C9" s="251" t="s">
        <v>189</v>
      </c>
      <c r="D9" s="32" t="s">
        <v>1</v>
      </c>
      <c r="E9" s="68" t="s">
        <v>151</v>
      </c>
      <c r="F9" s="253">
        <v>820</v>
      </c>
      <c r="G9" s="219">
        <v>0</v>
      </c>
      <c r="H9" s="298">
        <v>0</v>
      </c>
      <c r="I9" s="298"/>
      <c r="J9" s="51">
        <f t="shared" si="9"/>
        <v>820</v>
      </c>
      <c r="K9" s="237"/>
      <c r="L9" s="240"/>
      <c r="M9" s="237"/>
      <c r="N9" s="237"/>
      <c r="O9" s="237"/>
      <c r="P9" s="237"/>
      <c r="Q9" s="237"/>
      <c r="R9" s="237"/>
      <c r="S9" s="240"/>
      <c r="T9" s="237"/>
      <c r="U9" s="237"/>
      <c r="V9" s="237"/>
      <c r="W9" s="237"/>
      <c r="X9" s="237"/>
      <c r="Y9" s="237"/>
      <c r="Z9" s="240"/>
      <c r="AA9" s="237"/>
      <c r="AB9" s="237"/>
      <c r="AC9" s="237"/>
      <c r="AD9" s="237"/>
      <c r="AE9" s="237"/>
      <c r="AF9" s="237"/>
      <c r="AG9" s="240"/>
      <c r="AH9" s="237"/>
      <c r="AI9" s="237"/>
      <c r="AJ9" s="237"/>
      <c r="AK9" s="237"/>
      <c r="AL9" s="237"/>
      <c r="AM9" s="316"/>
      <c r="AN9" s="316"/>
      <c r="AO9" s="316"/>
      <c r="AP9" s="217">
        <f t="shared" si="10"/>
        <v>0</v>
      </c>
      <c r="AQ9" s="309">
        <v>26</v>
      </c>
      <c r="AR9" s="151">
        <v>0</v>
      </c>
      <c r="AS9" s="144">
        <f t="shared" si="11"/>
        <v>0</v>
      </c>
      <c r="AT9" s="144">
        <f t="shared" si="12"/>
        <v>0</v>
      </c>
      <c r="AU9" s="145">
        <f t="shared" si="13"/>
        <v>0</v>
      </c>
      <c r="AV9" s="146">
        <f t="shared" si="2"/>
        <v>0</v>
      </c>
      <c r="AW9" s="150">
        <v>26</v>
      </c>
      <c r="AX9" s="150">
        <v>0</v>
      </c>
      <c r="AY9" s="146">
        <f t="shared" si="3"/>
        <v>0</v>
      </c>
      <c r="AZ9" s="146">
        <f>0</f>
        <v>0</v>
      </c>
      <c r="BA9" s="147">
        <f t="shared" si="4"/>
        <v>0</v>
      </c>
      <c r="BB9" s="57">
        <v>0</v>
      </c>
      <c r="BC9" s="47">
        <f>BB9/$BC$3</f>
        <v>0</v>
      </c>
      <c r="BD9" s="58">
        <f t="shared" si="6"/>
        <v>0</v>
      </c>
      <c r="BE9" s="47">
        <f t="shared" si="14"/>
        <v>0</v>
      </c>
      <c r="BF9" s="43">
        <f t="shared" si="7"/>
        <v>0</v>
      </c>
      <c r="BG9" s="306">
        <v>0</v>
      </c>
      <c r="BH9" s="255">
        <v>0</v>
      </c>
      <c r="BI9" s="263">
        <v>0</v>
      </c>
      <c r="BJ9" s="246">
        <f t="shared" si="8"/>
        <v>0</v>
      </c>
      <c r="BK9" s="233"/>
      <c r="BL9" s="233"/>
      <c r="BM9" s="116"/>
      <c r="BN9" s="233"/>
      <c r="BO9" s="233"/>
      <c r="BP9" s="233"/>
      <c r="BQ9" s="233"/>
      <c r="BR9" s="233"/>
      <c r="BS9" s="233"/>
      <c r="BT9" s="116"/>
      <c r="BU9" s="233"/>
      <c r="BV9" s="233"/>
      <c r="BW9" s="233"/>
      <c r="BX9" s="233"/>
      <c r="BY9" s="233"/>
      <c r="BZ9" s="233"/>
      <c r="CA9" s="116"/>
      <c r="CB9" s="233"/>
      <c r="CC9" s="233"/>
      <c r="CD9" s="233"/>
      <c r="CE9" s="233"/>
      <c r="CF9" s="233"/>
      <c r="CG9" s="233"/>
      <c r="CH9" s="116"/>
      <c r="CI9" s="233"/>
      <c r="CJ9" s="233"/>
      <c r="CK9" s="233"/>
      <c r="CL9" s="233"/>
      <c r="CM9" s="233"/>
      <c r="CN9" s="233"/>
      <c r="CO9" s="116"/>
      <c r="CP9" s="65"/>
      <c r="CQ9" s="97"/>
      <c r="CR9" s="112"/>
      <c r="CS9" s="71"/>
      <c r="CT9" s="62"/>
      <c r="CU9" s="62"/>
      <c r="CV9" s="62"/>
      <c r="CW9" s="62"/>
      <c r="CX9" s="62"/>
      <c r="CY9" s="62"/>
      <c r="CZ9" s="62"/>
      <c r="DA9" s="63"/>
      <c r="DB9" s="64"/>
      <c r="DD9" s="335"/>
      <c r="DE9" s="336"/>
      <c r="DF9" s="337"/>
    </row>
    <row r="10" spans="1:110" ht="25.5" customHeight="1" x14ac:dyDescent="1.2">
      <c r="A10" s="91">
        <v>5</v>
      </c>
      <c r="B10" s="121" t="s">
        <v>178</v>
      </c>
      <c r="C10" s="251" t="s">
        <v>190</v>
      </c>
      <c r="D10" s="32" t="s">
        <v>2</v>
      </c>
      <c r="E10" s="68" t="s">
        <v>150</v>
      </c>
      <c r="F10" s="253">
        <v>194</v>
      </c>
      <c r="G10" s="219">
        <v>6</v>
      </c>
      <c r="H10" s="219">
        <v>4</v>
      </c>
      <c r="I10" s="219">
        <v>4</v>
      </c>
      <c r="J10" s="51">
        <f t="shared" si="9"/>
        <v>208</v>
      </c>
      <c r="K10" s="237"/>
      <c r="L10" s="240"/>
      <c r="M10" s="237"/>
      <c r="N10" s="237"/>
      <c r="O10" s="237"/>
      <c r="P10" s="237"/>
      <c r="Q10" s="237"/>
      <c r="R10" s="237"/>
      <c r="S10" s="240"/>
      <c r="T10" s="237"/>
      <c r="U10" s="237"/>
      <c r="V10" s="237"/>
      <c r="W10" s="237"/>
      <c r="X10" s="237"/>
      <c r="Y10" s="237"/>
      <c r="Z10" s="240"/>
      <c r="AA10" s="237"/>
      <c r="AB10" s="237"/>
      <c r="AC10" s="237"/>
      <c r="AD10" s="237"/>
      <c r="AE10" s="237"/>
      <c r="AF10" s="237"/>
      <c r="AG10" s="240"/>
      <c r="AH10" s="237"/>
      <c r="AI10" s="237"/>
      <c r="AJ10" s="237"/>
      <c r="AK10" s="237"/>
      <c r="AL10" s="237"/>
      <c r="AM10" s="237"/>
      <c r="AN10" s="237"/>
      <c r="AO10" s="237"/>
      <c r="AP10" s="217">
        <f t="shared" si="10"/>
        <v>0</v>
      </c>
      <c r="AQ10" s="309">
        <v>26</v>
      </c>
      <c r="AR10" s="151">
        <v>0</v>
      </c>
      <c r="AS10" s="144">
        <f t="shared" si="11"/>
        <v>0</v>
      </c>
      <c r="AT10" s="144">
        <f t="shared" si="12"/>
        <v>0</v>
      </c>
      <c r="AU10" s="145">
        <f t="shared" si="13"/>
        <v>0</v>
      </c>
      <c r="AV10" s="146">
        <f t="shared" si="2"/>
        <v>0</v>
      </c>
      <c r="AW10" s="150">
        <v>26</v>
      </c>
      <c r="AX10" s="150">
        <v>0</v>
      </c>
      <c r="AY10" s="146">
        <f t="shared" si="3"/>
        <v>0</v>
      </c>
      <c r="AZ10" s="146">
        <f>0</f>
        <v>0</v>
      </c>
      <c r="BA10" s="147">
        <f t="shared" si="4"/>
        <v>0</v>
      </c>
      <c r="BB10" s="57">
        <v>0</v>
      </c>
      <c r="BC10" s="47">
        <f t="shared" si="5"/>
        <v>0</v>
      </c>
      <c r="BD10" s="58">
        <f t="shared" si="6"/>
        <v>0</v>
      </c>
      <c r="BE10" s="47">
        <f t="shared" si="14"/>
        <v>0</v>
      </c>
      <c r="BF10" s="43">
        <f>AS10+AY10</f>
        <v>0</v>
      </c>
      <c r="BG10" s="216">
        <v>0</v>
      </c>
      <c r="BH10" s="50">
        <v>0</v>
      </c>
      <c r="BI10" s="263">
        <v>0</v>
      </c>
      <c r="BJ10" s="246">
        <f t="shared" si="8"/>
        <v>0</v>
      </c>
      <c r="BK10" s="233"/>
      <c r="BL10" s="233"/>
      <c r="BM10" s="116"/>
      <c r="BN10" s="233"/>
      <c r="BO10" s="233"/>
      <c r="BP10" s="233"/>
      <c r="BQ10" s="233"/>
      <c r="BR10" s="233"/>
      <c r="BS10" s="233"/>
      <c r="BT10" s="116"/>
      <c r="BU10" s="233"/>
      <c r="BV10" s="233"/>
      <c r="BW10" s="233"/>
      <c r="BX10" s="233"/>
      <c r="BY10" s="233"/>
      <c r="BZ10" s="233"/>
      <c r="CA10" s="116"/>
      <c r="CB10" s="233"/>
      <c r="CC10" s="233"/>
      <c r="CD10" s="233"/>
      <c r="CE10" s="233"/>
      <c r="CF10" s="233"/>
      <c r="CG10" s="233"/>
      <c r="CH10" s="116"/>
      <c r="CI10" s="233"/>
      <c r="CJ10" s="233"/>
      <c r="CK10" s="233"/>
      <c r="CL10" s="233"/>
      <c r="CM10" s="233"/>
      <c r="CN10" s="233"/>
      <c r="CO10" s="116"/>
      <c r="CP10" s="65"/>
      <c r="CQ10" s="97"/>
      <c r="CR10" s="112"/>
      <c r="CS10" s="71"/>
      <c r="CT10" s="62"/>
      <c r="CU10" s="62"/>
      <c r="CV10" s="62"/>
      <c r="CW10" s="62"/>
      <c r="CX10" s="62"/>
      <c r="CY10" s="62"/>
      <c r="CZ10" s="62"/>
      <c r="DA10" s="63"/>
      <c r="DB10" s="64"/>
      <c r="DD10" s="335"/>
      <c r="DE10" s="336"/>
      <c r="DF10" s="337"/>
    </row>
    <row r="11" spans="1:110" s="8" customFormat="1" ht="25.5" customHeight="1" x14ac:dyDescent="1.2">
      <c r="A11" s="91">
        <v>6</v>
      </c>
      <c r="B11" s="121" t="s">
        <v>179</v>
      </c>
      <c r="C11" s="251" t="s">
        <v>191</v>
      </c>
      <c r="D11" s="52" t="s">
        <v>2</v>
      </c>
      <c r="E11" s="68" t="s">
        <v>150</v>
      </c>
      <c r="F11" s="29">
        <v>194</v>
      </c>
      <c r="G11" s="219">
        <v>6</v>
      </c>
      <c r="H11" s="219">
        <v>4</v>
      </c>
      <c r="I11" s="219">
        <v>4</v>
      </c>
      <c r="J11" s="51">
        <f t="shared" si="9"/>
        <v>208</v>
      </c>
      <c r="K11" s="237"/>
      <c r="L11" s="240"/>
      <c r="M11" s="237"/>
      <c r="N11" s="237"/>
      <c r="O11" s="237"/>
      <c r="P11" s="237"/>
      <c r="Q11" s="237"/>
      <c r="R11" s="237"/>
      <c r="S11" s="240"/>
      <c r="T11" s="237"/>
      <c r="U11" s="237"/>
      <c r="V11" s="237"/>
      <c r="W11" s="237"/>
      <c r="X11" s="237"/>
      <c r="Y11" s="237"/>
      <c r="Z11" s="240"/>
      <c r="AA11" s="237"/>
      <c r="AB11" s="237"/>
      <c r="AC11" s="237"/>
      <c r="AD11" s="237"/>
      <c r="AE11" s="237"/>
      <c r="AF11" s="237"/>
      <c r="AG11" s="240"/>
      <c r="AH11" s="237"/>
      <c r="AI11" s="237"/>
      <c r="AJ11" s="237"/>
      <c r="AK11" s="237"/>
      <c r="AL11" s="237"/>
      <c r="AM11" s="237"/>
      <c r="AN11" s="237"/>
      <c r="AO11" s="237"/>
      <c r="AP11" s="217">
        <f t="shared" si="10"/>
        <v>0</v>
      </c>
      <c r="AQ11" s="275">
        <v>26</v>
      </c>
      <c r="AR11" s="151">
        <v>0</v>
      </c>
      <c r="AS11" s="144">
        <f t="shared" si="11"/>
        <v>0</v>
      </c>
      <c r="AT11" s="144">
        <f t="shared" si="12"/>
        <v>0</v>
      </c>
      <c r="AU11" s="145">
        <f t="shared" si="13"/>
        <v>0</v>
      </c>
      <c r="AV11" s="146">
        <f t="shared" si="2"/>
        <v>0</v>
      </c>
      <c r="AW11" s="150">
        <v>26</v>
      </c>
      <c r="AX11" s="150">
        <v>0</v>
      </c>
      <c r="AY11" s="146">
        <f t="shared" si="3"/>
        <v>0</v>
      </c>
      <c r="AZ11" s="146">
        <f>0</f>
        <v>0</v>
      </c>
      <c r="BA11" s="147">
        <f t="shared" si="4"/>
        <v>0</v>
      </c>
      <c r="BB11" s="220">
        <v>0</v>
      </c>
      <c r="BC11" s="184">
        <f>BB11/$BC$3</f>
        <v>0</v>
      </c>
      <c r="BD11" s="221">
        <f t="shared" si="6"/>
        <v>0</v>
      </c>
      <c r="BE11" s="184">
        <f t="shared" si="14"/>
        <v>0</v>
      </c>
      <c r="BF11" s="194">
        <f t="shared" si="7"/>
        <v>0</v>
      </c>
      <c r="BG11" s="216">
        <v>0</v>
      </c>
      <c r="BH11" s="215">
        <v>0</v>
      </c>
      <c r="BI11" s="122">
        <v>0</v>
      </c>
      <c r="BJ11" s="246">
        <f t="shared" si="8"/>
        <v>0</v>
      </c>
      <c r="BK11" s="233"/>
      <c r="BL11" s="233"/>
      <c r="BM11" s="116"/>
      <c r="BN11" s="233"/>
      <c r="BO11" s="233"/>
      <c r="BP11" s="233"/>
      <c r="BQ11" s="233"/>
      <c r="BR11" s="233"/>
      <c r="BS11" s="233"/>
      <c r="BT11" s="116"/>
      <c r="BU11" s="233"/>
      <c r="BV11" s="233"/>
      <c r="BW11" s="233"/>
      <c r="BX11" s="233"/>
      <c r="BY11" s="233"/>
      <c r="BZ11" s="233"/>
      <c r="CA11" s="116"/>
      <c r="CB11" s="233"/>
      <c r="CC11" s="233"/>
      <c r="CD11" s="233"/>
      <c r="CE11" s="233"/>
      <c r="CF11" s="233"/>
      <c r="CG11" s="233"/>
      <c r="CH11" s="116"/>
      <c r="CI11" s="233"/>
      <c r="CJ11" s="233"/>
      <c r="CK11" s="233"/>
      <c r="CL11" s="233"/>
      <c r="CM11" s="233"/>
      <c r="CN11" s="233"/>
      <c r="CO11" s="116"/>
      <c r="CP11" s="67"/>
      <c r="CQ11" s="97"/>
      <c r="CR11" s="113"/>
      <c r="CS11" s="71"/>
      <c r="CT11" s="62"/>
      <c r="CU11" s="62"/>
      <c r="CV11" s="62"/>
      <c r="CW11" s="62"/>
      <c r="CX11" s="62"/>
      <c r="CY11" s="62"/>
      <c r="CZ11" s="62"/>
      <c r="DA11" s="63"/>
      <c r="DB11" s="64"/>
      <c r="DD11" s="335"/>
      <c r="DE11" s="336"/>
      <c r="DF11" s="337"/>
    </row>
    <row r="12" spans="1:110" s="14" customFormat="1" ht="25.5" customHeight="1" x14ac:dyDescent="1.2">
      <c r="A12" s="91">
        <v>7</v>
      </c>
      <c r="B12" s="121" t="s">
        <v>176</v>
      </c>
      <c r="C12" s="251" t="s">
        <v>192</v>
      </c>
      <c r="D12" s="52" t="s">
        <v>1</v>
      </c>
      <c r="E12" s="68" t="s">
        <v>148</v>
      </c>
      <c r="F12" s="29">
        <v>194</v>
      </c>
      <c r="G12" s="219">
        <v>6</v>
      </c>
      <c r="H12" s="219">
        <v>4</v>
      </c>
      <c r="I12" s="219">
        <v>4</v>
      </c>
      <c r="J12" s="51">
        <f t="shared" si="9"/>
        <v>208</v>
      </c>
      <c r="K12" s="237"/>
      <c r="L12" s="240"/>
      <c r="M12" s="237"/>
      <c r="N12" s="237"/>
      <c r="O12" s="237"/>
      <c r="P12" s="237"/>
      <c r="Q12" s="237"/>
      <c r="R12" s="237"/>
      <c r="S12" s="240"/>
      <c r="T12" s="237"/>
      <c r="U12" s="237"/>
      <c r="V12" s="237"/>
      <c r="W12" s="237"/>
      <c r="X12" s="237"/>
      <c r="Y12" s="237"/>
      <c r="Z12" s="240"/>
      <c r="AA12" s="237"/>
      <c r="AB12" s="237"/>
      <c r="AC12" s="237"/>
      <c r="AD12" s="237"/>
      <c r="AE12" s="237"/>
      <c r="AF12" s="237"/>
      <c r="AG12" s="240"/>
      <c r="AH12" s="237"/>
      <c r="AI12" s="237"/>
      <c r="AJ12" s="237"/>
      <c r="AK12" s="237"/>
      <c r="AL12" s="237"/>
      <c r="AM12" s="237"/>
      <c r="AN12" s="237"/>
      <c r="AO12" s="237"/>
      <c r="AP12" s="217">
        <f t="shared" si="10"/>
        <v>0</v>
      </c>
      <c r="AQ12" s="275">
        <v>26</v>
      </c>
      <c r="AR12" s="151">
        <v>0</v>
      </c>
      <c r="AS12" s="144">
        <f t="shared" si="11"/>
        <v>0</v>
      </c>
      <c r="AT12" s="144">
        <f t="shared" si="12"/>
        <v>0</v>
      </c>
      <c r="AU12" s="145">
        <f t="shared" si="13"/>
        <v>0</v>
      </c>
      <c r="AV12" s="146">
        <f t="shared" si="2"/>
        <v>0</v>
      </c>
      <c r="AW12" s="150">
        <v>26</v>
      </c>
      <c r="AX12" s="150">
        <v>0</v>
      </c>
      <c r="AY12" s="146">
        <f t="shared" si="3"/>
        <v>0</v>
      </c>
      <c r="AZ12" s="146">
        <f>0</f>
        <v>0</v>
      </c>
      <c r="BA12" s="147">
        <f t="shared" si="4"/>
        <v>0</v>
      </c>
      <c r="BB12" s="57">
        <v>0</v>
      </c>
      <c r="BC12" s="47">
        <f t="shared" si="5"/>
        <v>0</v>
      </c>
      <c r="BD12" s="58">
        <f t="shared" si="6"/>
        <v>0</v>
      </c>
      <c r="BE12" s="47">
        <f t="shared" si="14"/>
        <v>0</v>
      </c>
      <c r="BF12" s="43">
        <f t="shared" si="7"/>
        <v>0</v>
      </c>
      <c r="BG12" s="216">
        <v>0</v>
      </c>
      <c r="BH12" s="50">
        <v>0</v>
      </c>
      <c r="BI12" s="214">
        <v>0</v>
      </c>
      <c r="BJ12" s="246">
        <f t="shared" si="8"/>
        <v>0</v>
      </c>
      <c r="BK12" s="233"/>
      <c r="BL12" s="233"/>
      <c r="BM12" s="116"/>
      <c r="BN12" s="233"/>
      <c r="BO12" s="233"/>
      <c r="BP12" s="233"/>
      <c r="BQ12" s="233"/>
      <c r="BR12" s="233"/>
      <c r="BS12" s="233"/>
      <c r="BT12" s="116"/>
      <c r="BU12" s="233"/>
      <c r="BV12" s="233"/>
      <c r="BW12" s="233"/>
      <c r="BX12" s="233"/>
      <c r="BY12" s="233"/>
      <c r="BZ12" s="233"/>
      <c r="CA12" s="116"/>
      <c r="CB12" s="233"/>
      <c r="CC12" s="233"/>
      <c r="CD12" s="233"/>
      <c r="CE12" s="233"/>
      <c r="CF12" s="233"/>
      <c r="CG12" s="233"/>
      <c r="CH12" s="116"/>
      <c r="CI12" s="233"/>
      <c r="CJ12" s="233"/>
      <c r="CK12" s="233"/>
      <c r="CL12" s="233"/>
      <c r="CM12" s="233"/>
      <c r="CN12" s="233"/>
      <c r="CO12" s="116"/>
      <c r="CP12" s="67"/>
      <c r="CQ12" s="109"/>
      <c r="CR12" s="112"/>
      <c r="CS12" s="71"/>
      <c r="CT12" s="62"/>
      <c r="CU12" s="62"/>
      <c r="CV12" s="62"/>
      <c r="CW12" s="62"/>
      <c r="CX12" s="62"/>
      <c r="CY12" s="62"/>
      <c r="CZ12" s="62"/>
      <c r="DA12" s="63"/>
      <c r="DB12" s="64"/>
      <c r="DD12" s="335"/>
      <c r="DE12" s="336"/>
      <c r="DF12" s="337"/>
    </row>
    <row r="13" spans="1:110" ht="25.5" customHeight="1" x14ac:dyDescent="1.2">
      <c r="A13" s="91">
        <v>8</v>
      </c>
      <c r="B13" s="121" t="s">
        <v>180</v>
      </c>
      <c r="C13" s="251" t="s">
        <v>193</v>
      </c>
      <c r="D13" s="34" t="s">
        <v>2</v>
      </c>
      <c r="E13" s="68" t="s">
        <v>150</v>
      </c>
      <c r="F13" s="30">
        <v>194</v>
      </c>
      <c r="G13" s="219">
        <v>6</v>
      </c>
      <c r="H13" s="219">
        <v>4</v>
      </c>
      <c r="I13" s="219">
        <v>4</v>
      </c>
      <c r="J13" s="51">
        <f t="shared" si="9"/>
        <v>208</v>
      </c>
      <c r="K13" s="237"/>
      <c r="L13" s="240"/>
      <c r="M13" s="237"/>
      <c r="N13" s="237"/>
      <c r="O13" s="237"/>
      <c r="P13" s="237"/>
      <c r="Q13" s="237"/>
      <c r="R13" s="237"/>
      <c r="S13" s="240"/>
      <c r="T13" s="237"/>
      <c r="U13" s="237"/>
      <c r="V13" s="237"/>
      <c r="W13" s="237"/>
      <c r="X13" s="237"/>
      <c r="Y13" s="237"/>
      <c r="Z13" s="240"/>
      <c r="AA13" s="237"/>
      <c r="AB13" s="237"/>
      <c r="AC13" s="237"/>
      <c r="AD13" s="237"/>
      <c r="AE13" s="237"/>
      <c r="AF13" s="237"/>
      <c r="AG13" s="240"/>
      <c r="AH13" s="237"/>
      <c r="AI13" s="237"/>
      <c r="AJ13" s="237"/>
      <c r="AK13" s="237"/>
      <c r="AL13" s="237"/>
      <c r="AM13" s="237"/>
      <c r="AN13" s="237"/>
      <c r="AO13" s="237"/>
      <c r="AP13" s="217">
        <f t="shared" si="10"/>
        <v>0</v>
      </c>
      <c r="AQ13" s="275">
        <v>26</v>
      </c>
      <c r="AR13" s="151">
        <v>0</v>
      </c>
      <c r="AS13" s="144">
        <f t="shared" si="11"/>
        <v>0</v>
      </c>
      <c r="AT13" s="144">
        <f t="shared" si="12"/>
        <v>0</v>
      </c>
      <c r="AU13" s="145">
        <f t="shared" si="13"/>
        <v>0</v>
      </c>
      <c r="AV13" s="146">
        <f t="shared" si="2"/>
        <v>0</v>
      </c>
      <c r="AW13" s="150">
        <v>26</v>
      </c>
      <c r="AX13" s="150">
        <v>0</v>
      </c>
      <c r="AY13" s="146">
        <f t="shared" si="3"/>
        <v>0</v>
      </c>
      <c r="AZ13" s="146">
        <f>0</f>
        <v>0</v>
      </c>
      <c r="BA13" s="147">
        <f t="shared" si="4"/>
        <v>0</v>
      </c>
      <c r="BB13" s="57">
        <v>0</v>
      </c>
      <c r="BC13" s="47">
        <f t="shared" si="5"/>
        <v>0</v>
      </c>
      <c r="BD13" s="58">
        <f t="shared" si="6"/>
        <v>0</v>
      </c>
      <c r="BE13" s="47">
        <f t="shared" si="14"/>
        <v>0</v>
      </c>
      <c r="BF13" s="43">
        <f t="shared" si="7"/>
        <v>0</v>
      </c>
      <c r="BG13" s="216">
        <v>0</v>
      </c>
      <c r="BH13" s="50">
        <v>0</v>
      </c>
      <c r="BI13" s="263">
        <v>0</v>
      </c>
      <c r="BJ13" s="246">
        <f t="shared" si="8"/>
        <v>0</v>
      </c>
      <c r="BK13" s="233"/>
      <c r="BL13" s="233"/>
      <c r="BM13" s="116"/>
      <c r="BN13" s="233"/>
      <c r="BO13" s="233"/>
      <c r="BP13" s="233"/>
      <c r="BQ13" s="233"/>
      <c r="BR13" s="233"/>
      <c r="BS13" s="233"/>
      <c r="BT13" s="116"/>
      <c r="BU13" s="233"/>
      <c r="BV13" s="233"/>
      <c r="BW13" s="233"/>
      <c r="BX13" s="233"/>
      <c r="BY13" s="233"/>
      <c r="BZ13" s="233"/>
      <c r="CA13" s="116"/>
      <c r="CB13" s="233"/>
      <c r="CC13" s="233"/>
      <c r="CD13" s="233"/>
      <c r="CE13" s="233"/>
      <c r="CF13" s="233"/>
      <c r="CG13" s="233"/>
      <c r="CH13" s="116"/>
      <c r="CI13" s="233"/>
      <c r="CJ13" s="233"/>
      <c r="CK13" s="233"/>
      <c r="CL13" s="233"/>
      <c r="CM13" s="233"/>
      <c r="CN13" s="233"/>
      <c r="CO13" s="116"/>
      <c r="CP13" s="66"/>
      <c r="CQ13" s="97"/>
      <c r="CR13" s="112"/>
      <c r="CS13" s="71"/>
      <c r="CT13" s="62"/>
      <c r="CU13" s="62"/>
      <c r="CV13" s="62"/>
      <c r="CW13" s="62"/>
      <c r="CX13" s="62"/>
      <c r="CY13" s="62"/>
      <c r="CZ13" s="62"/>
      <c r="DA13" s="63"/>
      <c r="DB13" s="64"/>
      <c r="DD13" s="335"/>
      <c r="DE13" s="336"/>
      <c r="DF13" s="337"/>
    </row>
    <row r="14" spans="1:110" s="13" customFormat="1" ht="25.5" customHeight="1" x14ac:dyDescent="1.2">
      <c r="A14" s="91">
        <v>9</v>
      </c>
      <c r="B14" s="121" t="s">
        <v>181</v>
      </c>
      <c r="C14" s="251" t="s">
        <v>66</v>
      </c>
      <c r="D14" s="34" t="s">
        <v>1</v>
      </c>
      <c r="E14" s="68" t="s">
        <v>150</v>
      </c>
      <c r="F14" s="30">
        <v>194</v>
      </c>
      <c r="G14" s="219">
        <v>6</v>
      </c>
      <c r="H14" s="219">
        <v>4</v>
      </c>
      <c r="I14" s="219">
        <v>4</v>
      </c>
      <c r="J14" s="51">
        <f t="shared" si="9"/>
        <v>208</v>
      </c>
      <c r="K14" s="237"/>
      <c r="L14" s="240"/>
      <c r="M14" s="237"/>
      <c r="N14" s="237"/>
      <c r="O14" s="237"/>
      <c r="P14" s="237"/>
      <c r="Q14" s="237"/>
      <c r="R14" s="237"/>
      <c r="S14" s="240"/>
      <c r="T14" s="237"/>
      <c r="U14" s="237"/>
      <c r="V14" s="237"/>
      <c r="W14" s="237"/>
      <c r="X14" s="237"/>
      <c r="Y14" s="237"/>
      <c r="Z14" s="240"/>
      <c r="AA14" s="237"/>
      <c r="AB14" s="237"/>
      <c r="AC14" s="237"/>
      <c r="AD14" s="237"/>
      <c r="AE14" s="237"/>
      <c r="AF14" s="237"/>
      <c r="AG14" s="240"/>
      <c r="AH14" s="237"/>
      <c r="AI14" s="237"/>
      <c r="AJ14" s="237"/>
      <c r="AK14" s="237"/>
      <c r="AL14" s="237"/>
      <c r="AM14" s="234"/>
      <c r="AN14" s="234"/>
      <c r="AO14" s="234"/>
      <c r="AP14" s="217">
        <f t="shared" si="10"/>
        <v>0</v>
      </c>
      <c r="AQ14" s="275">
        <v>26</v>
      </c>
      <c r="AR14" s="151">
        <v>0</v>
      </c>
      <c r="AS14" s="144">
        <f t="shared" si="11"/>
        <v>0</v>
      </c>
      <c r="AT14" s="144">
        <f t="shared" si="12"/>
        <v>0</v>
      </c>
      <c r="AU14" s="145">
        <f t="shared" si="13"/>
        <v>0</v>
      </c>
      <c r="AV14" s="146">
        <f t="shared" si="2"/>
        <v>0</v>
      </c>
      <c r="AW14" s="150">
        <v>26</v>
      </c>
      <c r="AX14" s="150">
        <v>0</v>
      </c>
      <c r="AY14" s="146">
        <f t="shared" si="3"/>
        <v>0</v>
      </c>
      <c r="AZ14" s="146">
        <f>0</f>
        <v>0</v>
      </c>
      <c r="BA14" s="147">
        <f t="shared" si="4"/>
        <v>0</v>
      </c>
      <c r="BB14" s="57">
        <v>0</v>
      </c>
      <c r="BC14" s="47">
        <f t="shared" si="5"/>
        <v>0</v>
      </c>
      <c r="BD14" s="58">
        <f t="shared" si="6"/>
        <v>0</v>
      </c>
      <c r="BE14" s="47">
        <f t="shared" si="14"/>
        <v>0</v>
      </c>
      <c r="BF14" s="43">
        <f t="shared" si="7"/>
        <v>0</v>
      </c>
      <c r="BG14" s="306">
        <v>5</v>
      </c>
      <c r="BH14" s="255">
        <v>3.5</v>
      </c>
      <c r="BI14" s="263">
        <v>0</v>
      </c>
      <c r="BJ14" s="246">
        <f t="shared" si="8"/>
        <v>0</v>
      </c>
      <c r="BK14" s="233"/>
      <c r="BL14" s="233"/>
      <c r="BM14" s="116"/>
      <c r="BN14" s="233"/>
      <c r="BO14" s="233"/>
      <c r="BP14" s="233"/>
      <c r="BQ14" s="233"/>
      <c r="BR14" s="233"/>
      <c r="BS14" s="233"/>
      <c r="BT14" s="116"/>
      <c r="BU14" s="233"/>
      <c r="BV14" s="233"/>
      <c r="BW14" s="233"/>
      <c r="BX14" s="233"/>
      <c r="BY14" s="233"/>
      <c r="BZ14" s="233"/>
      <c r="CA14" s="116"/>
      <c r="CB14" s="233"/>
      <c r="CC14" s="233"/>
      <c r="CD14" s="233"/>
      <c r="CE14" s="233"/>
      <c r="CF14" s="233"/>
      <c r="CG14" s="233"/>
      <c r="CH14" s="116"/>
      <c r="CI14" s="233"/>
      <c r="CJ14" s="233"/>
      <c r="CK14" s="233"/>
      <c r="CL14" s="233"/>
      <c r="CM14" s="233"/>
      <c r="CN14" s="233"/>
      <c r="CO14" s="116"/>
      <c r="CP14" s="66"/>
      <c r="CQ14" s="110"/>
      <c r="CR14" s="111"/>
      <c r="CS14" s="70"/>
      <c r="CT14" s="59"/>
      <c r="CU14" s="59"/>
      <c r="CV14" s="59"/>
      <c r="CW14" s="59"/>
      <c r="CX14" s="59"/>
      <c r="CY14" s="59"/>
      <c r="CZ14" s="59"/>
      <c r="DA14" s="60"/>
      <c r="DB14" s="61"/>
      <c r="DD14" s="335"/>
      <c r="DE14" s="336"/>
      <c r="DF14" s="337"/>
    </row>
    <row r="15" spans="1:110" s="13" customFormat="1" ht="25.5" customHeight="1" x14ac:dyDescent="1.2">
      <c r="A15" s="91">
        <v>10</v>
      </c>
      <c r="B15" s="121" t="s">
        <v>182</v>
      </c>
      <c r="C15" s="251" t="s">
        <v>65</v>
      </c>
      <c r="D15" s="34" t="s">
        <v>2</v>
      </c>
      <c r="E15" s="68" t="s">
        <v>150</v>
      </c>
      <c r="F15" s="30">
        <v>194</v>
      </c>
      <c r="G15" s="219">
        <v>6</v>
      </c>
      <c r="H15" s="219">
        <v>4</v>
      </c>
      <c r="I15" s="219">
        <v>4</v>
      </c>
      <c r="J15" s="51">
        <f t="shared" si="9"/>
        <v>208</v>
      </c>
      <c r="K15" s="237"/>
      <c r="L15" s="240"/>
      <c r="M15" s="237"/>
      <c r="N15" s="237"/>
      <c r="O15" s="237"/>
      <c r="P15" s="237"/>
      <c r="Q15" s="237"/>
      <c r="R15" s="237"/>
      <c r="S15" s="240"/>
      <c r="T15" s="237"/>
      <c r="U15" s="237"/>
      <c r="V15" s="237"/>
      <c r="W15" s="237"/>
      <c r="X15" s="237"/>
      <c r="Y15" s="237"/>
      <c r="Z15" s="240"/>
      <c r="AA15" s="237"/>
      <c r="AB15" s="237"/>
      <c r="AC15" s="237"/>
      <c r="AD15" s="237"/>
      <c r="AE15" s="237"/>
      <c r="AF15" s="237"/>
      <c r="AG15" s="240"/>
      <c r="AH15" s="237"/>
      <c r="AI15" s="237"/>
      <c r="AJ15" s="237"/>
      <c r="AK15" s="237"/>
      <c r="AL15" s="237"/>
      <c r="AM15" s="234"/>
      <c r="AN15" s="234"/>
      <c r="AO15" s="234"/>
      <c r="AP15" s="217">
        <f t="shared" si="10"/>
        <v>0</v>
      </c>
      <c r="AQ15" s="275">
        <v>26</v>
      </c>
      <c r="AR15" s="151">
        <v>0</v>
      </c>
      <c r="AS15" s="144">
        <f t="shared" si="11"/>
        <v>0</v>
      </c>
      <c r="AT15" s="144">
        <f t="shared" si="12"/>
        <v>0</v>
      </c>
      <c r="AU15" s="145">
        <f t="shared" si="13"/>
        <v>0</v>
      </c>
      <c r="AV15" s="146">
        <f t="shared" si="2"/>
        <v>0</v>
      </c>
      <c r="AW15" s="150">
        <v>26</v>
      </c>
      <c r="AX15" s="150">
        <v>0</v>
      </c>
      <c r="AY15" s="146">
        <f t="shared" si="3"/>
        <v>0</v>
      </c>
      <c r="AZ15" s="146">
        <f>0</f>
        <v>0</v>
      </c>
      <c r="BA15" s="147">
        <f t="shared" si="4"/>
        <v>0</v>
      </c>
      <c r="BB15" s="57">
        <v>0</v>
      </c>
      <c r="BC15" s="47">
        <f t="shared" si="5"/>
        <v>0</v>
      </c>
      <c r="BD15" s="58">
        <f t="shared" si="6"/>
        <v>0</v>
      </c>
      <c r="BE15" s="47">
        <f t="shared" si="14"/>
        <v>0</v>
      </c>
      <c r="BF15" s="43">
        <f t="shared" si="7"/>
        <v>0</v>
      </c>
      <c r="BG15" s="306">
        <v>5</v>
      </c>
      <c r="BH15" s="255">
        <v>3.5</v>
      </c>
      <c r="BI15" s="263">
        <v>0</v>
      </c>
      <c r="BJ15" s="246">
        <f t="shared" si="8"/>
        <v>0</v>
      </c>
      <c r="BK15" s="233"/>
      <c r="BL15" s="233"/>
      <c r="BM15" s="116"/>
      <c r="BN15" s="233"/>
      <c r="BO15" s="233"/>
      <c r="BP15" s="233"/>
      <c r="BQ15" s="233"/>
      <c r="BR15" s="233"/>
      <c r="BS15" s="233"/>
      <c r="BT15" s="116"/>
      <c r="BU15" s="233"/>
      <c r="BV15" s="233"/>
      <c r="BW15" s="233"/>
      <c r="BX15" s="233"/>
      <c r="BY15" s="233"/>
      <c r="BZ15" s="233"/>
      <c r="CA15" s="116"/>
      <c r="CB15" s="233"/>
      <c r="CC15" s="233"/>
      <c r="CD15" s="233"/>
      <c r="CE15" s="233"/>
      <c r="CF15" s="233"/>
      <c r="CG15" s="233"/>
      <c r="CH15" s="116"/>
      <c r="CI15" s="233"/>
      <c r="CJ15" s="233"/>
      <c r="CK15" s="233"/>
      <c r="CL15" s="233"/>
      <c r="CM15" s="233"/>
      <c r="CN15" s="233"/>
      <c r="CO15" s="116"/>
      <c r="CP15" s="66"/>
      <c r="CQ15" s="110"/>
      <c r="CR15" s="111"/>
      <c r="CS15" s="70"/>
      <c r="CT15" s="59"/>
      <c r="CU15" s="59"/>
      <c r="CV15" s="59"/>
      <c r="CW15" s="59"/>
      <c r="CX15" s="59"/>
      <c r="CY15" s="59"/>
      <c r="CZ15" s="59"/>
      <c r="DA15" s="60"/>
      <c r="DB15" s="61"/>
      <c r="DD15" s="335"/>
      <c r="DE15" s="336"/>
      <c r="DF15" s="337"/>
    </row>
    <row r="16" spans="1:110" ht="25.5" customHeight="1" x14ac:dyDescent="1.2">
      <c r="A16" s="91">
        <v>11</v>
      </c>
      <c r="B16" s="121" t="s">
        <v>183</v>
      </c>
      <c r="C16" s="251" t="s">
        <v>64</v>
      </c>
      <c r="D16" s="34" t="s">
        <v>2</v>
      </c>
      <c r="E16" s="69" t="s">
        <v>152</v>
      </c>
      <c r="F16" s="30">
        <v>194</v>
      </c>
      <c r="G16" s="250">
        <v>6</v>
      </c>
      <c r="H16" s="250">
        <v>4</v>
      </c>
      <c r="I16" s="250">
        <v>4</v>
      </c>
      <c r="J16" s="51">
        <f t="shared" si="9"/>
        <v>208</v>
      </c>
      <c r="K16" s="237"/>
      <c r="L16" s="240"/>
      <c r="M16" s="237"/>
      <c r="N16" s="237"/>
      <c r="O16" s="237"/>
      <c r="P16" s="237"/>
      <c r="Q16" s="237"/>
      <c r="R16" s="237"/>
      <c r="S16" s="240"/>
      <c r="T16" s="237"/>
      <c r="U16" s="237"/>
      <c r="V16" s="237"/>
      <c r="W16" s="237"/>
      <c r="X16" s="237"/>
      <c r="Y16" s="237"/>
      <c r="Z16" s="240"/>
      <c r="AA16" s="237"/>
      <c r="AB16" s="237"/>
      <c r="AC16" s="237"/>
      <c r="AD16" s="237"/>
      <c r="AE16" s="237"/>
      <c r="AF16" s="237"/>
      <c r="AG16" s="240"/>
      <c r="AH16" s="237"/>
      <c r="AI16" s="237"/>
      <c r="AJ16" s="237"/>
      <c r="AK16" s="237"/>
      <c r="AL16" s="237"/>
      <c r="AM16" s="237"/>
      <c r="AN16" s="237"/>
      <c r="AO16" s="237"/>
      <c r="AP16" s="217">
        <f t="shared" si="10"/>
        <v>0</v>
      </c>
      <c r="AQ16" s="275">
        <v>26</v>
      </c>
      <c r="AR16" s="151">
        <v>0</v>
      </c>
      <c r="AS16" s="144">
        <f t="shared" si="11"/>
        <v>0</v>
      </c>
      <c r="AT16" s="144">
        <f t="shared" si="12"/>
        <v>0</v>
      </c>
      <c r="AU16" s="145">
        <f t="shared" si="13"/>
        <v>0</v>
      </c>
      <c r="AV16" s="146">
        <f t="shared" si="2"/>
        <v>0</v>
      </c>
      <c r="AW16" s="150">
        <v>26</v>
      </c>
      <c r="AX16" s="150">
        <v>0</v>
      </c>
      <c r="AY16" s="146">
        <f t="shared" si="3"/>
        <v>0</v>
      </c>
      <c r="AZ16" s="146">
        <f>0</f>
        <v>0</v>
      </c>
      <c r="BA16" s="147">
        <f t="shared" si="4"/>
        <v>0</v>
      </c>
      <c r="BB16" s="57">
        <v>0</v>
      </c>
      <c r="BC16" s="47">
        <f t="shared" si="5"/>
        <v>0</v>
      </c>
      <c r="BD16" s="58">
        <f t="shared" si="6"/>
        <v>0</v>
      </c>
      <c r="BE16" s="47">
        <f t="shared" si="14"/>
        <v>0</v>
      </c>
      <c r="BF16" s="43">
        <f t="shared" si="7"/>
        <v>0</v>
      </c>
      <c r="BG16" s="216">
        <v>0</v>
      </c>
      <c r="BH16" s="50">
        <v>0</v>
      </c>
      <c r="BI16" s="301">
        <v>0</v>
      </c>
      <c r="BJ16" s="246">
        <f t="shared" si="8"/>
        <v>0</v>
      </c>
      <c r="BK16" s="233"/>
      <c r="BL16" s="233"/>
      <c r="BM16" s="116"/>
      <c r="BN16" s="233"/>
      <c r="BO16" s="233"/>
      <c r="BP16" s="233"/>
      <c r="BQ16" s="233"/>
      <c r="BR16" s="233"/>
      <c r="BS16" s="233"/>
      <c r="BT16" s="116"/>
      <c r="BU16" s="233"/>
      <c r="BV16" s="233"/>
      <c r="BW16" s="233"/>
      <c r="BX16" s="233"/>
      <c r="BY16" s="233"/>
      <c r="BZ16" s="233"/>
      <c r="CA16" s="116"/>
      <c r="CB16" s="233"/>
      <c r="CC16" s="233"/>
      <c r="CD16" s="233"/>
      <c r="CE16" s="233"/>
      <c r="CF16" s="233"/>
      <c r="CG16" s="233"/>
      <c r="CH16" s="116"/>
      <c r="CI16" s="233"/>
      <c r="CJ16" s="233"/>
      <c r="CK16" s="233"/>
      <c r="CL16" s="233"/>
      <c r="CM16" s="233"/>
      <c r="CN16" s="233"/>
      <c r="CO16" s="116"/>
      <c r="CP16" s="66"/>
      <c r="CQ16" s="97"/>
      <c r="CR16" s="114"/>
      <c r="CS16" s="71"/>
      <c r="CT16" s="62"/>
      <c r="CU16" s="62"/>
      <c r="CV16" s="62"/>
      <c r="CW16" s="62"/>
      <c r="CX16" s="62"/>
      <c r="CY16" s="62"/>
      <c r="CZ16" s="62"/>
      <c r="DA16" s="63"/>
      <c r="DB16" s="64"/>
      <c r="DD16" s="335"/>
      <c r="DE16" s="336"/>
      <c r="DF16" s="337"/>
    </row>
    <row r="17" spans="1:110" s="13" customFormat="1" ht="25.5" customHeight="1" x14ac:dyDescent="1.2">
      <c r="A17" s="91">
        <v>12</v>
      </c>
      <c r="B17" s="121" t="s">
        <v>184</v>
      </c>
      <c r="C17" s="251" t="s">
        <v>194</v>
      </c>
      <c r="D17" s="33" t="s">
        <v>2</v>
      </c>
      <c r="E17" s="68" t="s">
        <v>150</v>
      </c>
      <c r="F17" s="30">
        <v>194</v>
      </c>
      <c r="G17" s="250">
        <v>6</v>
      </c>
      <c r="H17" s="250">
        <v>4</v>
      </c>
      <c r="I17" s="250">
        <v>4</v>
      </c>
      <c r="J17" s="51">
        <f t="shared" si="9"/>
        <v>208</v>
      </c>
      <c r="K17" s="237"/>
      <c r="L17" s="240"/>
      <c r="M17" s="237"/>
      <c r="N17" s="237"/>
      <c r="O17" s="237"/>
      <c r="P17" s="237"/>
      <c r="Q17" s="237"/>
      <c r="R17" s="237"/>
      <c r="S17" s="240"/>
      <c r="T17" s="237"/>
      <c r="U17" s="237"/>
      <c r="V17" s="237"/>
      <c r="W17" s="237"/>
      <c r="X17" s="237"/>
      <c r="Y17" s="237"/>
      <c r="Z17" s="240"/>
      <c r="AA17" s="237"/>
      <c r="AB17" s="237"/>
      <c r="AC17" s="237"/>
      <c r="AD17" s="237"/>
      <c r="AE17" s="237"/>
      <c r="AF17" s="237"/>
      <c r="AG17" s="240"/>
      <c r="AH17" s="237"/>
      <c r="AI17" s="237"/>
      <c r="AJ17" s="237"/>
      <c r="AK17" s="237"/>
      <c r="AL17" s="237"/>
      <c r="AM17" s="237"/>
      <c r="AN17" s="237"/>
      <c r="AO17" s="237"/>
      <c r="AP17" s="217">
        <f t="shared" si="10"/>
        <v>0</v>
      </c>
      <c r="AQ17" s="275">
        <v>26</v>
      </c>
      <c r="AR17" s="151">
        <v>0</v>
      </c>
      <c r="AS17" s="144">
        <f t="shared" si="11"/>
        <v>0</v>
      </c>
      <c r="AT17" s="144">
        <f t="shared" si="12"/>
        <v>0</v>
      </c>
      <c r="AU17" s="145">
        <f t="shared" si="13"/>
        <v>0</v>
      </c>
      <c r="AV17" s="146">
        <f t="shared" si="2"/>
        <v>0</v>
      </c>
      <c r="AW17" s="150">
        <v>26</v>
      </c>
      <c r="AX17" s="150">
        <v>0</v>
      </c>
      <c r="AY17" s="146">
        <f t="shared" si="3"/>
        <v>0</v>
      </c>
      <c r="AZ17" s="146">
        <f>0</f>
        <v>0</v>
      </c>
      <c r="BA17" s="147">
        <f t="shared" si="4"/>
        <v>0</v>
      </c>
      <c r="BB17" s="57">
        <v>0</v>
      </c>
      <c r="BC17" s="47">
        <f t="shared" si="5"/>
        <v>0</v>
      </c>
      <c r="BD17" s="58">
        <f t="shared" si="6"/>
        <v>0</v>
      </c>
      <c r="BE17" s="47">
        <f t="shared" si="14"/>
        <v>0</v>
      </c>
      <c r="BF17" s="43">
        <f t="shared" si="7"/>
        <v>0</v>
      </c>
      <c r="BG17" s="216">
        <v>0</v>
      </c>
      <c r="BH17" s="50">
        <v>0</v>
      </c>
      <c r="BI17" s="301">
        <v>0</v>
      </c>
      <c r="BJ17" s="246">
        <f t="shared" si="8"/>
        <v>0</v>
      </c>
      <c r="BK17" s="233"/>
      <c r="BL17" s="233"/>
      <c r="BM17" s="116"/>
      <c r="BN17" s="233"/>
      <c r="BO17" s="233"/>
      <c r="BP17" s="233"/>
      <c r="BQ17" s="233"/>
      <c r="BR17" s="233"/>
      <c r="BS17" s="233"/>
      <c r="BT17" s="116"/>
      <c r="BU17" s="233"/>
      <c r="BV17" s="233"/>
      <c r="BW17" s="233"/>
      <c r="BX17" s="233"/>
      <c r="BY17" s="233"/>
      <c r="BZ17" s="233"/>
      <c r="CA17" s="116"/>
      <c r="CB17" s="233"/>
      <c r="CC17" s="233"/>
      <c r="CD17" s="233"/>
      <c r="CE17" s="233"/>
      <c r="CF17" s="233"/>
      <c r="CG17" s="233"/>
      <c r="CH17" s="116"/>
      <c r="CI17" s="233"/>
      <c r="CJ17" s="233"/>
      <c r="CK17" s="233"/>
      <c r="CL17" s="233"/>
      <c r="CM17" s="233"/>
      <c r="CN17" s="233"/>
      <c r="CO17" s="116"/>
      <c r="CP17" s="66"/>
      <c r="CQ17" s="110"/>
      <c r="CR17" s="111"/>
      <c r="CS17" s="70"/>
      <c r="CT17" s="59"/>
      <c r="CU17" s="59"/>
      <c r="CV17" s="59"/>
      <c r="CW17" s="59"/>
      <c r="CX17" s="59"/>
      <c r="CY17" s="59"/>
      <c r="CZ17" s="59"/>
      <c r="DA17" s="60"/>
      <c r="DB17" s="61"/>
      <c r="DD17" s="335"/>
      <c r="DE17" s="336"/>
      <c r="DF17" s="337"/>
    </row>
    <row r="18" spans="1:110" ht="25.5" customHeight="1" x14ac:dyDescent="1.2">
      <c r="A18" s="91">
        <v>13</v>
      </c>
      <c r="B18" s="121" t="s">
        <v>185</v>
      </c>
      <c r="C18" s="251" t="s">
        <v>67</v>
      </c>
      <c r="D18" s="33" t="s">
        <v>2</v>
      </c>
      <c r="E18" s="68" t="s">
        <v>150</v>
      </c>
      <c r="F18" s="30">
        <v>194</v>
      </c>
      <c r="G18" s="250">
        <v>6</v>
      </c>
      <c r="H18" s="250">
        <v>4</v>
      </c>
      <c r="I18" s="250">
        <v>4</v>
      </c>
      <c r="J18" s="51">
        <f t="shared" si="9"/>
        <v>208</v>
      </c>
      <c r="K18" s="237"/>
      <c r="L18" s="240"/>
      <c r="M18" s="237"/>
      <c r="N18" s="237"/>
      <c r="O18" s="237"/>
      <c r="P18" s="237"/>
      <c r="Q18" s="237"/>
      <c r="R18" s="237"/>
      <c r="S18" s="240"/>
      <c r="T18" s="237"/>
      <c r="U18" s="237"/>
      <c r="V18" s="237"/>
      <c r="W18" s="237"/>
      <c r="X18" s="237"/>
      <c r="Y18" s="237"/>
      <c r="Z18" s="240"/>
      <c r="AA18" s="237"/>
      <c r="AB18" s="237"/>
      <c r="AC18" s="237"/>
      <c r="AD18" s="237"/>
      <c r="AE18" s="237"/>
      <c r="AF18" s="237"/>
      <c r="AG18" s="240"/>
      <c r="AH18" s="237"/>
      <c r="AI18" s="237"/>
      <c r="AJ18" s="237"/>
      <c r="AK18" s="237"/>
      <c r="AL18" s="237"/>
      <c r="AM18" s="237"/>
      <c r="AN18" s="237"/>
      <c r="AO18" s="237"/>
      <c r="AP18" s="217">
        <f t="shared" si="10"/>
        <v>0</v>
      </c>
      <c r="AQ18" s="275">
        <v>26</v>
      </c>
      <c r="AR18" s="151">
        <v>0</v>
      </c>
      <c r="AS18" s="144">
        <f t="shared" si="11"/>
        <v>0</v>
      </c>
      <c r="AT18" s="144">
        <f t="shared" si="12"/>
        <v>0</v>
      </c>
      <c r="AU18" s="145">
        <f t="shared" si="13"/>
        <v>0</v>
      </c>
      <c r="AV18" s="146">
        <f t="shared" si="2"/>
        <v>0</v>
      </c>
      <c r="AW18" s="150">
        <v>26</v>
      </c>
      <c r="AX18" s="150">
        <v>0</v>
      </c>
      <c r="AY18" s="146">
        <f t="shared" si="3"/>
        <v>0</v>
      </c>
      <c r="AZ18" s="146">
        <f>0</f>
        <v>0</v>
      </c>
      <c r="BA18" s="147">
        <f t="shared" si="4"/>
        <v>0</v>
      </c>
      <c r="BB18" s="57">
        <v>0</v>
      </c>
      <c r="BC18" s="47">
        <f t="shared" si="5"/>
        <v>0</v>
      </c>
      <c r="BD18" s="58">
        <f t="shared" si="6"/>
        <v>0</v>
      </c>
      <c r="BE18" s="47">
        <f t="shared" si="14"/>
        <v>0</v>
      </c>
      <c r="BF18" s="43">
        <f t="shared" si="7"/>
        <v>0</v>
      </c>
      <c r="BG18" s="216">
        <v>0</v>
      </c>
      <c r="BH18" s="50">
        <v>0</v>
      </c>
      <c r="BI18" s="301">
        <v>0</v>
      </c>
      <c r="BJ18" s="246">
        <f t="shared" si="8"/>
        <v>0</v>
      </c>
      <c r="BK18" s="233"/>
      <c r="BL18" s="233"/>
      <c r="BM18" s="116"/>
      <c r="BN18" s="233"/>
      <c r="BO18" s="233"/>
      <c r="BP18" s="233"/>
      <c r="BQ18" s="233"/>
      <c r="BR18" s="233"/>
      <c r="BS18" s="233"/>
      <c r="BT18" s="116"/>
      <c r="BU18" s="233"/>
      <c r="BV18" s="233"/>
      <c r="BW18" s="233"/>
      <c r="BX18" s="233"/>
      <c r="BY18" s="233"/>
      <c r="BZ18" s="233"/>
      <c r="CA18" s="116"/>
      <c r="CB18" s="233"/>
      <c r="CC18" s="233"/>
      <c r="CD18" s="233"/>
      <c r="CE18" s="233"/>
      <c r="CF18" s="233"/>
      <c r="CG18" s="233"/>
      <c r="CH18" s="116"/>
      <c r="CI18" s="233"/>
      <c r="CJ18" s="233"/>
      <c r="CK18" s="233"/>
      <c r="CL18" s="233"/>
      <c r="CM18" s="233"/>
      <c r="CN18" s="233"/>
      <c r="CO18" s="116"/>
      <c r="CP18" s="65"/>
      <c r="CQ18" s="109"/>
      <c r="CR18" s="112"/>
      <c r="CS18" s="71"/>
      <c r="CT18" s="62"/>
      <c r="CU18" s="62"/>
      <c r="CV18" s="62"/>
      <c r="CW18" s="62"/>
      <c r="CX18" s="62"/>
      <c r="CY18" s="62"/>
      <c r="CZ18" s="62"/>
      <c r="DA18" s="63"/>
      <c r="DB18" s="64"/>
      <c r="DD18" s="335"/>
      <c r="DE18" s="336"/>
      <c r="DF18" s="337"/>
    </row>
    <row r="19" spans="1:110" s="13" customFormat="1" ht="25.5" customHeight="1" x14ac:dyDescent="1.2">
      <c r="A19" s="91">
        <v>14</v>
      </c>
      <c r="B19" s="121" t="s">
        <v>222</v>
      </c>
      <c r="C19" s="251" t="s">
        <v>223</v>
      </c>
      <c r="D19" s="33" t="s">
        <v>2</v>
      </c>
      <c r="E19" s="68" t="s">
        <v>150</v>
      </c>
      <c r="F19" s="30">
        <v>194</v>
      </c>
      <c r="G19" s="250">
        <v>6</v>
      </c>
      <c r="H19" s="250">
        <v>4</v>
      </c>
      <c r="I19" s="250">
        <v>4</v>
      </c>
      <c r="J19" s="51">
        <f t="shared" si="9"/>
        <v>208</v>
      </c>
      <c r="K19" s="237"/>
      <c r="L19" s="240"/>
      <c r="M19" s="237"/>
      <c r="N19" s="237"/>
      <c r="O19" s="237"/>
      <c r="P19" s="237"/>
      <c r="Q19" s="237"/>
      <c r="R19" s="237"/>
      <c r="S19" s="240"/>
      <c r="T19" s="237"/>
      <c r="U19" s="237"/>
      <c r="V19" s="237"/>
      <c r="W19" s="237"/>
      <c r="X19" s="237"/>
      <c r="Y19" s="237"/>
      <c r="Z19" s="240"/>
      <c r="AA19" s="237"/>
      <c r="AB19" s="237"/>
      <c r="AC19" s="237"/>
      <c r="AD19" s="237"/>
      <c r="AE19" s="237"/>
      <c r="AF19" s="237"/>
      <c r="AG19" s="240"/>
      <c r="AH19" s="237"/>
      <c r="AI19" s="237"/>
      <c r="AJ19" s="237"/>
      <c r="AK19" s="237"/>
      <c r="AL19" s="237"/>
      <c r="AM19" s="237"/>
      <c r="AN19" s="237"/>
      <c r="AO19" s="237"/>
      <c r="AP19" s="217">
        <f t="shared" si="10"/>
        <v>0</v>
      </c>
      <c r="AQ19" s="275">
        <v>26</v>
      </c>
      <c r="AR19" s="151">
        <v>0</v>
      </c>
      <c r="AS19" s="144">
        <f t="shared" si="11"/>
        <v>0</v>
      </c>
      <c r="AT19" s="144">
        <f t="shared" si="12"/>
        <v>0</v>
      </c>
      <c r="AU19" s="145">
        <f t="shared" si="13"/>
        <v>0</v>
      </c>
      <c r="AV19" s="146">
        <f t="shared" ref="AV19:AV31" si="15">26-AW19-AX19</f>
        <v>0</v>
      </c>
      <c r="AW19" s="150">
        <v>26</v>
      </c>
      <c r="AX19" s="150">
        <v>0</v>
      </c>
      <c r="AY19" s="146">
        <f t="shared" si="3"/>
        <v>0</v>
      </c>
      <c r="AZ19" s="146">
        <f>0</f>
        <v>0</v>
      </c>
      <c r="BA19" s="147">
        <f t="shared" si="4"/>
        <v>0</v>
      </c>
      <c r="BB19" s="57">
        <v>0</v>
      </c>
      <c r="BC19" s="47">
        <f t="shared" ref="BC19:BC31" si="16">BB19/$BC$3</f>
        <v>0</v>
      </c>
      <c r="BD19" s="58">
        <f t="shared" ref="BD19:BD31" si="17">BF19*1000</f>
        <v>0</v>
      </c>
      <c r="BE19" s="47">
        <f t="shared" ref="BE19:BE29" si="18">BD19/$BC$3</f>
        <v>0</v>
      </c>
      <c r="BF19" s="43">
        <f t="shared" ref="BF19:BF31" si="19">AS19+AY19</f>
        <v>0</v>
      </c>
      <c r="BG19" s="216">
        <v>0</v>
      </c>
      <c r="BH19" s="50">
        <v>0</v>
      </c>
      <c r="BI19" s="301">
        <v>0</v>
      </c>
      <c r="BJ19" s="246">
        <f t="shared" ref="BJ19:BJ31" si="20">J19/26*BI19</f>
        <v>0</v>
      </c>
      <c r="BK19" s="233"/>
      <c r="BL19" s="233"/>
      <c r="BM19" s="116"/>
      <c r="BN19" s="233"/>
      <c r="BO19" s="233"/>
      <c r="BP19" s="233"/>
      <c r="BQ19" s="233"/>
      <c r="BR19" s="233"/>
      <c r="BS19" s="233"/>
      <c r="BT19" s="116"/>
      <c r="BU19" s="233"/>
      <c r="BV19" s="233"/>
      <c r="BW19" s="233"/>
      <c r="BX19" s="233"/>
      <c r="BY19" s="233"/>
      <c r="BZ19" s="233"/>
      <c r="CA19" s="116"/>
      <c r="CB19" s="233"/>
      <c r="CC19" s="233"/>
      <c r="CD19" s="233"/>
      <c r="CE19" s="233"/>
      <c r="CF19" s="233"/>
      <c r="CG19" s="233"/>
      <c r="CH19" s="116"/>
      <c r="CI19" s="233"/>
      <c r="CJ19" s="233"/>
      <c r="CK19" s="233"/>
      <c r="CL19" s="233"/>
      <c r="CM19" s="233"/>
      <c r="CN19" s="233"/>
      <c r="CO19" s="116"/>
      <c r="CP19" s="65"/>
      <c r="CQ19" s="109"/>
      <c r="CR19" s="112"/>
      <c r="CS19" s="71"/>
      <c r="CT19" s="62"/>
      <c r="CU19" s="62"/>
      <c r="CV19" s="62"/>
      <c r="CW19" s="62"/>
      <c r="CX19" s="62"/>
      <c r="CY19" s="62"/>
      <c r="CZ19" s="62"/>
      <c r="DA19" s="63"/>
      <c r="DB19" s="64"/>
      <c r="DC19" s="4"/>
      <c r="DD19" s="335"/>
      <c r="DE19" s="336"/>
      <c r="DF19" s="337"/>
    </row>
    <row r="20" spans="1:110" s="13" customFormat="1" ht="25.5" customHeight="1" x14ac:dyDescent="1.05">
      <c r="A20" s="91">
        <v>15</v>
      </c>
      <c r="B20" s="121" t="s">
        <v>224</v>
      </c>
      <c r="C20" s="254" t="s">
        <v>225</v>
      </c>
      <c r="D20" s="33" t="s">
        <v>2</v>
      </c>
      <c r="E20" s="68" t="s">
        <v>150</v>
      </c>
      <c r="F20" s="30">
        <v>194</v>
      </c>
      <c r="G20" s="250">
        <v>6</v>
      </c>
      <c r="H20" s="250">
        <v>4</v>
      </c>
      <c r="I20" s="250">
        <v>4</v>
      </c>
      <c r="J20" s="51">
        <f t="shared" si="9"/>
        <v>208</v>
      </c>
      <c r="K20" s="237"/>
      <c r="L20" s="240"/>
      <c r="M20" s="237"/>
      <c r="N20" s="237"/>
      <c r="O20" s="237"/>
      <c r="P20" s="237"/>
      <c r="Q20" s="237"/>
      <c r="R20" s="237"/>
      <c r="S20" s="240"/>
      <c r="T20" s="237"/>
      <c r="U20" s="237"/>
      <c r="V20" s="237"/>
      <c r="W20" s="237"/>
      <c r="X20" s="237"/>
      <c r="Y20" s="237"/>
      <c r="Z20" s="240"/>
      <c r="AA20" s="237"/>
      <c r="AB20" s="237"/>
      <c r="AC20" s="237"/>
      <c r="AD20" s="237"/>
      <c r="AE20" s="237"/>
      <c r="AF20" s="237"/>
      <c r="AG20" s="240"/>
      <c r="AH20" s="237"/>
      <c r="AI20" s="237"/>
      <c r="AJ20" s="237"/>
      <c r="AK20" s="237"/>
      <c r="AL20" s="237"/>
      <c r="AM20" s="237"/>
      <c r="AN20" s="237"/>
      <c r="AO20" s="237"/>
      <c r="AP20" s="217">
        <f t="shared" si="10"/>
        <v>0</v>
      </c>
      <c r="AQ20" s="275">
        <v>26</v>
      </c>
      <c r="AR20" s="151">
        <v>0</v>
      </c>
      <c r="AS20" s="144">
        <f t="shared" si="11"/>
        <v>0</v>
      </c>
      <c r="AT20" s="144">
        <f t="shared" si="12"/>
        <v>0</v>
      </c>
      <c r="AU20" s="145">
        <f t="shared" si="13"/>
        <v>0</v>
      </c>
      <c r="AV20" s="146">
        <f t="shared" si="15"/>
        <v>0</v>
      </c>
      <c r="AW20" s="150">
        <v>26</v>
      </c>
      <c r="AX20" s="150">
        <v>0</v>
      </c>
      <c r="AY20" s="146">
        <f t="shared" si="3"/>
        <v>0</v>
      </c>
      <c r="AZ20" s="146">
        <f>0</f>
        <v>0</v>
      </c>
      <c r="BA20" s="147">
        <f t="shared" si="4"/>
        <v>0</v>
      </c>
      <c r="BB20" s="57">
        <v>0</v>
      </c>
      <c r="BC20" s="47">
        <f t="shared" si="16"/>
        <v>0</v>
      </c>
      <c r="BD20" s="58">
        <f t="shared" si="17"/>
        <v>0</v>
      </c>
      <c r="BE20" s="47">
        <f t="shared" si="18"/>
        <v>0</v>
      </c>
      <c r="BF20" s="43">
        <f t="shared" si="19"/>
        <v>0</v>
      </c>
      <c r="BG20" s="216">
        <v>0</v>
      </c>
      <c r="BH20" s="50">
        <v>0</v>
      </c>
      <c r="BI20" s="301">
        <v>0</v>
      </c>
      <c r="BJ20" s="246">
        <f t="shared" si="20"/>
        <v>0</v>
      </c>
      <c r="BK20" s="233"/>
      <c r="BL20" s="233"/>
      <c r="BM20" s="116"/>
      <c r="BN20" s="233"/>
      <c r="BO20" s="233"/>
      <c r="BP20" s="233"/>
      <c r="BQ20" s="233"/>
      <c r="BR20" s="233"/>
      <c r="BS20" s="233"/>
      <c r="BT20" s="116"/>
      <c r="BU20" s="233"/>
      <c r="BV20" s="233"/>
      <c r="BW20" s="233"/>
      <c r="BX20" s="233"/>
      <c r="BY20" s="233"/>
      <c r="BZ20" s="233"/>
      <c r="CA20" s="116"/>
      <c r="CB20" s="233"/>
      <c r="CC20" s="233"/>
      <c r="CD20" s="233"/>
      <c r="CE20" s="233"/>
      <c r="CF20" s="233"/>
      <c r="CG20" s="233"/>
      <c r="CH20" s="116"/>
      <c r="CI20" s="233"/>
      <c r="CJ20" s="233"/>
      <c r="CK20" s="233"/>
      <c r="CL20" s="233"/>
      <c r="CM20" s="233"/>
      <c r="CN20" s="233"/>
      <c r="CO20" s="116"/>
      <c r="CP20" s="65"/>
      <c r="CQ20" s="109"/>
      <c r="CR20" s="112"/>
      <c r="CS20" s="71"/>
      <c r="CT20" s="62"/>
      <c r="CU20" s="62"/>
      <c r="CV20" s="62"/>
      <c r="CW20" s="62"/>
      <c r="CX20" s="62"/>
      <c r="CY20" s="62"/>
      <c r="CZ20" s="62"/>
      <c r="DA20" s="63"/>
      <c r="DB20" s="64"/>
      <c r="DC20" s="4"/>
      <c r="DD20" s="335"/>
      <c r="DE20" s="336"/>
      <c r="DF20" s="337"/>
    </row>
    <row r="21" spans="1:110" s="13" customFormat="1" ht="25.5" customHeight="1" x14ac:dyDescent="1.2">
      <c r="A21" s="91">
        <v>16</v>
      </c>
      <c r="B21" s="121" t="s">
        <v>226</v>
      </c>
      <c r="C21" s="251" t="s">
        <v>227</v>
      </c>
      <c r="D21" s="33" t="s">
        <v>2</v>
      </c>
      <c r="E21" s="68" t="s">
        <v>150</v>
      </c>
      <c r="F21" s="30">
        <v>194</v>
      </c>
      <c r="G21" s="250">
        <v>6</v>
      </c>
      <c r="H21" s="250">
        <v>4</v>
      </c>
      <c r="I21" s="250">
        <v>4</v>
      </c>
      <c r="J21" s="51">
        <f t="shared" si="9"/>
        <v>208</v>
      </c>
      <c r="K21" s="237"/>
      <c r="L21" s="240"/>
      <c r="M21" s="237"/>
      <c r="N21" s="237"/>
      <c r="O21" s="237"/>
      <c r="P21" s="237"/>
      <c r="Q21" s="237"/>
      <c r="R21" s="237"/>
      <c r="S21" s="240"/>
      <c r="T21" s="237"/>
      <c r="U21" s="237"/>
      <c r="V21" s="237"/>
      <c r="W21" s="237"/>
      <c r="X21" s="237"/>
      <c r="Y21" s="237"/>
      <c r="Z21" s="240"/>
      <c r="AA21" s="237"/>
      <c r="AB21" s="237"/>
      <c r="AC21" s="237"/>
      <c r="AD21" s="237"/>
      <c r="AE21" s="237"/>
      <c r="AF21" s="237"/>
      <c r="AG21" s="240"/>
      <c r="AH21" s="237"/>
      <c r="AI21" s="237"/>
      <c r="AJ21" s="237"/>
      <c r="AK21" s="237"/>
      <c r="AL21" s="237"/>
      <c r="AM21" s="237"/>
      <c r="AN21" s="237"/>
      <c r="AO21" s="237"/>
      <c r="AP21" s="217">
        <f t="shared" si="10"/>
        <v>0</v>
      </c>
      <c r="AQ21" s="275">
        <v>26</v>
      </c>
      <c r="AR21" s="151">
        <v>0</v>
      </c>
      <c r="AS21" s="144">
        <f t="shared" si="11"/>
        <v>0</v>
      </c>
      <c r="AT21" s="144">
        <f t="shared" si="12"/>
        <v>0</v>
      </c>
      <c r="AU21" s="145">
        <f t="shared" si="13"/>
        <v>0</v>
      </c>
      <c r="AV21" s="146">
        <f t="shared" si="15"/>
        <v>0</v>
      </c>
      <c r="AW21" s="150">
        <v>26</v>
      </c>
      <c r="AX21" s="150">
        <v>0</v>
      </c>
      <c r="AY21" s="146">
        <f t="shared" si="3"/>
        <v>0</v>
      </c>
      <c r="AZ21" s="146">
        <f>0</f>
        <v>0</v>
      </c>
      <c r="BA21" s="147">
        <f t="shared" si="4"/>
        <v>0</v>
      </c>
      <c r="BB21" s="57">
        <v>0</v>
      </c>
      <c r="BC21" s="47">
        <f t="shared" si="16"/>
        <v>0</v>
      </c>
      <c r="BD21" s="58">
        <f t="shared" si="17"/>
        <v>0</v>
      </c>
      <c r="BE21" s="47">
        <f t="shared" si="18"/>
        <v>0</v>
      </c>
      <c r="BF21" s="43">
        <f t="shared" si="19"/>
        <v>0</v>
      </c>
      <c r="BG21" s="216">
        <v>0</v>
      </c>
      <c r="BH21" s="50">
        <v>0</v>
      </c>
      <c r="BI21" s="301">
        <v>0</v>
      </c>
      <c r="BJ21" s="246">
        <f t="shared" si="20"/>
        <v>0</v>
      </c>
      <c r="BK21" s="233"/>
      <c r="BL21" s="233"/>
      <c r="BM21" s="116"/>
      <c r="BN21" s="233"/>
      <c r="BO21" s="233"/>
      <c r="BP21" s="233"/>
      <c r="BQ21" s="233"/>
      <c r="BR21" s="233"/>
      <c r="BS21" s="233"/>
      <c r="BT21" s="116"/>
      <c r="BU21" s="233"/>
      <c r="BV21" s="233"/>
      <c r="BW21" s="233"/>
      <c r="BX21" s="233"/>
      <c r="BY21" s="233"/>
      <c r="BZ21" s="233"/>
      <c r="CA21" s="116"/>
      <c r="CB21" s="233"/>
      <c r="CC21" s="233"/>
      <c r="CD21" s="233"/>
      <c r="CE21" s="233"/>
      <c r="CF21" s="233"/>
      <c r="CG21" s="233"/>
      <c r="CH21" s="116"/>
      <c r="CI21" s="233"/>
      <c r="CJ21" s="233"/>
      <c r="CK21" s="233"/>
      <c r="CL21" s="233"/>
      <c r="CM21" s="233"/>
      <c r="CN21" s="233"/>
      <c r="CO21" s="116"/>
      <c r="CP21" s="65"/>
      <c r="CQ21" s="109"/>
      <c r="CR21" s="112"/>
      <c r="CS21" s="71"/>
      <c r="CT21" s="62"/>
      <c r="CU21" s="62"/>
      <c r="CV21" s="62"/>
      <c r="CW21" s="62"/>
      <c r="CX21" s="62"/>
      <c r="CY21" s="62"/>
      <c r="CZ21" s="62"/>
      <c r="DA21" s="63"/>
      <c r="DB21" s="64"/>
      <c r="DC21" s="4"/>
      <c r="DD21" s="335"/>
      <c r="DE21" s="336"/>
      <c r="DF21" s="337"/>
    </row>
    <row r="22" spans="1:110" s="13" customFormat="1" ht="25.5" customHeight="1" x14ac:dyDescent="1.2">
      <c r="A22" s="91">
        <v>17</v>
      </c>
      <c r="B22" s="121" t="s">
        <v>228</v>
      </c>
      <c r="C22" s="251" t="s">
        <v>229</v>
      </c>
      <c r="D22" s="33" t="s">
        <v>2</v>
      </c>
      <c r="E22" s="68" t="s">
        <v>150</v>
      </c>
      <c r="F22" s="30">
        <v>194</v>
      </c>
      <c r="G22" s="250">
        <v>6</v>
      </c>
      <c r="H22" s="250">
        <v>4</v>
      </c>
      <c r="I22" s="250">
        <v>4</v>
      </c>
      <c r="J22" s="51">
        <f t="shared" si="9"/>
        <v>208</v>
      </c>
      <c r="K22" s="237"/>
      <c r="L22" s="240"/>
      <c r="M22" s="237"/>
      <c r="N22" s="237"/>
      <c r="O22" s="237"/>
      <c r="P22" s="237"/>
      <c r="Q22" s="237"/>
      <c r="R22" s="237"/>
      <c r="S22" s="240"/>
      <c r="T22" s="237"/>
      <c r="U22" s="237"/>
      <c r="V22" s="237"/>
      <c r="W22" s="237"/>
      <c r="X22" s="237"/>
      <c r="Y22" s="237"/>
      <c r="Z22" s="240"/>
      <c r="AA22" s="237"/>
      <c r="AB22" s="237"/>
      <c r="AC22" s="237"/>
      <c r="AD22" s="237"/>
      <c r="AE22" s="237"/>
      <c r="AF22" s="237"/>
      <c r="AG22" s="240"/>
      <c r="AH22" s="237"/>
      <c r="AI22" s="237"/>
      <c r="AJ22" s="237"/>
      <c r="AK22" s="237"/>
      <c r="AL22" s="237"/>
      <c r="AM22" s="237"/>
      <c r="AN22" s="237"/>
      <c r="AO22" s="237"/>
      <c r="AP22" s="217">
        <f t="shared" si="10"/>
        <v>0</v>
      </c>
      <c r="AQ22" s="275">
        <v>26</v>
      </c>
      <c r="AR22" s="151">
        <v>0</v>
      </c>
      <c r="AS22" s="144">
        <f t="shared" si="11"/>
        <v>0</v>
      </c>
      <c r="AT22" s="144">
        <f t="shared" si="12"/>
        <v>0</v>
      </c>
      <c r="AU22" s="145">
        <f t="shared" si="13"/>
        <v>0</v>
      </c>
      <c r="AV22" s="146">
        <f t="shared" si="15"/>
        <v>0</v>
      </c>
      <c r="AW22" s="150">
        <v>26</v>
      </c>
      <c r="AX22" s="150">
        <v>0</v>
      </c>
      <c r="AY22" s="146">
        <f t="shared" si="3"/>
        <v>0</v>
      </c>
      <c r="AZ22" s="146">
        <f>0</f>
        <v>0</v>
      </c>
      <c r="BA22" s="147">
        <f t="shared" si="4"/>
        <v>0</v>
      </c>
      <c r="BB22" s="57">
        <v>0</v>
      </c>
      <c r="BC22" s="47">
        <f t="shared" si="16"/>
        <v>0</v>
      </c>
      <c r="BD22" s="58">
        <f t="shared" si="17"/>
        <v>0</v>
      </c>
      <c r="BE22" s="47">
        <f t="shared" si="18"/>
        <v>0</v>
      </c>
      <c r="BF22" s="43">
        <f t="shared" si="19"/>
        <v>0</v>
      </c>
      <c r="BG22" s="216">
        <v>0</v>
      </c>
      <c r="BH22" s="50">
        <v>0</v>
      </c>
      <c r="BI22" s="301">
        <v>0</v>
      </c>
      <c r="BJ22" s="246">
        <f t="shared" si="20"/>
        <v>0</v>
      </c>
      <c r="BK22" s="233"/>
      <c r="BL22" s="233"/>
      <c r="BM22" s="116"/>
      <c r="BN22" s="233"/>
      <c r="BO22" s="233"/>
      <c r="BP22" s="233"/>
      <c r="BQ22" s="233"/>
      <c r="BR22" s="233"/>
      <c r="BS22" s="233"/>
      <c r="BT22" s="116"/>
      <c r="BU22" s="233"/>
      <c r="BV22" s="233"/>
      <c r="BW22" s="233"/>
      <c r="BX22" s="233"/>
      <c r="BY22" s="233"/>
      <c r="BZ22" s="233"/>
      <c r="CA22" s="116"/>
      <c r="CB22" s="233"/>
      <c r="CC22" s="233"/>
      <c r="CD22" s="233"/>
      <c r="CE22" s="233"/>
      <c r="CF22" s="233"/>
      <c r="CG22" s="233"/>
      <c r="CH22" s="116"/>
      <c r="CI22" s="233"/>
      <c r="CJ22" s="233"/>
      <c r="CK22" s="233"/>
      <c r="CL22" s="233"/>
      <c r="CM22" s="233"/>
      <c r="CN22" s="233"/>
      <c r="CO22" s="116"/>
      <c r="CP22" s="65"/>
      <c r="CQ22" s="109"/>
      <c r="CR22" s="112"/>
      <c r="CS22" s="71"/>
      <c r="CT22" s="62"/>
      <c r="CU22" s="62"/>
      <c r="CV22" s="62"/>
      <c r="CW22" s="62"/>
      <c r="CX22" s="62"/>
      <c r="CY22" s="62"/>
      <c r="CZ22" s="62"/>
      <c r="DA22" s="63"/>
      <c r="DB22" s="64"/>
      <c r="DC22" s="4"/>
      <c r="DD22" s="335"/>
      <c r="DE22" s="336"/>
      <c r="DF22" s="337"/>
    </row>
    <row r="23" spans="1:110" ht="25.5" customHeight="1" x14ac:dyDescent="1.2">
      <c r="A23" s="91">
        <v>18</v>
      </c>
      <c r="B23" s="121" t="s">
        <v>230</v>
      </c>
      <c r="C23" s="251" t="s">
        <v>231</v>
      </c>
      <c r="D23" s="33" t="s">
        <v>2</v>
      </c>
      <c r="E23" s="68" t="s">
        <v>150</v>
      </c>
      <c r="F23" s="30">
        <v>194</v>
      </c>
      <c r="G23" s="250">
        <v>6</v>
      </c>
      <c r="H23" s="250">
        <v>4</v>
      </c>
      <c r="I23" s="250">
        <v>4</v>
      </c>
      <c r="J23" s="51">
        <f t="shared" si="9"/>
        <v>208</v>
      </c>
      <c r="K23" s="237"/>
      <c r="L23" s="240"/>
      <c r="M23" s="237"/>
      <c r="N23" s="237"/>
      <c r="O23" s="237"/>
      <c r="P23" s="237"/>
      <c r="Q23" s="237"/>
      <c r="R23" s="237"/>
      <c r="S23" s="240"/>
      <c r="T23" s="237"/>
      <c r="U23" s="237"/>
      <c r="V23" s="237"/>
      <c r="W23" s="237"/>
      <c r="X23" s="237"/>
      <c r="Y23" s="237"/>
      <c r="Z23" s="240"/>
      <c r="AA23" s="237"/>
      <c r="AB23" s="237"/>
      <c r="AC23" s="237"/>
      <c r="AD23" s="237"/>
      <c r="AE23" s="237"/>
      <c r="AF23" s="237"/>
      <c r="AG23" s="240"/>
      <c r="AH23" s="237"/>
      <c r="AI23" s="237"/>
      <c r="AJ23" s="237"/>
      <c r="AK23" s="237"/>
      <c r="AL23" s="237"/>
      <c r="AM23" s="237"/>
      <c r="AN23" s="237"/>
      <c r="AO23" s="237"/>
      <c r="AP23" s="217">
        <f t="shared" si="10"/>
        <v>0</v>
      </c>
      <c r="AQ23" s="275">
        <v>26</v>
      </c>
      <c r="AR23" s="151">
        <v>0</v>
      </c>
      <c r="AS23" s="144">
        <f t="shared" si="11"/>
        <v>0</v>
      </c>
      <c r="AT23" s="144">
        <f t="shared" si="12"/>
        <v>0</v>
      </c>
      <c r="AU23" s="145">
        <f t="shared" si="13"/>
        <v>0</v>
      </c>
      <c r="AV23" s="146">
        <f t="shared" si="15"/>
        <v>0</v>
      </c>
      <c r="AW23" s="150">
        <v>26</v>
      </c>
      <c r="AX23" s="150">
        <v>0</v>
      </c>
      <c r="AY23" s="146">
        <f t="shared" si="3"/>
        <v>0</v>
      </c>
      <c r="AZ23" s="146">
        <f>0</f>
        <v>0</v>
      </c>
      <c r="BA23" s="147">
        <f t="shared" si="4"/>
        <v>0</v>
      </c>
      <c r="BB23" s="57">
        <v>0</v>
      </c>
      <c r="BC23" s="47">
        <f t="shared" si="16"/>
        <v>0</v>
      </c>
      <c r="BD23" s="58">
        <f t="shared" si="17"/>
        <v>0</v>
      </c>
      <c r="BE23" s="47">
        <f t="shared" si="18"/>
        <v>0</v>
      </c>
      <c r="BF23" s="43">
        <f t="shared" si="19"/>
        <v>0</v>
      </c>
      <c r="BG23" s="216">
        <v>0</v>
      </c>
      <c r="BH23" s="247">
        <v>0</v>
      </c>
      <c r="BI23" s="301">
        <v>0</v>
      </c>
      <c r="BJ23" s="246">
        <f t="shared" si="20"/>
        <v>0</v>
      </c>
      <c r="BK23" s="233"/>
      <c r="BL23" s="233"/>
      <c r="BM23" s="116"/>
      <c r="BN23" s="233"/>
      <c r="BO23" s="233"/>
      <c r="BP23" s="233"/>
      <c r="BQ23" s="233"/>
      <c r="BR23" s="233"/>
      <c r="BS23" s="233"/>
      <c r="BT23" s="116"/>
      <c r="BU23" s="233"/>
      <c r="BV23" s="233"/>
      <c r="BW23" s="233"/>
      <c r="BX23" s="233"/>
      <c r="BY23" s="233"/>
      <c r="BZ23" s="233"/>
      <c r="CA23" s="116"/>
      <c r="CB23" s="233"/>
      <c r="CC23" s="233"/>
      <c r="CD23" s="233"/>
      <c r="CE23" s="233"/>
      <c r="CF23" s="233"/>
      <c r="CG23" s="233"/>
      <c r="CH23" s="116"/>
      <c r="CI23" s="233"/>
      <c r="CJ23" s="233"/>
      <c r="CK23" s="233"/>
      <c r="CL23" s="233"/>
      <c r="CM23" s="233"/>
      <c r="CN23" s="233"/>
      <c r="CO23" s="116"/>
      <c r="CP23" s="65"/>
      <c r="CQ23" s="109"/>
      <c r="CR23" s="112"/>
      <c r="CS23" s="71"/>
      <c r="CT23" s="62"/>
      <c r="CU23" s="62"/>
      <c r="CV23" s="62"/>
      <c r="CW23" s="62"/>
      <c r="CX23" s="62"/>
      <c r="CY23" s="62"/>
      <c r="CZ23" s="62"/>
      <c r="DA23" s="63"/>
      <c r="DB23" s="64"/>
      <c r="DD23" s="335"/>
      <c r="DE23" s="336"/>
      <c r="DF23" s="337"/>
    </row>
    <row r="24" spans="1:110" s="13" customFormat="1" ht="25.5" customHeight="1" x14ac:dyDescent="1.2">
      <c r="A24" s="91">
        <v>19</v>
      </c>
      <c r="B24" s="121" t="s">
        <v>232</v>
      </c>
      <c r="C24" s="303" t="s">
        <v>242</v>
      </c>
      <c r="D24" s="33" t="s">
        <v>2</v>
      </c>
      <c r="E24" s="68" t="s">
        <v>150</v>
      </c>
      <c r="F24" s="30">
        <v>194</v>
      </c>
      <c r="G24" s="250">
        <v>6</v>
      </c>
      <c r="H24" s="250">
        <v>4</v>
      </c>
      <c r="I24" s="250">
        <v>4</v>
      </c>
      <c r="J24" s="51">
        <f t="shared" si="9"/>
        <v>208</v>
      </c>
      <c r="K24" s="237"/>
      <c r="L24" s="240"/>
      <c r="M24" s="237"/>
      <c r="N24" s="237"/>
      <c r="O24" s="237"/>
      <c r="P24" s="237"/>
      <c r="Q24" s="237"/>
      <c r="R24" s="237"/>
      <c r="S24" s="240"/>
      <c r="T24" s="237"/>
      <c r="U24" s="237"/>
      <c r="V24" s="237"/>
      <c r="W24" s="237"/>
      <c r="X24" s="237"/>
      <c r="Y24" s="237"/>
      <c r="Z24" s="240"/>
      <c r="AA24" s="237"/>
      <c r="AB24" s="237"/>
      <c r="AC24" s="237"/>
      <c r="AD24" s="237"/>
      <c r="AE24" s="237"/>
      <c r="AF24" s="237"/>
      <c r="AG24" s="240"/>
      <c r="AH24" s="237"/>
      <c r="AI24" s="237"/>
      <c r="AJ24" s="237"/>
      <c r="AK24" s="237"/>
      <c r="AL24" s="237"/>
      <c r="AM24" s="237"/>
      <c r="AN24" s="237"/>
      <c r="AO24" s="237"/>
      <c r="AP24" s="217">
        <f t="shared" si="10"/>
        <v>0</v>
      </c>
      <c r="AQ24" s="275">
        <v>26</v>
      </c>
      <c r="AR24" s="151">
        <v>0</v>
      </c>
      <c r="AS24" s="144">
        <f t="shared" si="11"/>
        <v>0</v>
      </c>
      <c r="AT24" s="144">
        <f t="shared" si="12"/>
        <v>0</v>
      </c>
      <c r="AU24" s="145">
        <f t="shared" si="13"/>
        <v>0</v>
      </c>
      <c r="AV24" s="146">
        <f t="shared" si="15"/>
        <v>0</v>
      </c>
      <c r="AW24" s="150">
        <v>26</v>
      </c>
      <c r="AX24" s="150">
        <v>0</v>
      </c>
      <c r="AY24" s="146">
        <f t="shared" si="3"/>
        <v>0</v>
      </c>
      <c r="AZ24" s="146">
        <f>0</f>
        <v>0</v>
      </c>
      <c r="BA24" s="147">
        <f t="shared" si="4"/>
        <v>0</v>
      </c>
      <c r="BB24" s="57">
        <v>0</v>
      </c>
      <c r="BC24" s="47">
        <f t="shared" si="16"/>
        <v>0</v>
      </c>
      <c r="BD24" s="58">
        <f t="shared" si="17"/>
        <v>0</v>
      </c>
      <c r="BE24" s="47">
        <f t="shared" si="18"/>
        <v>0</v>
      </c>
      <c r="BF24" s="43">
        <f t="shared" si="19"/>
        <v>0</v>
      </c>
      <c r="BG24" s="216">
        <v>0</v>
      </c>
      <c r="BH24" s="255">
        <v>0</v>
      </c>
      <c r="BI24" s="122">
        <v>0</v>
      </c>
      <c r="BJ24" s="246">
        <f t="shared" si="20"/>
        <v>0</v>
      </c>
      <c r="BK24" s="233"/>
      <c r="BL24" s="233"/>
      <c r="BM24" s="116"/>
      <c r="BN24" s="233"/>
      <c r="BO24" s="233"/>
      <c r="BP24" s="233"/>
      <c r="BQ24" s="233"/>
      <c r="BR24" s="233"/>
      <c r="BS24" s="233"/>
      <c r="BT24" s="116"/>
      <c r="BU24" s="233"/>
      <c r="BV24" s="233"/>
      <c r="BW24" s="233"/>
      <c r="BX24" s="233"/>
      <c r="BY24" s="233"/>
      <c r="BZ24" s="233"/>
      <c r="CA24" s="116"/>
      <c r="CB24" s="233"/>
      <c r="CC24" s="233"/>
      <c r="CD24" s="233"/>
      <c r="CE24" s="233"/>
      <c r="CF24" s="233"/>
      <c r="CG24" s="233"/>
      <c r="CH24" s="116"/>
      <c r="CI24" s="233"/>
      <c r="CJ24" s="233"/>
      <c r="CK24" s="233"/>
      <c r="CL24" s="233"/>
      <c r="CM24" s="233"/>
      <c r="CN24" s="233"/>
      <c r="CO24" s="116"/>
      <c r="CP24" s="65"/>
      <c r="CQ24" s="109"/>
      <c r="CR24" s="112"/>
      <c r="CS24" s="71"/>
      <c r="CT24" s="62"/>
      <c r="CU24" s="62"/>
      <c r="CV24" s="62"/>
      <c r="CW24" s="62"/>
      <c r="CX24" s="62"/>
      <c r="CY24" s="62"/>
      <c r="CZ24" s="62"/>
      <c r="DA24" s="63"/>
      <c r="DB24" s="64"/>
      <c r="DC24" s="4"/>
      <c r="DD24" s="335"/>
      <c r="DE24" s="336"/>
      <c r="DF24" s="337"/>
    </row>
    <row r="25" spans="1:110" s="15" customFormat="1" ht="25.5" customHeight="1" x14ac:dyDescent="1.2">
      <c r="A25" s="91">
        <v>20</v>
      </c>
      <c r="B25" s="121" t="s">
        <v>233</v>
      </c>
      <c r="C25" s="252" t="s">
        <v>234</v>
      </c>
      <c r="D25" s="33" t="s">
        <v>2</v>
      </c>
      <c r="E25" s="68" t="s">
        <v>150</v>
      </c>
      <c r="F25" s="30">
        <v>194</v>
      </c>
      <c r="G25" s="250">
        <v>6</v>
      </c>
      <c r="H25" s="250">
        <v>4</v>
      </c>
      <c r="I25" s="250">
        <v>4</v>
      </c>
      <c r="J25" s="51">
        <f t="shared" si="9"/>
        <v>208</v>
      </c>
      <c r="K25" s="237"/>
      <c r="L25" s="240"/>
      <c r="M25" s="237"/>
      <c r="N25" s="237"/>
      <c r="O25" s="237"/>
      <c r="P25" s="237"/>
      <c r="Q25" s="237"/>
      <c r="R25" s="237"/>
      <c r="S25" s="240"/>
      <c r="T25" s="237"/>
      <c r="U25" s="237"/>
      <c r="V25" s="237"/>
      <c r="W25" s="237"/>
      <c r="X25" s="237"/>
      <c r="Y25" s="237"/>
      <c r="Z25" s="240"/>
      <c r="AA25" s="237"/>
      <c r="AB25" s="237"/>
      <c r="AC25" s="237"/>
      <c r="AD25" s="237"/>
      <c r="AE25" s="237"/>
      <c r="AF25" s="237"/>
      <c r="AG25" s="240"/>
      <c r="AH25" s="237"/>
      <c r="AI25" s="237"/>
      <c r="AJ25" s="237"/>
      <c r="AK25" s="237"/>
      <c r="AL25" s="237"/>
      <c r="AM25" s="237"/>
      <c r="AN25" s="237"/>
      <c r="AO25" s="237"/>
      <c r="AP25" s="217">
        <f t="shared" si="10"/>
        <v>0</v>
      </c>
      <c r="AQ25" s="275">
        <v>26</v>
      </c>
      <c r="AR25" s="151">
        <v>0</v>
      </c>
      <c r="AS25" s="144">
        <f t="shared" si="11"/>
        <v>0</v>
      </c>
      <c r="AT25" s="144">
        <f t="shared" si="12"/>
        <v>0</v>
      </c>
      <c r="AU25" s="145">
        <f t="shared" si="13"/>
        <v>0</v>
      </c>
      <c r="AV25" s="146">
        <f t="shared" si="15"/>
        <v>0</v>
      </c>
      <c r="AW25" s="150">
        <v>26</v>
      </c>
      <c r="AX25" s="150">
        <v>0</v>
      </c>
      <c r="AY25" s="146">
        <f t="shared" si="3"/>
        <v>0</v>
      </c>
      <c r="AZ25" s="146">
        <f>0</f>
        <v>0</v>
      </c>
      <c r="BA25" s="147">
        <f t="shared" si="4"/>
        <v>0</v>
      </c>
      <c r="BB25" s="57">
        <v>0</v>
      </c>
      <c r="BC25" s="47">
        <f t="shared" si="16"/>
        <v>0</v>
      </c>
      <c r="BD25" s="58">
        <f t="shared" si="17"/>
        <v>0</v>
      </c>
      <c r="BE25" s="47">
        <f t="shared" si="18"/>
        <v>0</v>
      </c>
      <c r="BF25" s="43">
        <f t="shared" si="19"/>
        <v>0</v>
      </c>
      <c r="BG25" s="216">
        <v>0</v>
      </c>
      <c r="BH25" s="255">
        <v>0</v>
      </c>
      <c r="BI25" s="122">
        <v>0</v>
      </c>
      <c r="BJ25" s="246">
        <f t="shared" si="20"/>
        <v>0</v>
      </c>
      <c r="BK25" s="233"/>
      <c r="BL25" s="233"/>
      <c r="BM25" s="116"/>
      <c r="BN25" s="233"/>
      <c r="BO25" s="233"/>
      <c r="BP25" s="233"/>
      <c r="BQ25" s="233"/>
      <c r="BR25" s="233"/>
      <c r="BS25" s="233"/>
      <c r="BT25" s="116"/>
      <c r="BU25" s="233"/>
      <c r="BV25" s="233"/>
      <c r="BW25" s="233"/>
      <c r="BX25" s="233"/>
      <c r="BY25" s="233"/>
      <c r="BZ25" s="233"/>
      <c r="CA25" s="116"/>
      <c r="CB25" s="233"/>
      <c r="CC25" s="233"/>
      <c r="CD25" s="233"/>
      <c r="CE25" s="233"/>
      <c r="CF25" s="233"/>
      <c r="CG25" s="233"/>
      <c r="CH25" s="116"/>
      <c r="CI25" s="233"/>
      <c r="CJ25" s="233"/>
      <c r="CK25" s="233"/>
      <c r="CL25" s="233"/>
      <c r="CM25" s="233"/>
      <c r="CN25" s="233"/>
      <c r="CO25" s="116"/>
      <c r="CP25" s="65"/>
      <c r="CQ25" s="109"/>
      <c r="CR25" s="112"/>
      <c r="CS25" s="71"/>
      <c r="CT25" s="62"/>
      <c r="CU25" s="62"/>
      <c r="CV25" s="62"/>
      <c r="CW25" s="62"/>
      <c r="CX25" s="62"/>
      <c r="CY25" s="62"/>
      <c r="CZ25" s="62"/>
      <c r="DA25" s="63"/>
      <c r="DB25" s="64"/>
      <c r="DC25" s="4"/>
      <c r="DD25" s="335"/>
      <c r="DE25" s="336"/>
      <c r="DF25" s="337"/>
    </row>
    <row r="26" spans="1:110" s="13" customFormat="1" ht="25.5" customHeight="1" x14ac:dyDescent="1.2">
      <c r="A26" s="91">
        <v>21</v>
      </c>
      <c r="B26" s="121" t="s">
        <v>235</v>
      </c>
      <c r="C26" s="252" t="s">
        <v>236</v>
      </c>
      <c r="D26" s="33" t="s">
        <v>2</v>
      </c>
      <c r="E26" s="68" t="s">
        <v>150</v>
      </c>
      <c r="F26" s="30">
        <v>194</v>
      </c>
      <c r="G26" s="250">
        <v>6</v>
      </c>
      <c r="H26" s="250">
        <v>4</v>
      </c>
      <c r="I26" s="250">
        <v>4</v>
      </c>
      <c r="J26" s="51">
        <f t="shared" si="9"/>
        <v>208</v>
      </c>
      <c r="K26" s="237"/>
      <c r="L26" s="240"/>
      <c r="M26" s="237"/>
      <c r="N26" s="237"/>
      <c r="O26" s="237"/>
      <c r="P26" s="237"/>
      <c r="Q26" s="237"/>
      <c r="R26" s="237"/>
      <c r="S26" s="240"/>
      <c r="T26" s="237"/>
      <c r="U26" s="237"/>
      <c r="V26" s="237"/>
      <c r="W26" s="237"/>
      <c r="X26" s="237"/>
      <c r="Y26" s="237"/>
      <c r="Z26" s="240"/>
      <c r="AA26" s="237"/>
      <c r="AB26" s="237"/>
      <c r="AC26" s="237"/>
      <c r="AD26" s="237"/>
      <c r="AE26" s="237"/>
      <c r="AF26" s="237"/>
      <c r="AG26" s="240"/>
      <c r="AH26" s="237"/>
      <c r="AI26" s="237"/>
      <c r="AJ26" s="237"/>
      <c r="AK26" s="237"/>
      <c r="AL26" s="237"/>
      <c r="AM26" s="234"/>
      <c r="AN26" s="234"/>
      <c r="AO26" s="234"/>
      <c r="AP26" s="217">
        <f t="shared" si="10"/>
        <v>0</v>
      </c>
      <c r="AQ26" s="275">
        <v>26</v>
      </c>
      <c r="AR26" s="151">
        <v>0</v>
      </c>
      <c r="AS26" s="144">
        <f t="shared" si="11"/>
        <v>0</v>
      </c>
      <c r="AT26" s="144">
        <f t="shared" si="12"/>
        <v>0</v>
      </c>
      <c r="AU26" s="145">
        <f t="shared" si="13"/>
        <v>0</v>
      </c>
      <c r="AV26" s="146">
        <f t="shared" si="15"/>
        <v>0</v>
      </c>
      <c r="AW26" s="150">
        <v>26</v>
      </c>
      <c r="AX26" s="150">
        <v>0</v>
      </c>
      <c r="AY26" s="146">
        <f t="shared" si="3"/>
        <v>0</v>
      </c>
      <c r="AZ26" s="146">
        <f>0</f>
        <v>0</v>
      </c>
      <c r="BA26" s="147">
        <f t="shared" si="4"/>
        <v>0</v>
      </c>
      <c r="BB26" s="57">
        <v>0</v>
      </c>
      <c r="BC26" s="47">
        <f t="shared" si="16"/>
        <v>0</v>
      </c>
      <c r="BD26" s="58">
        <f t="shared" si="17"/>
        <v>0</v>
      </c>
      <c r="BE26" s="47">
        <f t="shared" si="18"/>
        <v>0</v>
      </c>
      <c r="BF26" s="43">
        <f t="shared" si="19"/>
        <v>0</v>
      </c>
      <c r="BG26" s="306">
        <v>5</v>
      </c>
      <c r="BH26" s="255">
        <v>3.5</v>
      </c>
      <c r="BI26" s="122">
        <v>0</v>
      </c>
      <c r="BJ26" s="246">
        <f t="shared" si="20"/>
        <v>0</v>
      </c>
      <c r="BK26" s="233"/>
      <c r="BL26" s="233"/>
      <c r="BM26" s="116"/>
      <c r="BN26" s="233"/>
      <c r="BO26" s="233"/>
      <c r="BP26" s="233"/>
      <c r="BQ26" s="233"/>
      <c r="BR26" s="233"/>
      <c r="BS26" s="233"/>
      <c r="BT26" s="116"/>
      <c r="BU26" s="233"/>
      <c r="BV26" s="233"/>
      <c r="BW26" s="233"/>
      <c r="BX26" s="233"/>
      <c r="BY26" s="233"/>
      <c r="BZ26" s="233"/>
      <c r="CA26" s="116"/>
      <c r="CB26" s="233"/>
      <c r="CC26" s="233"/>
      <c r="CD26" s="233"/>
      <c r="CE26" s="233"/>
      <c r="CF26" s="233"/>
      <c r="CG26" s="233"/>
      <c r="CH26" s="116"/>
      <c r="CI26" s="233"/>
      <c r="CJ26" s="233"/>
      <c r="CK26" s="233"/>
      <c r="CL26" s="233"/>
      <c r="CM26" s="233"/>
      <c r="CN26" s="233"/>
      <c r="CO26" s="116"/>
      <c r="CP26" s="65"/>
      <c r="CQ26" s="109"/>
      <c r="CR26" s="112"/>
      <c r="CS26" s="71"/>
      <c r="CT26" s="62"/>
      <c r="CU26" s="62"/>
      <c r="CV26" s="62"/>
      <c r="CW26" s="62"/>
      <c r="CX26" s="62"/>
      <c r="CY26" s="62"/>
      <c r="CZ26" s="62"/>
      <c r="DA26" s="63"/>
      <c r="DB26" s="64"/>
      <c r="DC26" s="4"/>
      <c r="DD26" s="335"/>
      <c r="DE26" s="336"/>
      <c r="DF26" s="337"/>
    </row>
    <row r="27" spans="1:110" ht="25.5" customHeight="1" x14ac:dyDescent="1.2">
      <c r="A27" s="91">
        <v>22</v>
      </c>
      <c r="B27" s="121" t="s">
        <v>237</v>
      </c>
      <c r="C27" s="252" t="s">
        <v>238</v>
      </c>
      <c r="D27" s="33" t="s">
        <v>2</v>
      </c>
      <c r="E27" s="68" t="s">
        <v>150</v>
      </c>
      <c r="F27" s="30">
        <v>194</v>
      </c>
      <c r="G27" s="250">
        <v>6</v>
      </c>
      <c r="H27" s="250">
        <v>4</v>
      </c>
      <c r="I27" s="250">
        <v>4</v>
      </c>
      <c r="J27" s="51">
        <f t="shared" si="9"/>
        <v>208</v>
      </c>
      <c r="K27" s="237"/>
      <c r="L27" s="240"/>
      <c r="M27" s="237"/>
      <c r="N27" s="237"/>
      <c r="O27" s="237"/>
      <c r="P27" s="237"/>
      <c r="Q27" s="237"/>
      <c r="R27" s="237"/>
      <c r="S27" s="240"/>
      <c r="T27" s="237"/>
      <c r="U27" s="237"/>
      <c r="V27" s="237"/>
      <c r="W27" s="237"/>
      <c r="X27" s="237"/>
      <c r="Y27" s="237"/>
      <c r="Z27" s="240"/>
      <c r="AA27" s="237"/>
      <c r="AB27" s="237"/>
      <c r="AC27" s="237"/>
      <c r="AD27" s="237"/>
      <c r="AE27" s="237"/>
      <c r="AF27" s="237"/>
      <c r="AG27" s="240"/>
      <c r="AH27" s="237"/>
      <c r="AI27" s="237"/>
      <c r="AJ27" s="237"/>
      <c r="AK27" s="237"/>
      <c r="AL27" s="237"/>
      <c r="AM27" s="237"/>
      <c r="AN27" s="237"/>
      <c r="AO27" s="237"/>
      <c r="AP27" s="217">
        <f t="shared" si="10"/>
        <v>0</v>
      </c>
      <c r="AQ27" s="275">
        <v>26</v>
      </c>
      <c r="AR27" s="151">
        <v>0</v>
      </c>
      <c r="AS27" s="144">
        <f t="shared" si="11"/>
        <v>0</v>
      </c>
      <c r="AT27" s="144">
        <f t="shared" si="12"/>
        <v>0</v>
      </c>
      <c r="AU27" s="145">
        <f t="shared" si="13"/>
        <v>0</v>
      </c>
      <c r="AV27" s="146">
        <f t="shared" si="15"/>
        <v>0</v>
      </c>
      <c r="AW27" s="150">
        <v>26</v>
      </c>
      <c r="AX27" s="150">
        <v>0</v>
      </c>
      <c r="AY27" s="146">
        <f t="shared" si="3"/>
        <v>0</v>
      </c>
      <c r="AZ27" s="146">
        <f>0</f>
        <v>0</v>
      </c>
      <c r="BA27" s="147">
        <f t="shared" si="4"/>
        <v>0</v>
      </c>
      <c r="BB27" s="57">
        <v>0</v>
      </c>
      <c r="BC27" s="47">
        <f t="shared" si="16"/>
        <v>0</v>
      </c>
      <c r="BD27" s="58">
        <f t="shared" si="17"/>
        <v>0</v>
      </c>
      <c r="BE27" s="47">
        <f t="shared" si="18"/>
        <v>0</v>
      </c>
      <c r="BF27" s="43">
        <f t="shared" si="19"/>
        <v>0</v>
      </c>
      <c r="BG27" s="216">
        <v>0</v>
      </c>
      <c r="BH27" s="50">
        <v>0</v>
      </c>
      <c r="BI27" s="122">
        <v>0</v>
      </c>
      <c r="BJ27" s="246">
        <f t="shared" si="20"/>
        <v>0</v>
      </c>
      <c r="BK27" s="234"/>
      <c r="BL27" s="234"/>
      <c r="BM27" s="116"/>
      <c r="BN27" s="234"/>
      <c r="BO27" s="234"/>
      <c r="BP27" s="234"/>
      <c r="BQ27" s="234"/>
      <c r="BR27" s="234"/>
      <c r="BS27" s="234"/>
      <c r="BT27" s="116"/>
      <c r="BU27" s="234"/>
      <c r="BV27" s="234"/>
      <c r="BW27" s="234"/>
      <c r="BX27" s="234"/>
      <c r="BY27" s="234"/>
      <c r="BZ27" s="234"/>
      <c r="CA27" s="116"/>
      <c r="CB27" s="235"/>
      <c r="CC27" s="235"/>
      <c r="CD27" s="235"/>
      <c r="CE27" s="235"/>
      <c r="CF27" s="235"/>
      <c r="CG27" s="235"/>
      <c r="CH27" s="116"/>
      <c r="CI27" s="235"/>
      <c r="CJ27" s="235"/>
      <c r="CK27" s="234"/>
      <c r="CL27" s="237"/>
      <c r="CM27" s="235"/>
      <c r="CN27" s="235"/>
      <c r="CO27" s="116"/>
      <c r="CP27" s="65"/>
      <c r="CQ27" s="109"/>
      <c r="CR27" s="112"/>
      <c r="CS27" s="71"/>
      <c r="CT27" s="62"/>
      <c r="CU27" s="62"/>
      <c r="CV27" s="62"/>
      <c r="CW27" s="62"/>
      <c r="CX27" s="62"/>
      <c r="CY27" s="62"/>
      <c r="CZ27" s="62"/>
      <c r="DA27" s="63"/>
      <c r="DB27" s="64"/>
      <c r="DD27" s="335"/>
      <c r="DE27" s="336"/>
      <c r="DF27" s="337"/>
    </row>
    <row r="28" spans="1:110" s="13" customFormat="1" ht="25.5" customHeight="1" x14ac:dyDescent="1.2">
      <c r="A28" s="91">
        <v>23</v>
      </c>
      <c r="B28" s="121" t="s">
        <v>239</v>
      </c>
      <c r="C28" s="252" t="s">
        <v>249</v>
      </c>
      <c r="D28" s="33" t="s">
        <v>2</v>
      </c>
      <c r="E28" s="68" t="s">
        <v>150</v>
      </c>
      <c r="F28" s="30">
        <v>194</v>
      </c>
      <c r="G28" s="250">
        <v>6</v>
      </c>
      <c r="H28" s="250">
        <v>4</v>
      </c>
      <c r="I28" s="250">
        <v>4</v>
      </c>
      <c r="J28" s="51">
        <f t="shared" si="9"/>
        <v>208</v>
      </c>
      <c r="K28" s="237"/>
      <c r="L28" s="240"/>
      <c r="M28" s="237"/>
      <c r="N28" s="237"/>
      <c r="O28" s="237"/>
      <c r="P28" s="237"/>
      <c r="Q28" s="237"/>
      <c r="R28" s="237"/>
      <c r="S28" s="240"/>
      <c r="T28" s="237"/>
      <c r="U28" s="237"/>
      <c r="V28" s="237"/>
      <c r="W28" s="237"/>
      <c r="X28" s="237"/>
      <c r="Y28" s="237"/>
      <c r="Z28" s="240"/>
      <c r="AA28" s="237"/>
      <c r="AB28" s="237"/>
      <c r="AC28" s="237"/>
      <c r="AD28" s="237"/>
      <c r="AE28" s="237"/>
      <c r="AF28" s="237"/>
      <c r="AG28" s="240"/>
      <c r="AH28" s="237"/>
      <c r="AI28" s="237"/>
      <c r="AJ28" s="237"/>
      <c r="AK28" s="237"/>
      <c r="AL28" s="237"/>
      <c r="AM28" s="237"/>
      <c r="AN28" s="237"/>
      <c r="AO28" s="237"/>
      <c r="AP28" s="217">
        <f t="shared" si="10"/>
        <v>0</v>
      </c>
      <c r="AQ28" s="275">
        <v>26</v>
      </c>
      <c r="AR28" s="151">
        <v>0</v>
      </c>
      <c r="AS28" s="144">
        <f t="shared" si="11"/>
        <v>0</v>
      </c>
      <c r="AT28" s="144">
        <f t="shared" si="12"/>
        <v>0</v>
      </c>
      <c r="AU28" s="145">
        <f t="shared" si="13"/>
        <v>0</v>
      </c>
      <c r="AV28" s="146">
        <f t="shared" si="15"/>
        <v>0</v>
      </c>
      <c r="AW28" s="150">
        <v>26</v>
      </c>
      <c r="AX28" s="150">
        <v>0</v>
      </c>
      <c r="AY28" s="146">
        <f t="shared" si="3"/>
        <v>0</v>
      </c>
      <c r="AZ28" s="146">
        <f>0</f>
        <v>0</v>
      </c>
      <c r="BA28" s="147">
        <f t="shared" si="4"/>
        <v>0</v>
      </c>
      <c r="BB28" s="57">
        <v>0</v>
      </c>
      <c r="BC28" s="47">
        <f t="shared" si="16"/>
        <v>0</v>
      </c>
      <c r="BD28" s="58">
        <f t="shared" si="17"/>
        <v>0</v>
      </c>
      <c r="BE28" s="47">
        <f t="shared" si="18"/>
        <v>0</v>
      </c>
      <c r="BF28" s="43">
        <v>0</v>
      </c>
      <c r="BG28" s="310">
        <v>0</v>
      </c>
      <c r="BH28" s="50">
        <v>0</v>
      </c>
      <c r="BI28" s="122">
        <v>0</v>
      </c>
      <c r="BJ28" s="246">
        <f t="shared" si="20"/>
        <v>0</v>
      </c>
      <c r="BK28" s="234"/>
      <c r="BL28" s="234"/>
      <c r="BM28" s="116"/>
      <c r="BN28" s="234"/>
      <c r="BO28" s="234"/>
      <c r="BP28" s="234"/>
      <c r="BQ28" s="234"/>
      <c r="BR28" s="234"/>
      <c r="BS28" s="234"/>
      <c r="BT28" s="116"/>
      <c r="BU28" s="234"/>
      <c r="BV28" s="234"/>
      <c r="BW28" s="234"/>
      <c r="BX28" s="234"/>
      <c r="BY28" s="234"/>
      <c r="BZ28" s="234"/>
      <c r="CA28" s="116"/>
      <c r="CB28" s="235"/>
      <c r="CC28" s="235"/>
      <c r="CD28" s="235"/>
      <c r="CE28" s="235"/>
      <c r="CF28" s="235"/>
      <c r="CG28" s="235"/>
      <c r="CH28" s="116"/>
      <c r="CI28" s="235"/>
      <c r="CJ28" s="234"/>
      <c r="CK28" s="235"/>
      <c r="CL28" s="237"/>
      <c r="CM28" s="235"/>
      <c r="CN28" s="235"/>
      <c r="CO28" s="116"/>
      <c r="CP28" s="65"/>
      <c r="CQ28" s="109"/>
      <c r="CR28" s="112"/>
      <c r="CS28" s="71"/>
      <c r="CT28" s="62"/>
      <c r="CU28" s="62"/>
      <c r="CV28" s="62"/>
      <c r="CW28" s="62"/>
      <c r="CX28" s="62"/>
      <c r="CY28" s="62"/>
      <c r="CZ28" s="62"/>
      <c r="DA28" s="63"/>
      <c r="DB28" s="64"/>
      <c r="DC28" s="4"/>
      <c r="DD28" s="335"/>
      <c r="DE28" s="336"/>
      <c r="DF28" s="337"/>
    </row>
    <row r="29" spans="1:110" s="13" customFormat="1" ht="25.5" customHeight="1" x14ac:dyDescent="1.2">
      <c r="A29" s="91">
        <v>24</v>
      </c>
      <c r="B29" s="242" t="s">
        <v>240</v>
      </c>
      <c r="C29" s="252" t="s">
        <v>241</v>
      </c>
      <c r="D29" s="33" t="s">
        <v>1</v>
      </c>
      <c r="E29" s="68" t="s">
        <v>148</v>
      </c>
      <c r="F29" s="30">
        <v>194</v>
      </c>
      <c r="G29" s="250">
        <v>6</v>
      </c>
      <c r="H29" s="250">
        <v>4</v>
      </c>
      <c r="I29" s="250">
        <v>4</v>
      </c>
      <c r="J29" s="51">
        <f t="shared" si="9"/>
        <v>208</v>
      </c>
      <c r="K29" s="237"/>
      <c r="L29" s="240"/>
      <c r="M29" s="237"/>
      <c r="N29" s="237"/>
      <c r="O29" s="237"/>
      <c r="P29" s="237"/>
      <c r="Q29" s="237"/>
      <c r="R29" s="237"/>
      <c r="S29" s="240"/>
      <c r="T29" s="237"/>
      <c r="U29" s="237"/>
      <c r="V29" s="237"/>
      <c r="W29" s="237"/>
      <c r="X29" s="237"/>
      <c r="Y29" s="237"/>
      <c r="Z29" s="240"/>
      <c r="AA29" s="237"/>
      <c r="AB29" s="237"/>
      <c r="AC29" s="237"/>
      <c r="AD29" s="237"/>
      <c r="AE29" s="237"/>
      <c r="AF29" s="237"/>
      <c r="AG29" s="240"/>
      <c r="AH29" s="237"/>
      <c r="AI29" s="237"/>
      <c r="AJ29" s="237"/>
      <c r="AK29" s="237"/>
      <c r="AL29" s="237"/>
      <c r="AM29" s="237"/>
      <c r="AN29" s="237"/>
      <c r="AO29" s="237"/>
      <c r="AP29" s="217">
        <f t="shared" si="10"/>
        <v>0</v>
      </c>
      <c r="AQ29" s="275">
        <v>26</v>
      </c>
      <c r="AR29" s="151">
        <v>0</v>
      </c>
      <c r="AS29" s="144">
        <f t="shared" si="11"/>
        <v>0</v>
      </c>
      <c r="AT29" s="144">
        <f t="shared" si="12"/>
        <v>0</v>
      </c>
      <c r="AU29" s="145">
        <f t="shared" si="13"/>
        <v>0</v>
      </c>
      <c r="AV29" s="146">
        <f t="shared" si="15"/>
        <v>0</v>
      </c>
      <c r="AW29" s="150">
        <v>26</v>
      </c>
      <c r="AX29" s="150">
        <v>0</v>
      </c>
      <c r="AY29" s="146">
        <f t="shared" si="3"/>
        <v>0</v>
      </c>
      <c r="AZ29" s="146">
        <f>0</f>
        <v>0</v>
      </c>
      <c r="BA29" s="147">
        <f t="shared" si="4"/>
        <v>0</v>
      </c>
      <c r="BB29" s="57">
        <v>0</v>
      </c>
      <c r="BC29" s="47">
        <f t="shared" si="16"/>
        <v>0</v>
      </c>
      <c r="BD29" s="58">
        <f t="shared" si="17"/>
        <v>0</v>
      </c>
      <c r="BE29" s="47">
        <f t="shared" si="18"/>
        <v>0</v>
      </c>
      <c r="BF29" s="43">
        <f t="shared" si="19"/>
        <v>0</v>
      </c>
      <c r="BG29" s="216">
        <v>0</v>
      </c>
      <c r="BH29" s="50">
        <v>0</v>
      </c>
      <c r="BI29" s="122">
        <v>0</v>
      </c>
      <c r="BJ29" s="246">
        <f t="shared" si="20"/>
        <v>0</v>
      </c>
      <c r="BK29" s="233"/>
      <c r="BL29" s="233"/>
      <c r="BM29" s="116"/>
      <c r="BN29" s="233"/>
      <c r="BO29" s="233"/>
      <c r="BP29" s="233"/>
      <c r="BQ29" s="233"/>
      <c r="BR29" s="233"/>
      <c r="BS29" s="233"/>
      <c r="BT29" s="116"/>
      <c r="BU29" s="233"/>
      <c r="BV29" s="233"/>
      <c r="BW29" s="233"/>
      <c r="BX29" s="233"/>
      <c r="BY29" s="233"/>
      <c r="BZ29" s="233"/>
      <c r="CA29" s="116"/>
      <c r="CB29" s="233"/>
      <c r="CC29" s="233"/>
      <c r="CD29" s="233"/>
      <c r="CE29" s="233"/>
      <c r="CF29" s="233"/>
      <c r="CG29" s="233"/>
      <c r="CH29" s="116"/>
      <c r="CI29" s="233"/>
      <c r="CJ29" s="233"/>
      <c r="CK29" s="233"/>
      <c r="CL29" s="233"/>
      <c r="CM29" s="233"/>
      <c r="CN29" s="233"/>
      <c r="CO29" s="116"/>
      <c r="CP29" s="65"/>
      <c r="CQ29" s="109"/>
      <c r="CR29" s="112"/>
      <c r="CS29" s="71"/>
      <c r="CT29" s="62"/>
      <c r="CU29" s="62"/>
      <c r="CV29" s="62"/>
      <c r="CW29" s="62"/>
      <c r="CX29" s="62"/>
      <c r="CY29" s="62"/>
      <c r="CZ29" s="62"/>
      <c r="DA29" s="63"/>
      <c r="DB29" s="64"/>
      <c r="DC29" s="4"/>
      <c r="DD29" s="335"/>
      <c r="DE29" s="336"/>
      <c r="DF29" s="337"/>
    </row>
    <row r="30" spans="1:110" s="13" customFormat="1" ht="25.5" customHeight="1" x14ac:dyDescent="1.2">
      <c r="A30" s="91">
        <v>25</v>
      </c>
      <c r="B30" s="121" t="s">
        <v>254</v>
      </c>
      <c r="C30" s="251" t="s">
        <v>255</v>
      </c>
      <c r="D30" s="32" t="s">
        <v>1</v>
      </c>
      <c r="E30" s="68" t="s">
        <v>253</v>
      </c>
      <c r="F30" s="253">
        <v>0</v>
      </c>
      <c r="G30" s="219">
        <v>0</v>
      </c>
      <c r="H30" s="298">
        <v>0</v>
      </c>
      <c r="I30" s="298">
        <v>0</v>
      </c>
      <c r="J30" s="51">
        <v>250</v>
      </c>
      <c r="K30" s="237"/>
      <c r="L30" s="240"/>
      <c r="M30" s="237"/>
      <c r="N30" s="237"/>
      <c r="O30" s="237"/>
      <c r="P30" s="237"/>
      <c r="Q30" s="237"/>
      <c r="R30" s="237"/>
      <c r="S30" s="240"/>
      <c r="T30" s="237"/>
      <c r="U30" s="237"/>
      <c r="V30" s="237"/>
      <c r="W30" s="237"/>
      <c r="X30" s="237"/>
      <c r="Y30" s="237"/>
      <c r="Z30" s="240"/>
      <c r="AA30" s="237"/>
      <c r="AB30" s="237"/>
      <c r="AC30" s="237"/>
      <c r="AD30" s="237"/>
      <c r="AE30" s="237"/>
      <c r="AF30" s="237"/>
      <c r="AG30" s="240"/>
      <c r="AH30" s="237"/>
      <c r="AI30" s="237"/>
      <c r="AJ30" s="237"/>
      <c r="AK30" s="237"/>
      <c r="AL30" s="237"/>
      <c r="AM30" s="237"/>
      <c r="AN30" s="237"/>
      <c r="AO30" s="237"/>
      <c r="AP30" s="217">
        <f t="shared" si="10"/>
        <v>0</v>
      </c>
      <c r="AQ30" s="275">
        <v>26</v>
      </c>
      <c r="AR30" s="151">
        <v>0</v>
      </c>
      <c r="AS30" s="144">
        <f t="shared" si="11"/>
        <v>0</v>
      </c>
      <c r="AT30" s="144">
        <f t="shared" si="12"/>
        <v>0</v>
      </c>
      <c r="AU30" s="145">
        <f t="shared" si="13"/>
        <v>0</v>
      </c>
      <c r="AV30" s="146">
        <f t="shared" si="15"/>
        <v>0</v>
      </c>
      <c r="AW30" s="150">
        <v>26</v>
      </c>
      <c r="AX30" s="150">
        <v>0</v>
      </c>
      <c r="AY30" s="146">
        <f t="shared" si="3"/>
        <v>0</v>
      </c>
      <c r="AZ30" s="146">
        <f>0</f>
        <v>0</v>
      </c>
      <c r="BA30" s="147">
        <f t="shared" si="4"/>
        <v>0</v>
      </c>
      <c r="BB30" s="57">
        <v>0</v>
      </c>
      <c r="BC30" s="47">
        <f t="shared" si="16"/>
        <v>0</v>
      </c>
      <c r="BD30" s="58">
        <f t="shared" si="17"/>
        <v>0</v>
      </c>
      <c r="BE30" s="47">
        <f>BD30/$BC$3</f>
        <v>0</v>
      </c>
      <c r="BF30" s="43">
        <f>AS30+AY30</f>
        <v>0</v>
      </c>
      <c r="BG30" s="259">
        <v>0</v>
      </c>
      <c r="BH30" s="50">
        <v>0</v>
      </c>
      <c r="BI30" s="301">
        <v>0</v>
      </c>
      <c r="BJ30" s="279">
        <f t="shared" si="20"/>
        <v>0</v>
      </c>
      <c r="BK30" s="233"/>
      <c r="BL30" s="233"/>
      <c r="BM30" s="116"/>
      <c r="BN30" s="233"/>
      <c r="BO30" s="233"/>
      <c r="BP30" s="233"/>
      <c r="BQ30" s="233"/>
      <c r="BR30" s="233"/>
      <c r="BS30" s="233"/>
      <c r="BT30" s="116"/>
      <c r="BU30" s="233"/>
      <c r="BV30" s="233"/>
      <c r="BW30" s="233"/>
      <c r="BX30" s="233"/>
      <c r="BY30" s="233"/>
      <c r="BZ30" s="233"/>
      <c r="CA30" s="116"/>
      <c r="CB30" s="233"/>
      <c r="CC30" s="233"/>
      <c r="CD30" s="233"/>
      <c r="CE30" s="233"/>
      <c r="CF30" s="233"/>
      <c r="CG30" s="233"/>
      <c r="CH30" s="116"/>
      <c r="CI30" s="233"/>
      <c r="CJ30" s="233"/>
      <c r="CK30" s="233"/>
      <c r="CL30" s="233"/>
      <c r="CM30" s="233"/>
      <c r="CN30" s="233"/>
      <c r="CO30" s="116"/>
      <c r="CP30" s="65"/>
      <c r="CQ30" s="97"/>
      <c r="CR30" s="112"/>
      <c r="CS30" s="71"/>
      <c r="CT30" s="62"/>
      <c r="CU30" s="62"/>
      <c r="CV30" s="62"/>
      <c r="CW30" s="62"/>
      <c r="CX30" s="62"/>
      <c r="CY30" s="62"/>
      <c r="CZ30" s="62"/>
      <c r="DA30" s="63"/>
      <c r="DB30" s="64"/>
      <c r="DC30" s="4"/>
      <c r="DD30" s="335"/>
      <c r="DE30" s="336"/>
      <c r="DF30" s="337"/>
    </row>
    <row r="31" spans="1:110" s="13" customFormat="1" ht="25.5" customHeight="1" x14ac:dyDescent="1.2">
      <c r="A31" s="91">
        <v>26</v>
      </c>
      <c r="B31" s="121" t="s">
        <v>256</v>
      </c>
      <c r="C31" s="302" t="s">
        <v>257</v>
      </c>
      <c r="D31" s="32" t="s">
        <v>2</v>
      </c>
      <c r="E31" s="68" t="s">
        <v>150</v>
      </c>
      <c r="F31" s="253">
        <v>0</v>
      </c>
      <c r="G31" s="219">
        <v>0</v>
      </c>
      <c r="H31" s="219">
        <v>4</v>
      </c>
      <c r="I31" s="219">
        <v>4</v>
      </c>
      <c r="J31" s="51">
        <f>200+H31+I31</f>
        <v>208</v>
      </c>
      <c r="K31" s="237"/>
      <c r="L31" s="240"/>
      <c r="M31" s="237"/>
      <c r="N31" s="237"/>
      <c r="O31" s="237"/>
      <c r="P31" s="237"/>
      <c r="Q31" s="237"/>
      <c r="R31" s="237"/>
      <c r="S31" s="240"/>
      <c r="T31" s="237"/>
      <c r="U31" s="237"/>
      <c r="V31" s="237"/>
      <c r="W31" s="237"/>
      <c r="X31" s="237"/>
      <c r="Y31" s="237"/>
      <c r="Z31" s="240"/>
      <c r="AA31" s="237"/>
      <c r="AB31" s="237"/>
      <c r="AC31" s="237"/>
      <c r="AD31" s="237"/>
      <c r="AE31" s="237"/>
      <c r="AF31" s="237"/>
      <c r="AG31" s="240"/>
      <c r="AH31" s="237"/>
      <c r="AI31" s="237"/>
      <c r="AJ31" s="237"/>
      <c r="AK31" s="237"/>
      <c r="AL31" s="237"/>
      <c r="AM31" s="237"/>
      <c r="AN31" s="237"/>
      <c r="AO31" s="237"/>
      <c r="AP31" s="217">
        <f t="shared" si="10"/>
        <v>0</v>
      </c>
      <c r="AQ31" s="275">
        <v>26</v>
      </c>
      <c r="AR31" s="151">
        <v>0</v>
      </c>
      <c r="AS31" s="144">
        <f t="shared" si="11"/>
        <v>0</v>
      </c>
      <c r="AT31" s="144">
        <f t="shared" si="12"/>
        <v>0</v>
      </c>
      <c r="AU31" s="145">
        <f t="shared" si="13"/>
        <v>0</v>
      </c>
      <c r="AV31" s="146">
        <f t="shared" si="15"/>
        <v>0</v>
      </c>
      <c r="AW31" s="150">
        <v>26</v>
      </c>
      <c r="AX31" s="150">
        <v>0</v>
      </c>
      <c r="AY31" s="146">
        <f t="shared" si="3"/>
        <v>0</v>
      </c>
      <c r="AZ31" s="146">
        <f>0</f>
        <v>0</v>
      </c>
      <c r="BA31" s="147">
        <f t="shared" si="4"/>
        <v>0</v>
      </c>
      <c r="BB31" s="57">
        <v>0</v>
      </c>
      <c r="BC31" s="47">
        <f t="shared" si="16"/>
        <v>0</v>
      </c>
      <c r="BD31" s="58">
        <f t="shared" si="17"/>
        <v>0</v>
      </c>
      <c r="BE31" s="47">
        <f>BD31/$BC$3</f>
        <v>0</v>
      </c>
      <c r="BF31" s="43">
        <f t="shared" si="19"/>
        <v>0</v>
      </c>
      <c r="BG31" s="308">
        <v>0</v>
      </c>
      <c r="BH31" s="50">
        <v>0</v>
      </c>
      <c r="BI31" s="122">
        <v>0</v>
      </c>
      <c r="BJ31" s="260">
        <f t="shared" si="20"/>
        <v>0</v>
      </c>
      <c r="BK31" s="233"/>
      <c r="BL31" s="233"/>
      <c r="BM31" s="116"/>
      <c r="BN31" s="233"/>
      <c r="BO31" s="233"/>
      <c r="BP31" s="233"/>
      <c r="BQ31" s="233"/>
      <c r="BR31" s="233"/>
      <c r="BS31" s="233"/>
      <c r="BT31" s="116"/>
      <c r="BU31" s="233"/>
      <c r="BV31" s="233"/>
      <c r="BW31" s="233"/>
      <c r="BX31" s="233"/>
      <c r="BY31" s="233"/>
      <c r="BZ31" s="233"/>
      <c r="CA31" s="116"/>
      <c r="CB31" s="233"/>
      <c r="CC31" s="233"/>
      <c r="CD31" s="233"/>
      <c r="CE31" s="233"/>
      <c r="CF31" s="233"/>
      <c r="CG31" s="233"/>
      <c r="CH31" s="116"/>
      <c r="CI31" s="233"/>
      <c r="CJ31" s="233"/>
      <c r="CK31" s="233"/>
      <c r="CL31" s="233"/>
      <c r="CM31" s="233"/>
      <c r="CN31" s="233"/>
      <c r="CO31" s="116"/>
      <c r="CP31" s="65"/>
      <c r="CQ31" s="97"/>
      <c r="CR31" s="113"/>
      <c r="CS31" s="71"/>
      <c r="CT31" s="62"/>
      <c r="CU31" s="62"/>
      <c r="CV31" s="62"/>
      <c r="CW31" s="62"/>
      <c r="CX31" s="62"/>
      <c r="CY31" s="62"/>
      <c r="CZ31" s="62"/>
      <c r="DA31" s="63"/>
      <c r="DB31" s="64"/>
      <c r="DC31" s="4"/>
      <c r="DD31" s="335"/>
      <c r="DE31" s="336"/>
      <c r="DF31" s="337"/>
    </row>
    <row r="32" spans="1:110" ht="31.5" customHeight="1" x14ac:dyDescent="0.45">
      <c r="A32" s="377" t="s">
        <v>3</v>
      </c>
      <c r="B32" s="378"/>
      <c r="C32" s="378"/>
      <c r="D32" s="378"/>
      <c r="E32" s="378"/>
      <c r="F32" s="173"/>
      <c r="G32" s="174">
        <f>SUM(G6:G29)</f>
        <v>136</v>
      </c>
      <c r="H32" s="297"/>
      <c r="I32" s="297"/>
      <c r="J32" s="299">
        <f>SUM(J6:J29)</f>
        <v>5696</v>
      </c>
      <c r="K32" s="90">
        <f t="shared" ref="K32:L32" si="21">COUNT(K6:K29)</f>
        <v>0</v>
      </c>
      <c r="L32" s="90">
        <f t="shared" si="21"/>
        <v>0</v>
      </c>
      <c r="M32" s="90">
        <f t="shared" ref="M32:O32" si="22">COUNT(M6:M29)</f>
        <v>0</v>
      </c>
      <c r="N32" s="90">
        <f t="shared" si="22"/>
        <v>0</v>
      </c>
      <c r="O32" s="90">
        <f t="shared" si="22"/>
        <v>0</v>
      </c>
      <c r="P32" s="90">
        <f>SUM(P6:P31)</f>
        <v>0</v>
      </c>
      <c r="Q32" s="90">
        <f t="shared" ref="Q32" si="23">SUM(Q6:Q31)</f>
        <v>0</v>
      </c>
      <c r="R32" s="90">
        <f t="shared" ref="R32" si="24">COUNT(R6:R29)</f>
        <v>0</v>
      </c>
      <c r="S32" s="90"/>
      <c r="T32" s="90">
        <f t="shared" ref="T32:AO32" si="25">SUM(T6:T31)</f>
        <v>0</v>
      </c>
      <c r="U32" s="90">
        <f t="shared" si="25"/>
        <v>0</v>
      </c>
      <c r="V32" s="90">
        <f t="shared" ref="V32" si="26">COUNT(V6:V29)</f>
        <v>0</v>
      </c>
      <c r="W32" s="90">
        <f t="shared" si="25"/>
        <v>0</v>
      </c>
      <c r="X32" s="90">
        <f t="shared" ref="X32" si="27">SUM(X6:X31)</f>
        <v>0</v>
      </c>
      <c r="Y32" s="90">
        <f t="shared" ref="Y32" si="28">COUNT(Y6:Y29)</f>
        <v>0</v>
      </c>
      <c r="Z32" s="90">
        <f t="shared" si="25"/>
        <v>0</v>
      </c>
      <c r="AA32" s="90">
        <f t="shared" si="25"/>
        <v>0</v>
      </c>
      <c r="AB32" s="90">
        <f t="shared" si="25"/>
        <v>0</v>
      </c>
      <c r="AC32" s="90">
        <f t="shared" ref="AC32" si="29">COUNT(AC6:AC29)</f>
        <v>0</v>
      </c>
      <c r="AD32" s="90">
        <f t="shared" si="25"/>
        <v>0</v>
      </c>
      <c r="AE32" s="90">
        <f t="shared" ref="AE32" si="30">SUM(AE6:AE31)</f>
        <v>0</v>
      </c>
      <c r="AF32" s="90">
        <f t="shared" ref="AF32" si="31">COUNT(AF6:AF29)</f>
        <v>0</v>
      </c>
      <c r="AG32" s="90">
        <f t="shared" si="25"/>
        <v>0</v>
      </c>
      <c r="AH32" s="90">
        <f t="shared" si="25"/>
        <v>0</v>
      </c>
      <c r="AI32" s="90">
        <f t="shared" si="25"/>
        <v>0</v>
      </c>
      <c r="AJ32" s="90">
        <f t="shared" ref="AJ32" si="32">COUNT(AJ6:AJ29)</f>
        <v>0</v>
      </c>
      <c r="AK32" s="90">
        <f t="shared" si="25"/>
        <v>0</v>
      </c>
      <c r="AL32" s="90">
        <f t="shared" ref="AL32:AM32" si="33">COUNT(AL6:AL29)</f>
        <v>0</v>
      </c>
      <c r="AM32" s="90">
        <f t="shared" si="33"/>
        <v>0</v>
      </c>
      <c r="AN32" s="90">
        <f t="shared" si="25"/>
        <v>0</v>
      </c>
      <c r="AO32" s="90">
        <f t="shared" si="25"/>
        <v>0</v>
      </c>
      <c r="AP32" s="90"/>
      <c r="AQ32" s="90"/>
      <c r="AR32" s="90"/>
      <c r="AS32" s="90"/>
      <c r="AT32" s="90"/>
      <c r="AU32" s="90"/>
      <c r="AV32" s="218"/>
      <c r="AW32" s="218"/>
      <c r="AX32" s="218"/>
      <c r="AY32" s="218"/>
      <c r="AZ32" s="218"/>
      <c r="BA32" s="238">
        <f>SUM(BA6:BA29)</f>
        <v>0</v>
      </c>
      <c r="BB32" s="222">
        <f>SUM(BB6:BB29)</f>
        <v>0</v>
      </c>
      <c r="BC32" s="47">
        <f>SUM(BC6:BC29)</f>
        <v>0</v>
      </c>
      <c r="BD32" s="223">
        <f>SUM(BD6:BD29)</f>
        <v>0</v>
      </c>
      <c r="BE32" s="224">
        <f>SUM(BE6:BE29)</f>
        <v>0</v>
      </c>
      <c r="BF32" s="225"/>
      <c r="BG32" s="226">
        <f>SUM(BG6:BG29)</f>
        <v>20</v>
      </c>
      <c r="BH32" s="226">
        <f>SUM(BH6:BH29)</f>
        <v>14</v>
      </c>
      <c r="BI32" s="227"/>
      <c r="BJ32" s="228"/>
      <c r="BK32" s="102">
        <f t="shared" ref="BK32:CO32" si="34">SUM(BK6:BK29)</f>
        <v>0</v>
      </c>
      <c r="BL32" s="90">
        <f t="shared" si="34"/>
        <v>0</v>
      </c>
      <c r="BM32" s="90">
        <f t="shared" si="34"/>
        <v>0</v>
      </c>
      <c r="BN32" s="90">
        <f t="shared" si="34"/>
        <v>0</v>
      </c>
      <c r="BO32" s="90">
        <f t="shared" si="34"/>
        <v>0</v>
      </c>
      <c r="BP32" s="90">
        <f t="shared" si="34"/>
        <v>0</v>
      </c>
      <c r="BQ32" s="90">
        <f t="shared" si="34"/>
        <v>0</v>
      </c>
      <c r="BR32" s="102">
        <f t="shared" si="34"/>
        <v>0</v>
      </c>
      <c r="BS32" s="102">
        <f t="shared" si="34"/>
        <v>0</v>
      </c>
      <c r="BT32" s="90">
        <f t="shared" si="34"/>
        <v>0</v>
      </c>
      <c r="BU32" s="90">
        <f t="shared" si="34"/>
        <v>0</v>
      </c>
      <c r="BV32" s="90">
        <f t="shared" si="34"/>
        <v>0</v>
      </c>
      <c r="BW32" s="90">
        <f t="shared" si="34"/>
        <v>0</v>
      </c>
      <c r="BX32" s="90">
        <f t="shared" si="34"/>
        <v>0</v>
      </c>
      <c r="BY32" s="102">
        <f t="shared" si="34"/>
        <v>0</v>
      </c>
      <c r="BZ32" s="90">
        <f t="shared" si="34"/>
        <v>0</v>
      </c>
      <c r="CA32" s="90">
        <f t="shared" si="34"/>
        <v>0</v>
      </c>
      <c r="CB32" s="90">
        <f t="shared" si="34"/>
        <v>0</v>
      </c>
      <c r="CC32" s="90">
        <f t="shared" si="34"/>
        <v>0</v>
      </c>
      <c r="CD32" s="90">
        <f t="shared" si="34"/>
        <v>0</v>
      </c>
      <c r="CE32" s="90">
        <f t="shared" si="34"/>
        <v>0</v>
      </c>
      <c r="CF32" s="90">
        <f t="shared" si="34"/>
        <v>0</v>
      </c>
      <c r="CG32" s="90">
        <f t="shared" si="34"/>
        <v>0</v>
      </c>
      <c r="CH32" s="90">
        <f t="shared" si="34"/>
        <v>0</v>
      </c>
      <c r="CI32" s="90">
        <f t="shared" si="34"/>
        <v>0</v>
      </c>
      <c r="CJ32" s="90">
        <f t="shared" si="34"/>
        <v>0</v>
      </c>
      <c r="CK32" s="90">
        <f t="shared" si="34"/>
        <v>0</v>
      </c>
      <c r="CL32" s="90">
        <f t="shared" si="34"/>
        <v>0</v>
      </c>
      <c r="CM32" s="179">
        <f t="shared" si="34"/>
        <v>0</v>
      </c>
      <c r="CN32" s="179">
        <f t="shared" si="34"/>
        <v>0</v>
      </c>
      <c r="CO32" s="179">
        <f t="shared" si="34"/>
        <v>0</v>
      </c>
      <c r="CP32" s="17"/>
    </row>
    <row r="33" spans="11:92" ht="19.5" customHeight="1" x14ac:dyDescent="0.25">
      <c r="S33" s="90">
        <f t="shared" ref="S33" si="35">COUNT(S7:S30)</f>
        <v>0</v>
      </c>
      <c r="AR33" s="139"/>
      <c r="BB33" s="19">
        <f>BB32/$BC$3</f>
        <v>0</v>
      </c>
      <c r="BC33" s="19"/>
      <c r="BD33" s="19">
        <f>BD32/$BC$3</f>
        <v>0</v>
      </c>
      <c r="BE33" s="19"/>
      <c r="BF33" s="19"/>
      <c r="BG33" s="35"/>
      <c r="BH33" s="35"/>
      <c r="BI33" s="35"/>
    </row>
    <row r="34" spans="11:92" ht="13.15" customHeight="1" x14ac:dyDescent="0.45">
      <c r="K34" s="379" t="s">
        <v>42</v>
      </c>
      <c r="L34" s="379"/>
      <c r="N34" s="380">
        <v>0.5</v>
      </c>
      <c r="O34" s="380"/>
      <c r="Q34" s="381">
        <v>0.75</v>
      </c>
      <c r="R34" s="381"/>
      <c r="T34" s="382" t="s">
        <v>43</v>
      </c>
      <c r="U34" s="382"/>
      <c r="V34" s="20"/>
      <c r="W34" s="339" t="s">
        <v>44</v>
      </c>
      <c r="X34" s="339"/>
      <c r="Z34" s="346" t="s">
        <v>14</v>
      </c>
      <c r="AA34" s="346"/>
      <c r="AC34" s="347" t="s">
        <v>13</v>
      </c>
      <c r="AD34" s="347"/>
      <c r="AF34" s="363" t="s">
        <v>45</v>
      </c>
      <c r="AG34" s="363"/>
      <c r="AH34" s="20"/>
      <c r="AI34" s="364" t="s">
        <v>46</v>
      </c>
      <c r="AJ34" s="364"/>
      <c r="AL34" s="338" t="s">
        <v>220</v>
      </c>
      <c r="AM34" s="338"/>
      <c r="AR34" s="37"/>
      <c r="BD34" s="54"/>
      <c r="BT34" s="4"/>
      <c r="BU34" s="5"/>
      <c r="BY34" s="4"/>
      <c r="BZ34" s="5"/>
      <c r="CF34" s="4"/>
      <c r="CG34" s="5"/>
      <c r="CM34" s="4"/>
      <c r="CN34" s="5"/>
    </row>
    <row r="35" spans="11:92" ht="19.899999999999999" customHeight="1" x14ac:dyDescent="0.45">
      <c r="K35" s="379"/>
      <c r="L35" s="379"/>
      <c r="N35" s="380"/>
      <c r="O35" s="380"/>
      <c r="Q35" s="381"/>
      <c r="R35" s="381"/>
      <c r="T35" s="382"/>
      <c r="U35" s="382"/>
      <c r="V35" s="20"/>
      <c r="W35" s="339"/>
      <c r="X35" s="339"/>
      <c r="Z35" s="346"/>
      <c r="AA35" s="346"/>
      <c r="AC35" s="347"/>
      <c r="AD35" s="347"/>
      <c r="AF35" s="363"/>
      <c r="AG35" s="363"/>
      <c r="AH35" s="20"/>
      <c r="AI35" s="364"/>
      <c r="AJ35" s="364"/>
      <c r="AL35" s="338"/>
      <c r="AM35" s="338"/>
      <c r="AR35" s="37"/>
      <c r="BD35" s="54"/>
      <c r="BT35" s="4"/>
      <c r="BU35" s="5"/>
      <c r="BY35" s="4"/>
      <c r="BZ35" s="5"/>
      <c r="CF35" s="4"/>
      <c r="CG35" s="5"/>
      <c r="CM35" s="4"/>
      <c r="CN35" s="5"/>
    </row>
    <row r="36" spans="11:92" ht="13.15" x14ac:dyDescent="0.45">
      <c r="L36" s="18"/>
      <c r="M36" s="18"/>
      <c r="BD36" s="54"/>
      <c r="BT36" s="4"/>
      <c r="BU36" s="5"/>
      <c r="BY36" s="4"/>
      <c r="BZ36" s="5"/>
      <c r="CF36" s="4"/>
      <c r="CG36" s="5"/>
      <c r="CM36" s="4"/>
      <c r="CN36" s="5"/>
    </row>
    <row r="37" spans="11:92" x14ac:dyDescent="0.45">
      <c r="L37" s="18"/>
      <c r="M37" s="18"/>
      <c r="T37" s="21" t="s">
        <v>47</v>
      </c>
      <c r="U37" s="22" t="s">
        <v>48</v>
      </c>
      <c r="X37" s="21" t="s">
        <v>49</v>
      </c>
      <c r="Y37" s="22" t="s">
        <v>12</v>
      </c>
      <c r="Z37" s="23"/>
      <c r="BT37" s="4"/>
      <c r="BU37" s="5"/>
      <c r="BY37" s="4"/>
      <c r="BZ37" s="5"/>
      <c r="CF37" s="4"/>
      <c r="CG37" s="5"/>
      <c r="CM37" s="4"/>
      <c r="CN37" s="5"/>
    </row>
    <row r="38" spans="11:92" x14ac:dyDescent="0.45">
      <c r="L38" s="18"/>
      <c r="M38" s="18"/>
      <c r="T38" s="21" t="s">
        <v>50</v>
      </c>
      <c r="U38" s="22" t="s">
        <v>51</v>
      </c>
      <c r="X38" s="21" t="s">
        <v>52</v>
      </c>
      <c r="Y38" s="22" t="s">
        <v>53</v>
      </c>
      <c r="BT38" s="4"/>
      <c r="BU38" s="5"/>
      <c r="BY38" s="4"/>
      <c r="BZ38" s="5"/>
      <c r="CF38" s="4"/>
      <c r="CG38" s="5"/>
      <c r="CM38" s="4"/>
      <c r="CN38" s="5"/>
    </row>
    <row r="39" spans="11:92" x14ac:dyDescent="0.45">
      <c r="L39" s="18"/>
      <c r="M39" s="18"/>
      <c r="T39" s="21" t="s">
        <v>54</v>
      </c>
      <c r="U39" s="22" t="s">
        <v>55</v>
      </c>
      <c r="X39" s="21" t="s">
        <v>56</v>
      </c>
      <c r="Y39" s="22" t="s">
        <v>57</v>
      </c>
      <c r="BT39" s="4"/>
      <c r="BU39" s="5"/>
      <c r="BY39" s="4"/>
      <c r="BZ39" s="5"/>
      <c r="CF39" s="4"/>
      <c r="CG39" s="5"/>
      <c r="CM39" s="4"/>
      <c r="CN39" s="5"/>
    </row>
    <row r="40" spans="11:92" x14ac:dyDescent="0.45">
      <c r="L40" s="18"/>
      <c r="M40" s="18"/>
      <c r="T40" s="21" t="s">
        <v>58</v>
      </c>
      <c r="U40" s="22" t="s">
        <v>14</v>
      </c>
      <c r="X40" s="21" t="s">
        <v>59</v>
      </c>
      <c r="Y40" s="22" t="s">
        <v>60</v>
      </c>
      <c r="BT40" s="4"/>
      <c r="BU40" s="5"/>
      <c r="BY40" s="4"/>
      <c r="BZ40" s="5"/>
      <c r="CF40" s="4"/>
      <c r="CG40" s="5"/>
      <c r="CM40" s="4"/>
      <c r="CN40" s="5"/>
    </row>
    <row r="41" spans="11:92" x14ac:dyDescent="0.45">
      <c r="L41" s="18"/>
      <c r="M41" s="18"/>
      <c r="T41" s="21" t="s">
        <v>61</v>
      </c>
      <c r="U41" s="22" t="s">
        <v>13</v>
      </c>
      <c r="BT41" s="4"/>
      <c r="BU41" s="5"/>
      <c r="BY41" s="4"/>
      <c r="BZ41" s="5"/>
      <c r="CF41" s="4"/>
      <c r="CG41" s="5"/>
      <c r="CM41" s="4"/>
      <c r="CN41" s="5"/>
    </row>
    <row r="42" spans="11:92" ht="16.5" customHeight="1" x14ac:dyDescent="0.45">
      <c r="S42" s="311" t="s">
        <v>266</v>
      </c>
      <c r="T42" s="311"/>
      <c r="U42" s="311"/>
      <c r="V42" s="311"/>
      <c r="W42" s="311"/>
      <c r="AD42" s="362">
        <f>300/26*18</f>
        <v>207.69230769230768</v>
      </c>
      <c r="AE42" s="362"/>
      <c r="AF42" s="362"/>
    </row>
    <row r="43" spans="11:92" x14ac:dyDescent="0.45">
      <c r="L43" s="176"/>
      <c r="N43" s="177" t="s">
        <v>206</v>
      </c>
      <c r="P43" s="178"/>
      <c r="R43" s="187"/>
      <c r="T43" s="188"/>
    </row>
    <row r="44" spans="11:92" x14ac:dyDescent="0.45">
      <c r="L44" s="243">
        <v>0.5</v>
      </c>
      <c r="N44" s="9" t="s">
        <v>206</v>
      </c>
      <c r="P44" s="9" t="s">
        <v>207</v>
      </c>
      <c r="R44" s="243">
        <v>0.75</v>
      </c>
      <c r="T44" s="244" t="s">
        <v>210</v>
      </c>
    </row>
  </sheetData>
  <mergeCells count="59">
    <mergeCell ref="A32:E32"/>
    <mergeCell ref="K34:L35"/>
    <mergeCell ref="N34:O35"/>
    <mergeCell ref="Q34:R35"/>
    <mergeCell ref="T34:U35"/>
    <mergeCell ref="A2:E2"/>
    <mergeCell ref="E4:E5"/>
    <mergeCell ref="D4:D5"/>
    <mergeCell ref="A4:A5"/>
    <mergeCell ref="B4:B5"/>
    <mergeCell ref="C4:C5"/>
    <mergeCell ref="BJ2:CN2"/>
    <mergeCell ref="BJ4:BJ5"/>
    <mergeCell ref="BJ3:CN3"/>
    <mergeCell ref="BF4:BF5"/>
    <mergeCell ref="AD42:AF42"/>
    <mergeCell ref="K2:AO2"/>
    <mergeCell ref="AF34:AG35"/>
    <mergeCell ref="AI34:AJ35"/>
    <mergeCell ref="AP4:AU4"/>
    <mergeCell ref="AV4:BA4"/>
    <mergeCell ref="K3:AO3"/>
    <mergeCell ref="DD6:DF6"/>
    <mergeCell ref="DD4:DF5"/>
    <mergeCell ref="DB4:DB5"/>
    <mergeCell ref="BB4:BC4"/>
    <mergeCell ref="BD4:BE4"/>
    <mergeCell ref="DD7:DF7"/>
    <mergeCell ref="DD8:DF8"/>
    <mergeCell ref="W34:X35"/>
    <mergeCell ref="DD11:DF11"/>
    <mergeCell ref="BG4:BG5"/>
    <mergeCell ref="BH4:BH5"/>
    <mergeCell ref="BI4:BI5"/>
    <mergeCell ref="DD13:DF13"/>
    <mergeCell ref="DD14:DF14"/>
    <mergeCell ref="DD15:DF15"/>
    <mergeCell ref="DD9:DF9"/>
    <mergeCell ref="DD12:DF12"/>
    <mergeCell ref="DD10:DF10"/>
    <mergeCell ref="DD30:DF30"/>
    <mergeCell ref="Z34:AA35"/>
    <mergeCell ref="AC34:AD35"/>
    <mergeCell ref="DD16:DF16"/>
    <mergeCell ref="DD17:DF17"/>
    <mergeCell ref="DD18:DF18"/>
    <mergeCell ref="AL34:AM35"/>
    <mergeCell ref="DD19:DF19"/>
    <mergeCell ref="DD20:DF20"/>
    <mergeCell ref="DD21:DF21"/>
    <mergeCell ref="DD22:DF22"/>
    <mergeCell ref="DD28:DF28"/>
    <mergeCell ref="DD29:DF29"/>
    <mergeCell ref="DD26:DF26"/>
    <mergeCell ref="DD27:DF27"/>
    <mergeCell ref="DD23:DF23"/>
    <mergeCell ref="DD24:DF24"/>
    <mergeCell ref="DD25:DF25"/>
    <mergeCell ref="DD31:DF31"/>
  </mergeCells>
  <phoneticPr fontId="21" type="noConversion"/>
  <printOptions horizontalCentered="1"/>
  <pageMargins left="0" right="0" top="0.15" bottom="0.15" header="0.3" footer="0.3"/>
  <pageSetup scale="68" orientation="landscape" horizontalDpi="360" verticalDpi="36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w V U + U y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w V U +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F V P l M o i k e 4 D g A A A B E A A A A T A B w A R m 9 y b X V s Y X M v U 2 V j d G l v b j E u b S C i G A A o o B Q A A A A A A A A A A A A A A A A A A A A A A A A A A A A r T k 0 u y c z P U w i G 0 I b W A F B L A Q I t A B Q A A g A I A M F V P l M g O B 9 n p A A A A P U A A A A S A A A A A A A A A A A A A A A A A A A A A A B D b 2 5 m a W c v U G F j a 2 F n Z S 5 4 b W x Q S w E C L Q A U A A I A C A D B V T 5 T D 8 r p q 6 Q A A A D p A A A A E w A A A A A A A A A A A A A A A A D w A A A A W 0 N v b n R l b n R f V H l w Z X N d L n h t b F B L A Q I t A B Q A A g A I A M F V P l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J G I 9 Y E o P + T r u D h z P g m g c K A A A A A A I A A A A A A B B m A A A A A Q A A I A A A A G N c i 1 b u 0 e z y E o H u b B S h j e R 6 O H O V K F U 8 U 1 / L q p O c 6 c O a A A A A A A 6 A A A A A A g A A I A A A A C t 5 3 d q T X s m q 8 J t l A X O X z U s G 2 K 3 O v 8 q S u V 6 L o b o a e F T p U A A A A B f / 4 Q k j / b W J R e Q 4 Q W p r a r d E T Z Y W Z / / l h z T o E F y x f J f z g G u C Y M a Z e u k 1 k + M m G 9 C F Q u 0 + d 2 t h 7 5 P r P d h d n 8 0 Z f C + F / h 2 w B 5 R k P 3 w B j 8 o l j + A F Q A A A A L x z p N L S d 9 z v s 1 9 X J J 6 Z l a Q c 9 n L 2 S S 3 m 3 x i 7 8 u O K a H T o V B T Q B c P p / H 6 k a o P n c J 3 n 1 K x Q 4 l T N l c K k K + 0 d 8 U i Z O C g = < / D a t a M a s h u p > 
</file>

<file path=customXml/itemProps1.xml><?xml version="1.0" encoding="utf-8"?>
<ds:datastoreItem xmlns:ds="http://schemas.openxmlformats.org/officeDocument/2006/customXml" ds:itemID="{D7A4DD29-DED7-4EAC-A248-BEFAF9F597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TEAM</vt:lpstr>
      <vt:lpstr>OT</vt:lpstr>
      <vt:lpstr>'ALL TEAM'!Print_Area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Solyta Chim</cp:lastModifiedBy>
  <cp:lastPrinted>2025-04-01T03:20:30Z</cp:lastPrinted>
  <dcterms:created xsi:type="dcterms:W3CDTF">2019-02-11T06:56:28Z</dcterms:created>
  <dcterms:modified xsi:type="dcterms:W3CDTF">2025-04-01T03:20:56Z</dcterms:modified>
</cp:coreProperties>
</file>