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 Station\Jkovi\ព្យូរការងារ\ព្យួរការងារ​ 2024\ព្យួរ​ Team2_8person_April-May\info_email\"/>
    </mc:Choice>
  </mc:AlternateContent>
  <xr:revisionPtr revIDLastSave="0" documentId="13_ncr:1_{08AD312B-5489-42B2-BC62-B427F86CDD24}" xr6:coauthVersionLast="47" xr6:coauthVersionMax="47" xr10:uidLastSave="{00000000-0000-0000-0000-000000000000}"/>
  <bookViews>
    <workbookView xWindow="-98" yWindow="-98" windowWidth="21795" windowHeight="12975" tabRatio="644" activeTab="1" xr2:uid="{00000000-000D-0000-FFFF-FFFF00000000}"/>
  </bookViews>
  <sheets>
    <sheet name="ALL TEAM" sheetId="12" r:id="rId1"/>
    <sheet name="OT" sheetId="9" r:id="rId2"/>
  </sheets>
  <definedNames>
    <definedName name="_xlnm.Print_Area" localSheetId="1">OT!$A$1:$DB$54</definedName>
  </definedNames>
  <calcPr calcId="191029" iterate="1"/>
</workbook>
</file>

<file path=xl/calcChain.xml><?xml version="1.0" encoding="utf-8"?>
<calcChain xmlns="http://schemas.openxmlformats.org/spreadsheetml/2006/main">
  <c r="AF41" i="12" l="1"/>
  <c r="AF34" i="12"/>
  <c r="AF32" i="12"/>
  <c r="AF10" i="12"/>
  <c r="AF9" i="12" l="1"/>
  <c r="BF14" i="9" l="1"/>
  <c r="AC17" i="12"/>
  <c r="AR7" i="9"/>
  <c r="AR8" i="9"/>
  <c r="AR9" i="9"/>
  <c r="AR10" i="9"/>
  <c r="AR11" i="9"/>
  <c r="AR12" i="9"/>
  <c r="AR13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6" i="9"/>
  <c r="AS7" i="9" l="1"/>
  <c r="AS8" i="9"/>
  <c r="AS9" i="9"/>
  <c r="AS10" i="9"/>
  <c r="AS11" i="9"/>
  <c r="AS12" i="9"/>
  <c r="AS13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6" i="9"/>
  <c r="AT7" i="9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6" i="9"/>
  <c r="R49" i="12" l="1"/>
  <c r="H41" i="9" l="1"/>
  <c r="I14" i="9"/>
  <c r="I15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6" i="9"/>
  <c r="N43" i="12" l="1"/>
  <c r="N41" i="9"/>
  <c r="AN41" i="9"/>
  <c r="AG41" i="9"/>
  <c r="Z41" i="9"/>
  <c r="S41" i="9"/>
  <c r="L41" i="9"/>
  <c r="AF44" i="12" l="1"/>
  <c r="T10" i="12" l="1"/>
  <c r="AC44" i="12" l="1"/>
  <c r="U10" i="12" l="1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40" i="12"/>
  <c r="U41" i="12"/>
  <c r="U42" i="12"/>
  <c r="U43" i="12"/>
  <c r="U9" i="12"/>
  <c r="AQ41" i="9" l="1"/>
  <c r="AP41" i="9"/>
  <c r="AI41" i="9" l="1"/>
  <c r="AB41" i="9"/>
  <c r="U41" i="9"/>
  <c r="F17" i="9" l="1"/>
  <c r="I17" i="9" s="1"/>
  <c r="F18" i="9"/>
  <c r="I18" i="9" s="1"/>
  <c r="F16" i="9"/>
  <c r="I16" i="9" s="1"/>
  <c r="F7" i="9"/>
  <c r="I7" i="9" s="1"/>
  <c r="F8" i="9"/>
  <c r="I8" i="9" s="1"/>
  <c r="F9" i="9"/>
  <c r="I9" i="9" s="1"/>
  <c r="F10" i="9"/>
  <c r="I10" i="9" s="1"/>
  <c r="F11" i="9"/>
  <c r="I11" i="9" s="1"/>
  <c r="F12" i="9"/>
  <c r="I12" i="9" s="1"/>
  <c r="F13" i="9"/>
  <c r="I13" i="9" s="1"/>
  <c r="BG41" i="9" l="1"/>
  <c r="BF41" i="9"/>
  <c r="AM41" i="9" l="1"/>
  <c r="V44" i="12" l="1"/>
  <c r="AD44" i="12"/>
  <c r="AH41" i="9" l="1"/>
  <c r="AA41" i="9"/>
  <c r="T41" i="9"/>
  <c r="AT41" i="9" l="1"/>
  <c r="AS41" i="9" l="1"/>
  <c r="AZ7" i="9" l="1"/>
  <c r="AZ8" i="9"/>
  <c r="AZ9" i="9"/>
  <c r="AZ10" i="9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6" i="9"/>
  <c r="AY7" i="9"/>
  <c r="AY8" i="9"/>
  <c r="AY9" i="9"/>
  <c r="AY10" i="9"/>
  <c r="AY11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6" i="9"/>
  <c r="AX7" i="9"/>
  <c r="AX8" i="9"/>
  <c r="AX9" i="9"/>
  <c r="AX10" i="9"/>
  <c r="AX11" i="9"/>
  <c r="BE11" i="9" s="1"/>
  <c r="AX12" i="9"/>
  <c r="AX13" i="9"/>
  <c r="AX14" i="9"/>
  <c r="AX15" i="9"/>
  <c r="AX16" i="9"/>
  <c r="AX17" i="9"/>
  <c r="AX18" i="9"/>
  <c r="AX19" i="9"/>
  <c r="AX20" i="9"/>
  <c r="AX21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6" i="9"/>
  <c r="K41" i="9" l="1"/>
  <c r="M41" i="9"/>
  <c r="O41" i="9"/>
  <c r="P41" i="9"/>
  <c r="Q41" i="9"/>
  <c r="R41" i="9"/>
  <c r="V41" i="9"/>
  <c r="W41" i="9"/>
  <c r="X41" i="9"/>
  <c r="Y41" i="9"/>
  <c r="AC41" i="9"/>
  <c r="AD41" i="9"/>
  <c r="AE41" i="9"/>
  <c r="AF41" i="9"/>
  <c r="AJ41" i="9"/>
  <c r="AK41" i="9"/>
  <c r="AL41" i="9"/>
  <c r="J41" i="9"/>
  <c r="N42" i="12" l="1"/>
  <c r="Y43" i="12"/>
  <c r="Y42" i="12"/>
  <c r="T43" i="12"/>
  <c r="T42" i="12"/>
  <c r="L43" i="12"/>
  <c r="L42" i="12"/>
  <c r="I42" i="12"/>
  <c r="I43" i="12"/>
  <c r="C43" i="12"/>
  <c r="C42" i="12"/>
  <c r="B43" i="12"/>
  <c r="B42" i="12"/>
  <c r="BJ41" i="9"/>
  <c r="BK41" i="9"/>
  <c r="BL41" i="9"/>
  <c r="BM41" i="9"/>
  <c r="BN41" i="9"/>
  <c r="BO41" i="9"/>
  <c r="BP41" i="9"/>
  <c r="BQ41" i="9"/>
  <c r="BR41" i="9"/>
  <c r="BS41" i="9"/>
  <c r="BT41" i="9"/>
  <c r="BU41" i="9"/>
  <c r="BV41" i="9"/>
  <c r="BW41" i="9"/>
  <c r="BX41" i="9"/>
  <c r="BY41" i="9"/>
  <c r="BZ41" i="9"/>
  <c r="CA41" i="9"/>
  <c r="CB41" i="9"/>
  <c r="CC41" i="9"/>
  <c r="CD41" i="9"/>
  <c r="CE41" i="9"/>
  <c r="CF41" i="9"/>
  <c r="CG41" i="9"/>
  <c r="CH41" i="9"/>
  <c r="CI41" i="9"/>
  <c r="CJ41" i="9"/>
  <c r="CK41" i="9"/>
  <c r="CL41" i="9"/>
  <c r="CM41" i="9"/>
  <c r="CN41" i="9"/>
  <c r="BB40" i="9"/>
  <c r="AU40" i="9"/>
  <c r="R43" i="12"/>
  <c r="P43" i="12"/>
  <c r="AO40" i="9"/>
  <c r="J43" i="12" s="1"/>
  <c r="BI40" i="9"/>
  <c r="BB39" i="9"/>
  <c r="AU39" i="9"/>
  <c r="R42" i="12"/>
  <c r="P42" i="12"/>
  <c r="AO39" i="9"/>
  <c r="J42" i="12" s="1"/>
  <c r="BA41" i="9"/>
  <c r="AH42" i="12" l="1"/>
  <c r="AH43" i="12"/>
  <c r="H42" i="12"/>
  <c r="H43" i="12"/>
  <c r="BE39" i="9"/>
  <c r="BC39" i="9" s="1"/>
  <c r="BE40" i="9"/>
  <c r="BC40" i="9" s="1"/>
  <c r="BI39" i="9" l="1"/>
  <c r="Z43" i="12"/>
  <c r="M42" i="12"/>
  <c r="BD40" i="9"/>
  <c r="AB43" i="12" s="1"/>
  <c r="AA43" i="12"/>
  <c r="BD39" i="9"/>
  <c r="AB42" i="12" s="1"/>
  <c r="AA42" i="12"/>
  <c r="Z42" i="12"/>
  <c r="X42" i="12"/>
  <c r="G42" i="12"/>
  <c r="O42" i="12"/>
  <c r="X43" i="12"/>
  <c r="Q43" i="12"/>
  <c r="O43" i="12"/>
  <c r="M43" i="12"/>
  <c r="K43" i="12"/>
  <c r="G43" i="12"/>
  <c r="S43" i="12"/>
  <c r="K42" i="12"/>
  <c r="S42" i="12"/>
  <c r="Q42" i="12"/>
  <c r="AE42" i="12" l="1"/>
  <c r="AE43" i="12"/>
  <c r="AG43" i="12" s="1"/>
  <c r="AG42" i="12" l="1"/>
  <c r="AJ43" i="12"/>
  <c r="AL43" i="12" s="1"/>
  <c r="AM43" i="12" s="1"/>
  <c r="AN43" i="12" s="1"/>
  <c r="AO43" i="12" s="1"/>
  <c r="AP43" i="12" s="1"/>
  <c r="AI42" i="12" l="1"/>
  <c r="AJ42" i="12"/>
  <c r="AL42" i="12" s="1"/>
  <c r="AM42" i="12" s="1"/>
  <c r="AN42" i="12" s="1"/>
  <c r="AO42" i="12" s="1"/>
  <c r="AP42" i="12" s="1"/>
  <c r="AQ42" i="12" s="1"/>
  <c r="AI43" i="12"/>
  <c r="AQ43" i="12"/>
  <c r="AR43" i="12" l="1"/>
  <c r="AX43" i="12" s="1"/>
  <c r="AR42" i="12"/>
  <c r="AX42" i="12" s="1"/>
  <c r="AK43" i="12"/>
  <c r="AS43" i="12" s="1"/>
  <c r="AK42" i="12"/>
  <c r="AS42" i="12" s="1"/>
  <c r="AT42" i="12" s="1"/>
  <c r="AT43" i="12" l="1"/>
  <c r="AU43" i="12" s="1"/>
  <c r="BD43" i="12" s="1"/>
  <c r="AU42" i="12"/>
  <c r="BD42" i="12" s="1"/>
  <c r="AV43" i="12" l="1"/>
  <c r="BE43" i="12" s="1"/>
  <c r="AV42" i="12"/>
  <c r="AW42" i="12" s="1"/>
  <c r="AW43" i="12" l="1"/>
  <c r="BE42" i="12"/>
  <c r="AY42" i="12"/>
  <c r="AZ42" i="12" s="1"/>
  <c r="BA42" i="12" s="1"/>
  <c r="BB42" i="12" s="1"/>
  <c r="BC42" i="12" s="1"/>
  <c r="AY43" i="12" l="1"/>
  <c r="AR41" i="9"/>
  <c r="AZ43" i="12" l="1"/>
  <c r="BA43" i="12" s="1"/>
  <c r="AZ41" i="9"/>
  <c r="D17" i="12"/>
  <c r="BB43" i="12" l="1"/>
  <c r="BC43" i="12" s="1"/>
  <c r="BE6" i="9"/>
  <c r="T31" i="12" l="1"/>
  <c r="G41" i="9" l="1"/>
  <c r="Y10" i="12" l="1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9" i="12"/>
  <c r="Y44" i="12" l="1"/>
  <c r="AU17" i="9"/>
  <c r="AU18" i="9"/>
  <c r="AU19" i="9"/>
  <c r="AU31" i="9"/>
  <c r="AU38" i="9"/>
  <c r="BB31" i="9" l="1"/>
  <c r="BE31" i="9" l="1"/>
  <c r="BC31" i="9" s="1"/>
  <c r="BD31" i="9" s="1"/>
  <c r="AB34" i="12" s="1"/>
  <c r="D13" i="12" l="1"/>
  <c r="D16" i="12"/>
  <c r="R34" i="12" l="1"/>
  <c r="P34" i="12"/>
  <c r="N34" i="12"/>
  <c r="BB33" i="9"/>
  <c r="BE33" i="9"/>
  <c r="BC33" i="9" s="1"/>
  <c r="BD33" i="9" s="1"/>
  <c r="AB36" i="12" s="1"/>
  <c r="AU33" i="9"/>
  <c r="AA34" i="12"/>
  <c r="T34" i="12"/>
  <c r="L34" i="12"/>
  <c r="I34" i="12"/>
  <c r="C34" i="12"/>
  <c r="B34" i="12"/>
  <c r="AO33" i="9"/>
  <c r="AO31" i="9"/>
  <c r="J34" i="12" s="1"/>
  <c r="H34" i="12"/>
  <c r="BI31" i="9" l="1"/>
  <c r="AO7" i="9"/>
  <c r="AO8" i="9"/>
  <c r="AO9" i="9"/>
  <c r="AO10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2" i="9"/>
  <c r="AO34" i="9"/>
  <c r="AO35" i="9"/>
  <c r="AO36" i="9"/>
  <c r="AO37" i="9"/>
  <c r="AO38" i="9"/>
  <c r="AO6" i="9"/>
  <c r="I41" i="12" l="1"/>
  <c r="T41" i="12" l="1"/>
  <c r="R41" i="12"/>
  <c r="P41" i="12"/>
  <c r="N41" i="12"/>
  <c r="L41" i="12"/>
  <c r="B41" i="12"/>
  <c r="H41" i="12"/>
  <c r="E41" i="12"/>
  <c r="D41" i="12"/>
  <c r="C41" i="12"/>
  <c r="BB38" i="9"/>
  <c r="BB7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2" i="9"/>
  <c r="BB34" i="9"/>
  <c r="BB35" i="9"/>
  <c r="BB36" i="9"/>
  <c r="BB37" i="9"/>
  <c r="BE38" i="9"/>
  <c r="BC38" i="9" s="1"/>
  <c r="BD38" i="9" s="1"/>
  <c r="AB41" i="12" s="1"/>
  <c r="J41" i="12"/>
  <c r="BE17" i="9"/>
  <c r="BC17" i="9" s="1"/>
  <c r="BD17" i="9" s="1"/>
  <c r="AB20" i="12" s="1"/>
  <c r="H13" i="12"/>
  <c r="M41" i="12" l="1"/>
  <c r="BI38" i="9"/>
  <c r="AH41" i="12"/>
  <c r="G41" i="12"/>
  <c r="Q41" i="12"/>
  <c r="X41" i="12"/>
  <c r="Z41" i="12"/>
  <c r="K41" i="12"/>
  <c r="S41" i="12"/>
  <c r="O41" i="12"/>
  <c r="AA41" i="12"/>
  <c r="AE41" i="12" l="1"/>
  <c r="AG41" i="12" l="1"/>
  <c r="AJ41" i="12" s="1"/>
  <c r="AL41" i="12" s="1"/>
  <c r="T13" i="12"/>
  <c r="AI41" i="12" l="1"/>
  <c r="AM41" i="12"/>
  <c r="AN41" i="12" s="1"/>
  <c r="AO41" i="12" s="1"/>
  <c r="AP41" i="12" s="1"/>
  <c r="R13" i="12"/>
  <c r="P13" i="12"/>
  <c r="N13" i="12"/>
  <c r="L13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5" i="12"/>
  <c r="I36" i="12"/>
  <c r="I37" i="12"/>
  <c r="I38" i="12"/>
  <c r="I39" i="12"/>
  <c r="I40" i="12"/>
  <c r="C13" i="12"/>
  <c r="B13" i="12"/>
  <c r="BI10" i="9"/>
  <c r="J13" i="12"/>
  <c r="AU10" i="9"/>
  <c r="AK41" i="12" l="1"/>
  <c r="AS41" i="12" s="1"/>
  <c r="AT41" i="12" s="1"/>
  <c r="AQ41" i="12"/>
  <c r="BE10" i="9"/>
  <c r="BC10" i="9" s="1"/>
  <c r="BD10" i="9" s="1"/>
  <c r="K4" i="9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D4" i="9" s="1"/>
  <c r="AE4" i="9" s="1"/>
  <c r="AF4" i="9" s="1"/>
  <c r="AG4" i="9" s="1"/>
  <c r="AR41" i="12" l="1"/>
  <c r="AX41" i="12" s="1"/>
  <c r="AU41" i="12"/>
  <c r="AV41" i="12" s="1"/>
  <c r="AB13" i="12"/>
  <c r="AH4" i="9"/>
  <c r="AI4" i="9" s="1"/>
  <c r="AJ4" i="9" s="1"/>
  <c r="AA13" i="12"/>
  <c r="BD41" i="12" l="1"/>
  <c r="AK4" i="9"/>
  <c r="AL4" i="9" s="1"/>
  <c r="AM4" i="9" s="1"/>
  <c r="BE41" i="12"/>
  <c r="AW41" i="12"/>
  <c r="AY41" i="12" s="1"/>
  <c r="D9" i="12"/>
  <c r="J31" i="12" l="1"/>
  <c r="J21" i="12"/>
  <c r="AZ41" i="12" l="1"/>
  <c r="BA41" i="12" s="1"/>
  <c r="BB41" i="12" l="1"/>
  <c r="BC41" i="12" s="1"/>
  <c r="J10" i="12" l="1"/>
  <c r="J11" i="12"/>
  <c r="J12" i="12"/>
  <c r="J14" i="12"/>
  <c r="J15" i="12"/>
  <c r="J16" i="12"/>
  <c r="J17" i="12"/>
  <c r="J18" i="12"/>
  <c r="J19" i="12"/>
  <c r="J20" i="12"/>
  <c r="J22" i="12"/>
  <c r="J23" i="12"/>
  <c r="J24" i="12"/>
  <c r="J25" i="12"/>
  <c r="J26" i="12"/>
  <c r="J27" i="12"/>
  <c r="J28" i="12"/>
  <c r="J29" i="12"/>
  <c r="J30" i="12"/>
  <c r="J32" i="12"/>
  <c r="J33" i="12"/>
  <c r="J35" i="12"/>
  <c r="J36" i="12"/>
  <c r="J37" i="12"/>
  <c r="J38" i="12"/>
  <c r="J39" i="12"/>
  <c r="J40" i="12"/>
  <c r="T40" i="12"/>
  <c r="T39" i="12"/>
  <c r="T38" i="12"/>
  <c r="T37" i="12"/>
  <c r="T36" i="12"/>
  <c r="T35" i="12"/>
  <c r="T33" i="12"/>
  <c r="T32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2" i="12"/>
  <c r="T11" i="12"/>
  <c r="T9" i="12"/>
  <c r="U44" i="12" l="1"/>
  <c r="T44" i="12"/>
  <c r="AU7" i="9" l="1"/>
  <c r="AU8" i="9"/>
  <c r="AU9" i="9"/>
  <c r="AU11" i="9"/>
  <c r="AU12" i="9"/>
  <c r="AU13" i="9"/>
  <c r="AU14" i="9"/>
  <c r="AU15" i="9"/>
  <c r="AU16" i="9"/>
  <c r="AU20" i="9"/>
  <c r="AU21" i="9"/>
  <c r="AU22" i="9"/>
  <c r="AU23" i="9"/>
  <c r="AU24" i="9"/>
  <c r="AU25" i="9"/>
  <c r="AU26" i="9"/>
  <c r="AU27" i="9"/>
  <c r="AU28" i="9"/>
  <c r="AU29" i="9"/>
  <c r="AU30" i="9"/>
  <c r="AU32" i="9"/>
  <c r="AU34" i="9"/>
  <c r="AU35" i="9"/>
  <c r="AU36" i="9"/>
  <c r="AU37" i="9"/>
  <c r="N10" i="12"/>
  <c r="N11" i="12"/>
  <c r="N12" i="12"/>
  <c r="N14" i="12"/>
  <c r="N15" i="12"/>
  <c r="N16" i="12"/>
  <c r="N17" i="12"/>
  <c r="N18" i="12"/>
  <c r="N19" i="12"/>
  <c r="N22" i="12"/>
  <c r="N23" i="12"/>
  <c r="N25" i="12"/>
  <c r="N26" i="12"/>
  <c r="N27" i="12"/>
  <c r="N29" i="12"/>
  <c r="N30" i="12"/>
  <c r="N33" i="12"/>
  <c r="N35" i="12"/>
  <c r="N37" i="12"/>
  <c r="N38" i="12"/>
  <c r="N39" i="12"/>
  <c r="N40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3" i="12"/>
  <c r="R35" i="12"/>
  <c r="R36" i="12"/>
  <c r="R37" i="12"/>
  <c r="R38" i="12"/>
  <c r="R39" i="12"/>
  <c r="R40" i="12"/>
  <c r="BC6" i="9"/>
  <c r="BE8" i="9"/>
  <c r="BC8" i="9" s="1"/>
  <c r="BD8" i="9" s="1"/>
  <c r="AB11" i="12" s="1"/>
  <c r="BE9" i="9"/>
  <c r="BC9" i="9" s="1"/>
  <c r="BD9" i="9" s="1"/>
  <c r="AB12" i="12" s="1"/>
  <c r="BE12" i="9"/>
  <c r="BC12" i="9" s="1"/>
  <c r="BD12" i="9" s="1"/>
  <c r="AB15" i="12" s="1"/>
  <c r="BE13" i="9"/>
  <c r="BC13" i="9" s="1"/>
  <c r="BE14" i="9"/>
  <c r="BE19" i="9"/>
  <c r="BC19" i="9" s="1"/>
  <c r="BD19" i="9" s="1"/>
  <c r="AB22" i="12" s="1"/>
  <c r="BE36" i="9"/>
  <c r="BC36" i="9" s="1"/>
  <c r="BD36" i="9" s="1"/>
  <c r="AB39" i="12" s="1"/>
  <c r="BK4" i="9"/>
  <c r="BL4" i="9" s="1"/>
  <c r="BM4" i="9" s="1"/>
  <c r="BN4" i="9" s="1"/>
  <c r="BO4" i="9" s="1"/>
  <c r="BP4" i="9" s="1"/>
  <c r="BQ4" i="9" s="1"/>
  <c r="BR4" i="9" s="1"/>
  <c r="BS4" i="9" s="1"/>
  <c r="BT4" i="9" s="1"/>
  <c r="BU4" i="9" s="1"/>
  <c r="BV4" i="9" s="1"/>
  <c r="BW4" i="9" s="1"/>
  <c r="BX4" i="9" s="1"/>
  <c r="BY4" i="9" s="1"/>
  <c r="BZ4" i="9" s="1"/>
  <c r="CA4" i="9" s="1"/>
  <c r="CB4" i="9" s="1"/>
  <c r="R10" i="12"/>
  <c r="R11" i="12"/>
  <c r="R12" i="12"/>
  <c r="P10" i="12"/>
  <c r="P11" i="12"/>
  <c r="P12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5" i="12"/>
  <c r="P36" i="12"/>
  <c r="P37" i="12"/>
  <c r="P38" i="12"/>
  <c r="P39" i="12"/>
  <c r="P40" i="12"/>
  <c r="L10" i="12"/>
  <c r="L11" i="12"/>
  <c r="L12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5" i="12"/>
  <c r="L36" i="12"/>
  <c r="L37" i="12"/>
  <c r="L38" i="12"/>
  <c r="L39" i="12"/>
  <c r="L40" i="12"/>
  <c r="CC4" i="9" l="1"/>
  <c r="CD4" i="9" s="1"/>
  <c r="CE4" i="9" s="1"/>
  <c r="CF4" i="9" s="1"/>
  <c r="CG4" i="9" s="1"/>
  <c r="CH4" i="9" s="1"/>
  <c r="CI4" i="9" s="1"/>
  <c r="CJ4" i="9" s="1"/>
  <c r="CK4" i="9" s="1"/>
  <c r="BC14" i="9"/>
  <c r="BD14" i="9" s="1"/>
  <c r="AB17" i="12" s="1"/>
  <c r="BD13" i="9"/>
  <c r="AB16" i="12" s="1"/>
  <c r="BE37" i="9"/>
  <c r="BC37" i="9" s="1"/>
  <c r="BD37" i="9" s="1"/>
  <c r="AB40" i="12" s="1"/>
  <c r="BE27" i="9"/>
  <c r="BC27" i="9" s="1"/>
  <c r="BD27" i="9" s="1"/>
  <c r="AB30" i="12" s="1"/>
  <c r="BE26" i="9"/>
  <c r="BC26" i="9" s="1"/>
  <c r="BD26" i="9" s="1"/>
  <c r="AB29" i="12" s="1"/>
  <c r="BE15" i="9"/>
  <c r="BE25" i="9"/>
  <c r="BC25" i="9" s="1"/>
  <c r="BD25" i="9" s="1"/>
  <c r="AB28" i="12" s="1"/>
  <c r="BE35" i="9"/>
  <c r="BC35" i="9" s="1"/>
  <c r="BD35" i="9" s="1"/>
  <c r="AB38" i="12" s="1"/>
  <c r="BE24" i="9"/>
  <c r="BC24" i="9" s="1"/>
  <c r="BD24" i="9" s="1"/>
  <c r="AB27" i="12" s="1"/>
  <c r="BE18" i="9"/>
  <c r="BC18" i="9" s="1"/>
  <c r="BD18" i="9" s="1"/>
  <c r="AB21" i="12" s="1"/>
  <c r="BE7" i="9"/>
  <c r="BC7" i="9" s="1"/>
  <c r="BD7" i="9" s="1"/>
  <c r="AB10" i="12" s="1"/>
  <c r="BE20" i="9"/>
  <c r="BC20" i="9" s="1"/>
  <c r="BD20" i="9" s="1"/>
  <c r="AB23" i="12" s="1"/>
  <c r="BE34" i="9"/>
  <c r="BC34" i="9" s="1"/>
  <c r="BD34" i="9" s="1"/>
  <c r="AB37" i="12" s="1"/>
  <c r="BE30" i="9"/>
  <c r="BC30" i="9" s="1"/>
  <c r="BD30" i="9" s="1"/>
  <c r="AB33" i="12" s="1"/>
  <c r="BE23" i="9"/>
  <c r="BC23" i="9" s="1"/>
  <c r="BD23" i="9" s="1"/>
  <c r="AB26" i="12" s="1"/>
  <c r="BE21" i="9"/>
  <c r="BC21" i="9" s="1"/>
  <c r="BD21" i="9" s="1"/>
  <c r="AB24" i="12" s="1"/>
  <c r="BE29" i="9"/>
  <c r="BC29" i="9" s="1"/>
  <c r="BD29" i="9" s="1"/>
  <c r="AB32" i="12" s="1"/>
  <c r="BE16" i="9"/>
  <c r="BC16" i="9" s="1"/>
  <c r="BD16" i="9" s="1"/>
  <c r="AB19" i="12" s="1"/>
  <c r="BC11" i="9"/>
  <c r="BD11" i="9" s="1"/>
  <c r="AB14" i="12" s="1"/>
  <c r="BE32" i="9"/>
  <c r="BC32" i="9" s="1"/>
  <c r="BD32" i="9" s="1"/>
  <c r="AB35" i="12" s="1"/>
  <c r="BE28" i="9"/>
  <c r="BC28" i="9" s="1"/>
  <c r="BD28" i="9" s="1"/>
  <c r="AB31" i="12" s="1"/>
  <c r="BE22" i="9"/>
  <c r="BC22" i="9" s="1"/>
  <c r="BD22" i="9" s="1"/>
  <c r="AB25" i="12" s="1"/>
  <c r="N31" i="12"/>
  <c r="N28" i="12"/>
  <c r="N36" i="12"/>
  <c r="N32" i="12"/>
  <c r="N24" i="12"/>
  <c r="N21" i="12"/>
  <c r="N20" i="12"/>
  <c r="R9" i="12"/>
  <c r="R44" i="12" s="1"/>
  <c r="P9" i="12"/>
  <c r="N9" i="12"/>
  <c r="L9" i="12"/>
  <c r="L44" i="12" s="1"/>
  <c r="J9" i="12"/>
  <c r="J44" i="12" s="1"/>
  <c r="I9" i="12"/>
  <c r="AU6" i="9"/>
  <c r="BC15" i="9" l="1"/>
  <c r="BD15" i="9" s="1"/>
  <c r="AB18" i="12" s="1"/>
  <c r="P44" i="12"/>
  <c r="C40" i="12"/>
  <c r="C39" i="12"/>
  <c r="C38" i="12"/>
  <c r="C37" i="12"/>
  <c r="C36" i="12"/>
  <c r="C35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2" i="12"/>
  <c r="C11" i="12"/>
  <c r="C10" i="12"/>
  <c r="C9" i="12"/>
  <c r="B40" i="12"/>
  <c r="B39" i="12"/>
  <c r="AH39" i="12" s="1"/>
  <c r="B38" i="12"/>
  <c r="B37" i="12"/>
  <c r="B36" i="12"/>
  <c r="B35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2" i="12"/>
  <c r="B11" i="12"/>
  <c r="B10" i="12"/>
  <c r="B9" i="12"/>
  <c r="BC41" i="9" l="1"/>
  <c r="AH21" i="12"/>
  <c r="AH27" i="12"/>
  <c r="AH26" i="12"/>
  <c r="AH22" i="12"/>
  <c r="AH28" i="12"/>
  <c r="AH34" i="12"/>
  <c r="AH23" i="12"/>
  <c r="AH24" i="12"/>
  <c r="AH25" i="12"/>
  <c r="AH32" i="12"/>
  <c r="AH33" i="12"/>
  <c r="H12" i="12"/>
  <c r="H14" i="12"/>
  <c r="BI11" i="9" s="1"/>
  <c r="H16" i="12"/>
  <c r="H17" i="12"/>
  <c r="BI14" i="9" s="1"/>
  <c r="H18" i="12"/>
  <c r="BI15" i="9" s="1"/>
  <c r="H19" i="12"/>
  <c r="BI16" i="9" s="1"/>
  <c r="H20" i="12"/>
  <c r="BI17" i="9" s="1"/>
  <c r="H21" i="12"/>
  <c r="H22" i="12"/>
  <c r="H23" i="12"/>
  <c r="H24" i="12"/>
  <c r="H25" i="12"/>
  <c r="H26" i="12"/>
  <c r="BI23" i="9" s="1"/>
  <c r="H27" i="12"/>
  <c r="BI24" i="9" s="1"/>
  <c r="H28" i="12"/>
  <c r="H29" i="12"/>
  <c r="BI26" i="9" s="1"/>
  <c r="H30" i="12"/>
  <c r="BI27" i="9" s="1"/>
  <c r="H31" i="12"/>
  <c r="H32" i="12"/>
  <c r="BI29" i="9" s="1"/>
  <c r="H33" i="12"/>
  <c r="H35" i="12"/>
  <c r="BI32" i="9" s="1"/>
  <c r="H36" i="12"/>
  <c r="BI33" i="9" s="1"/>
  <c r="H37" i="12"/>
  <c r="BI34" i="9" s="1"/>
  <c r="H38" i="12"/>
  <c r="BI35" i="9" s="1"/>
  <c r="H39" i="12"/>
  <c r="BI36" i="9" s="1"/>
  <c r="H40" i="12"/>
  <c r="BI37" i="9" s="1"/>
  <c r="AA9" i="12"/>
  <c r="BI30" i="9" l="1"/>
  <c r="BI19" i="9"/>
  <c r="BI22" i="9"/>
  <c r="BI25" i="9"/>
  <c r="BI21" i="9"/>
  <c r="BI13" i="9"/>
  <c r="BI9" i="9"/>
  <c r="BI18" i="9"/>
  <c r="BI20" i="9"/>
  <c r="BI28" i="9"/>
  <c r="G31" i="12"/>
  <c r="O19" i="12"/>
  <c r="Z37" i="12"/>
  <c r="M37" i="12"/>
  <c r="S37" i="12"/>
  <c r="G37" i="12"/>
  <c r="M20" i="12"/>
  <c r="G20" i="12"/>
  <c r="S20" i="12"/>
  <c r="X32" i="12"/>
  <c r="M32" i="12"/>
  <c r="G32" i="12"/>
  <c r="S32" i="12"/>
  <c r="Q26" i="12"/>
  <c r="M26" i="12"/>
  <c r="G26" i="12"/>
  <c r="S26" i="12"/>
  <c r="G35" i="12"/>
  <c r="M35" i="12"/>
  <c r="S35" i="12"/>
  <c r="M31" i="12"/>
  <c r="S31" i="12"/>
  <c r="G25" i="12"/>
  <c r="M25" i="12"/>
  <c r="S25" i="12"/>
  <c r="G19" i="12"/>
  <c r="M19" i="12"/>
  <c r="S19" i="12"/>
  <c r="G14" i="12"/>
  <c r="M14" i="12"/>
  <c r="S14" i="12"/>
  <c r="M16" i="12"/>
  <c r="S16" i="12"/>
  <c r="G16" i="12"/>
  <c r="S30" i="12"/>
  <c r="G30" i="12"/>
  <c r="M30" i="12"/>
  <c r="S24" i="12"/>
  <c r="M24" i="12"/>
  <c r="G24" i="12"/>
  <c r="G40" i="12"/>
  <c r="M40" i="12"/>
  <c r="S40" i="12"/>
  <c r="X34" i="12"/>
  <c r="M34" i="12"/>
  <c r="G34" i="12"/>
  <c r="S34" i="12"/>
  <c r="M29" i="12"/>
  <c r="G29" i="12"/>
  <c r="S29" i="12"/>
  <c r="M23" i="12"/>
  <c r="G23" i="12"/>
  <c r="S23" i="12"/>
  <c r="M13" i="12"/>
  <c r="G13" i="12"/>
  <c r="S13" i="12"/>
  <c r="S33" i="12"/>
  <c r="M33" i="12"/>
  <c r="G33" i="12"/>
  <c r="X39" i="12"/>
  <c r="M39" i="12"/>
  <c r="G39" i="12"/>
  <c r="S39" i="12"/>
  <c r="M28" i="12"/>
  <c r="G28" i="12"/>
  <c r="S28" i="12"/>
  <c r="M22" i="12"/>
  <c r="G22" i="12"/>
  <c r="S22" i="12"/>
  <c r="M18" i="12"/>
  <c r="G18" i="12"/>
  <c r="S18" i="12"/>
  <c r="M12" i="12"/>
  <c r="G12" i="12"/>
  <c r="S12" i="12"/>
  <c r="M38" i="12"/>
  <c r="G38" i="12"/>
  <c r="S38" i="12"/>
  <c r="X27" i="12"/>
  <c r="M27" i="12"/>
  <c r="G27" i="12"/>
  <c r="S27" i="12"/>
  <c r="M21" i="12"/>
  <c r="G21" i="12"/>
  <c r="S21" i="12"/>
  <c r="M17" i="12"/>
  <c r="G17" i="12"/>
  <c r="S17" i="12"/>
  <c r="M36" i="12"/>
  <c r="G36" i="12"/>
  <c r="S36" i="12"/>
  <c r="X26" i="12"/>
  <c r="Z26" i="12"/>
  <c r="Q24" i="12"/>
  <c r="X33" i="12"/>
  <c r="Z33" i="12"/>
  <c r="K26" i="12"/>
  <c r="K24" i="12"/>
  <c r="Z16" i="12"/>
  <c r="X24" i="12"/>
  <c r="Q28" i="12"/>
  <c r="K25" i="12"/>
  <c r="K27" i="12"/>
  <c r="X25" i="12"/>
  <c r="Q25" i="12"/>
  <c r="K33" i="12"/>
  <c r="Q33" i="12"/>
  <c r="Z29" i="12"/>
  <c r="Z23" i="12"/>
  <c r="Z13" i="12"/>
  <c r="Z24" i="12"/>
  <c r="Z39" i="12"/>
  <c r="Z28" i="12"/>
  <c r="Z22" i="12"/>
  <c r="Z18" i="12"/>
  <c r="Z12" i="12"/>
  <c r="Z30" i="12"/>
  <c r="Z35" i="12"/>
  <c r="Z31" i="12"/>
  <c r="Z25" i="12"/>
  <c r="Z19" i="12"/>
  <c r="Z14" i="12"/>
  <c r="K32" i="12"/>
  <c r="K28" i="12"/>
  <c r="K34" i="12"/>
  <c r="Q39" i="12"/>
  <c r="Z40" i="12"/>
  <c r="Z34" i="12"/>
  <c r="K39" i="12"/>
  <c r="H15" i="12"/>
  <c r="X28" i="12"/>
  <c r="Z20" i="12"/>
  <c r="Z36" i="12"/>
  <c r="Z32" i="12"/>
  <c r="Z38" i="12"/>
  <c r="Z27" i="12"/>
  <c r="Z21" i="12"/>
  <c r="Z17" i="12"/>
  <c r="Q27" i="12"/>
  <c r="Q32" i="12"/>
  <c r="Q34" i="12"/>
  <c r="BI12" i="9" l="1"/>
  <c r="G15" i="12"/>
  <c r="M15" i="12"/>
  <c r="S15" i="12"/>
  <c r="Z15" i="12"/>
  <c r="O34" i="12" l="1"/>
  <c r="O24" i="12"/>
  <c r="AE24" i="12" s="1"/>
  <c r="AE34" i="12" l="1"/>
  <c r="AG34" i="12" s="1"/>
  <c r="BD6" i="9" l="1"/>
  <c r="AB9" i="12" s="1"/>
  <c r="O25" i="12" l="1"/>
  <c r="AE25" i="12" s="1"/>
  <c r="O32" i="12" l="1"/>
  <c r="AE32" i="12" s="1"/>
  <c r="O28" i="12"/>
  <c r="AE28" i="12" s="1"/>
  <c r="AA10" i="12"/>
  <c r="O39" i="12"/>
  <c r="AE39" i="12" s="1"/>
  <c r="O27" i="12"/>
  <c r="AE27" i="12" s="1"/>
  <c r="O33" i="12"/>
  <c r="AE33" i="12" s="1"/>
  <c r="O26" i="12"/>
  <c r="AE26" i="12" s="1"/>
  <c r="AA36" i="12"/>
  <c r="BB6" i="9" l="1"/>
  <c r="H10" i="12" l="1"/>
  <c r="BI7" i="9" s="1"/>
  <c r="H11" i="12"/>
  <c r="BI8" i="9" s="1"/>
  <c r="H9" i="12" l="1"/>
  <c r="H44" i="12" s="1"/>
  <c r="I41" i="9"/>
  <c r="S10" i="12"/>
  <c r="M10" i="12"/>
  <c r="G10" i="12"/>
  <c r="M11" i="12"/>
  <c r="G11" i="12"/>
  <c r="S11" i="12"/>
  <c r="Z10" i="12"/>
  <c r="Z11" i="12"/>
  <c r="G9" i="12" l="1"/>
  <c r="BI6" i="9"/>
  <c r="BI41" i="9" s="1"/>
  <c r="O9" i="12"/>
  <c r="Q9" i="12"/>
  <c r="G44" i="12" l="1"/>
  <c r="CL4" i="9" l="1"/>
  <c r="CM4" i="9" l="1"/>
  <c r="AN4" i="9" l="1"/>
  <c r="CN4" i="9"/>
  <c r="BB41" i="9" l="1"/>
  <c r="AG39" i="12" l="1"/>
  <c r="AA39" i="12"/>
  <c r="AA32" i="12"/>
  <c r="AA28" i="12"/>
  <c r="AA22" i="12"/>
  <c r="AA18" i="12"/>
  <c r="AA15" i="12"/>
  <c r="AA11" i="12"/>
  <c r="AA38" i="12"/>
  <c r="AA35" i="12"/>
  <c r="AA31" i="12"/>
  <c r="AA27" i="12"/>
  <c r="AA25" i="12"/>
  <c r="AA21" i="12"/>
  <c r="AA19" i="12"/>
  <c r="AA17" i="12"/>
  <c r="AA14" i="12"/>
  <c r="AA37" i="12"/>
  <c r="AA33" i="12"/>
  <c r="AA30" i="12"/>
  <c r="AA26" i="12"/>
  <c r="AA24" i="12"/>
  <c r="AA16" i="12"/>
  <c r="AA40" i="12"/>
  <c r="AA29" i="12"/>
  <c r="AA23" i="12"/>
  <c r="AA20" i="12"/>
  <c r="AA12" i="12"/>
  <c r="BA42" i="9"/>
  <c r="AG28" i="12" l="1"/>
  <c r="AG27" i="12"/>
  <c r="AG26" i="12"/>
  <c r="AG25" i="12"/>
  <c r="AG24" i="12"/>
  <c r="AG33" i="12"/>
  <c r="BD41" i="9"/>
  <c r="AG32" i="12"/>
  <c r="AA44" i="12"/>
  <c r="BC42" i="9"/>
  <c r="AB44" i="12" l="1"/>
  <c r="AI32" i="12"/>
  <c r="AI24" i="12"/>
  <c r="AI25" i="12" l="1"/>
  <c r="AJ34" i="12"/>
  <c r="AL34" i="12" s="1"/>
  <c r="AJ26" i="12"/>
  <c r="AL26" i="12" s="1"/>
  <c r="AJ25" i="12"/>
  <c r="AL25" i="12" s="1"/>
  <c r="AI26" i="12"/>
  <c r="AI34" i="12"/>
  <c r="AJ28" i="12"/>
  <c r="AL28" i="12" s="1"/>
  <c r="AI28" i="12"/>
  <c r="AI27" i="12"/>
  <c r="AJ39" i="12"/>
  <c r="AL39" i="12" s="1"/>
  <c r="AI39" i="12"/>
  <c r="AI33" i="12"/>
  <c r="AJ33" i="12"/>
  <c r="AL33" i="12" s="1"/>
  <c r="AJ27" i="12"/>
  <c r="AL27" i="12" s="1"/>
  <c r="AJ32" i="12"/>
  <c r="AK32" i="12" s="1"/>
  <c r="AJ24" i="12"/>
  <c r="AL24" i="12" s="1"/>
  <c r="AK27" i="12" l="1"/>
  <c r="AS27" i="12" s="1"/>
  <c r="AK39" i="12"/>
  <c r="AS39" i="12" s="1"/>
  <c r="AK33" i="12"/>
  <c r="AS33" i="12" s="1"/>
  <c r="AK28" i="12"/>
  <c r="AS28" i="12" s="1"/>
  <c r="AK26" i="12"/>
  <c r="AS26" i="12" s="1"/>
  <c r="AK25" i="12"/>
  <c r="AS25" i="12" s="1"/>
  <c r="AK34" i="12"/>
  <c r="AS34" i="12" s="1"/>
  <c r="AK24" i="12"/>
  <c r="AS24" i="12" s="1"/>
  <c r="AL32" i="12"/>
  <c r="AM32" i="12" s="1"/>
  <c r="AM39" i="12"/>
  <c r="AN39" i="12" s="1"/>
  <c r="AM34" i="12"/>
  <c r="AN34" i="12" s="1"/>
  <c r="AM33" i="12"/>
  <c r="AN33" i="12" s="1"/>
  <c r="AM28" i="12"/>
  <c r="AN28" i="12" s="1"/>
  <c r="AM27" i="12"/>
  <c r="AN27" i="12" s="1"/>
  <c r="AO27" i="12" s="1"/>
  <c r="AM25" i="12"/>
  <c r="AN25" i="12" s="1"/>
  <c r="AM26" i="12"/>
  <c r="AN26" i="12" s="1"/>
  <c r="AO26" i="12" s="1"/>
  <c r="AP26" i="12" s="1"/>
  <c r="AM24" i="12"/>
  <c r="AN24" i="12" s="1"/>
  <c r="AO24" i="12" s="1"/>
  <c r="AN32" i="12" l="1"/>
  <c r="AO32" i="12" s="1"/>
  <c r="AS32" i="12"/>
  <c r="AT39" i="12"/>
  <c r="AU39" i="12" s="1"/>
  <c r="AT33" i="12"/>
  <c r="AU33" i="12" s="1"/>
  <c r="BD33" i="12" s="1"/>
  <c r="AT34" i="12"/>
  <c r="AT27" i="12"/>
  <c r="AQ26" i="12"/>
  <c r="AT24" i="12"/>
  <c r="AT28" i="12"/>
  <c r="AT26" i="12"/>
  <c r="AT25" i="12"/>
  <c r="AO39" i="12"/>
  <c r="AP39" i="12" s="1"/>
  <c r="AO34" i="12"/>
  <c r="AP34" i="12" s="1"/>
  <c r="AP27" i="12"/>
  <c r="AQ27" i="12" s="1"/>
  <c r="AP24" i="12"/>
  <c r="AQ24" i="12" s="1"/>
  <c r="AO33" i="12"/>
  <c r="AP33" i="12" s="1"/>
  <c r="AO28" i="12"/>
  <c r="AP28" i="12" s="1"/>
  <c r="AO25" i="12"/>
  <c r="AP25" i="12" s="1"/>
  <c r="AR27" i="12" l="1"/>
  <c r="AX27" i="12" s="1"/>
  <c r="AR24" i="12"/>
  <c r="AX24" i="12" s="1"/>
  <c r="AR26" i="12"/>
  <c r="AX26" i="12" s="1"/>
  <c r="AT32" i="12"/>
  <c r="AU32" i="12" s="1"/>
  <c r="AV39" i="12"/>
  <c r="BE39" i="12" s="1"/>
  <c r="BD39" i="12"/>
  <c r="AU26" i="12"/>
  <c r="BD26" i="12" s="1"/>
  <c r="AU27" i="12"/>
  <c r="BD27" i="12" s="1"/>
  <c r="AU25" i="12"/>
  <c r="AU24" i="12"/>
  <c r="AQ39" i="12"/>
  <c r="AQ34" i="12"/>
  <c r="AP32" i="12"/>
  <c r="AU34" i="12"/>
  <c r="BD34" i="12" s="1"/>
  <c r="AQ33" i="12"/>
  <c r="AV33" i="12"/>
  <c r="AQ28" i="12"/>
  <c r="AQ25" i="12"/>
  <c r="AU28" i="12"/>
  <c r="AR34" i="12" l="1"/>
  <c r="AX34" i="12" s="1"/>
  <c r="AR33" i="12"/>
  <c r="AX33" i="12" s="1"/>
  <c r="AR39" i="12"/>
  <c r="AX39" i="12" s="1"/>
  <c r="AR25" i="12"/>
  <c r="AX25" i="12" s="1"/>
  <c r="AR28" i="12"/>
  <c r="AX28" i="12" s="1"/>
  <c r="AQ32" i="12"/>
  <c r="AW33" i="12"/>
  <c r="BE33" i="12"/>
  <c r="AW39" i="12"/>
  <c r="AV32" i="12"/>
  <c r="BE32" i="12" s="1"/>
  <c r="BD32" i="12"/>
  <c r="AV28" i="12"/>
  <c r="BD28" i="12"/>
  <c r="AV26" i="12"/>
  <c r="AV24" i="12"/>
  <c r="BD24" i="12"/>
  <c r="AV25" i="12"/>
  <c r="BD25" i="12"/>
  <c r="AV27" i="12"/>
  <c r="AV34" i="12"/>
  <c r="D10" i="12"/>
  <c r="AY33" i="12" l="1"/>
  <c r="AY39" i="12"/>
  <c r="AR32" i="12"/>
  <c r="AX32" i="12" s="1"/>
  <c r="AM4" i="12"/>
  <c r="AW32" i="12"/>
  <c r="AW34" i="12"/>
  <c r="AY34" i="12" s="1"/>
  <c r="BE34" i="12"/>
  <c r="AW24" i="12"/>
  <c r="AY24" i="12" s="1"/>
  <c r="BE24" i="12"/>
  <c r="AW26" i="12"/>
  <c r="AY26" i="12" s="1"/>
  <c r="BE26" i="12"/>
  <c r="AW27" i="12"/>
  <c r="AY27" i="12" s="1"/>
  <c r="BE27" i="12"/>
  <c r="AW25" i="12"/>
  <c r="AY25" i="12" s="1"/>
  <c r="BE25" i="12"/>
  <c r="AW28" i="12"/>
  <c r="AY28" i="12" s="1"/>
  <c r="BE28" i="12"/>
  <c r="S9" i="12"/>
  <c r="S44" i="12" s="1"/>
  <c r="AH37" i="12"/>
  <c r="AH13" i="12"/>
  <c r="AH40" i="12"/>
  <c r="AH30" i="12"/>
  <c r="AH19" i="12"/>
  <c r="AH18" i="12"/>
  <c r="AH15" i="12"/>
  <c r="AH12" i="12"/>
  <c r="AH38" i="12"/>
  <c r="AH36" i="12"/>
  <c r="AH29" i="12"/>
  <c r="AH17" i="12"/>
  <c r="AH14" i="12"/>
  <c r="AH11" i="12"/>
  <c r="AH31" i="12"/>
  <c r="AH35" i="12"/>
  <c r="AH20" i="12"/>
  <c r="AH16" i="12"/>
  <c r="AH10" i="12"/>
  <c r="AH9" i="12"/>
  <c r="AY32" i="12" l="1"/>
  <c r="AZ39" i="12"/>
  <c r="BA39" i="12" s="1"/>
  <c r="BB39" i="12" s="1"/>
  <c r="AZ33" i="12"/>
  <c r="BA33" i="12" s="1"/>
  <c r="AZ24" i="12"/>
  <c r="BA24" i="12" s="1"/>
  <c r="BB24" i="12" s="1"/>
  <c r="AZ28" i="12"/>
  <c r="BA28" i="12" s="1"/>
  <c r="BB28" i="12" s="1"/>
  <c r="AZ27" i="12"/>
  <c r="BA27" i="12" s="1"/>
  <c r="AZ26" i="12"/>
  <c r="BA26" i="12" s="1"/>
  <c r="BB27" i="12" l="1"/>
  <c r="BC27" i="12" s="1"/>
  <c r="BC24" i="12"/>
  <c r="BC39" i="12"/>
  <c r="BC28" i="12"/>
  <c r="BB33" i="12"/>
  <c r="BC33" i="12" s="1"/>
  <c r="AZ34" i="12"/>
  <c r="BA34" i="12" s="1"/>
  <c r="BB34" i="12" s="1"/>
  <c r="BC34" i="12" s="1"/>
  <c r="AZ32" i="12"/>
  <c r="AZ25" i="12"/>
  <c r="BA25" i="12" s="1"/>
  <c r="BB25" i="12" s="1"/>
  <c r="BB26" i="12"/>
  <c r="BC26" i="12" s="1"/>
  <c r="BA32" i="12" l="1"/>
  <c r="BC25" i="12"/>
  <c r="BB32" i="12" l="1"/>
  <c r="BC32" i="12" s="1"/>
  <c r="Q23" i="12"/>
  <c r="X23" i="12"/>
  <c r="K23" i="12"/>
  <c r="O23" i="12"/>
  <c r="X21" i="12"/>
  <c r="Q21" i="12"/>
  <c r="K21" i="12"/>
  <c r="O21" i="12"/>
  <c r="O22" i="12"/>
  <c r="X22" i="12"/>
  <c r="Q22" i="12"/>
  <c r="K22" i="12"/>
  <c r="O12" i="12"/>
  <c r="O31" i="12"/>
  <c r="O20" i="12"/>
  <c r="O35" i="12"/>
  <c r="O13" i="12"/>
  <c r="O11" i="12"/>
  <c r="O10" i="12"/>
  <c r="O40" i="12"/>
  <c r="O38" i="12"/>
  <c r="O18" i="12"/>
  <c r="O36" i="12"/>
  <c r="O17" i="12"/>
  <c r="O16" i="12"/>
  <c r="O37" i="12"/>
  <c r="O30" i="12"/>
  <c r="O15" i="12"/>
  <c r="O29" i="12"/>
  <c r="O14" i="12"/>
  <c r="Q38" i="12"/>
  <c r="Q10" i="12"/>
  <c r="Q40" i="12"/>
  <c r="Q18" i="12"/>
  <c r="Q12" i="12"/>
  <c r="Q11" i="12"/>
  <c r="Q20" i="12"/>
  <c r="Q19" i="12"/>
  <c r="Q37" i="12"/>
  <c r="Q36" i="12"/>
  <c r="Q17" i="12"/>
  <c r="Q35" i="12"/>
  <c r="Q16" i="12"/>
  <c r="Q31" i="12"/>
  <c r="Q13" i="12"/>
  <c r="Q30" i="12"/>
  <c r="Q15" i="12"/>
  <c r="Q29" i="12"/>
  <c r="K14" i="12"/>
  <c r="Q14" i="12"/>
  <c r="M9" i="12"/>
  <c r="K9" i="12"/>
  <c r="X18" i="12"/>
  <c r="K16" i="12"/>
  <c r="K35" i="12"/>
  <c r="X16" i="12"/>
  <c r="K18" i="12"/>
  <c r="K29" i="12"/>
  <c r="K17" i="12"/>
  <c r="K19" i="12"/>
  <c r="X29" i="12"/>
  <c r="X14" i="12"/>
  <c r="X35" i="12"/>
  <c r="X20" i="12"/>
  <c r="K31" i="12"/>
  <c r="X13" i="12"/>
  <c r="X36" i="12"/>
  <c r="X17" i="12"/>
  <c r="Z9" i="12"/>
  <c r="Z44" i="12" s="1"/>
  <c r="X19" i="12"/>
  <c r="X38" i="12"/>
  <c r="K12" i="12"/>
  <c r="X31" i="12"/>
  <c r="K38" i="12"/>
  <c r="X9" i="12"/>
  <c r="K20" i="12"/>
  <c r="K36" i="12"/>
  <c r="X40" i="12"/>
  <c r="K40" i="12"/>
  <c r="K10" i="12"/>
  <c r="X10" i="12"/>
  <c r="X12" i="12"/>
  <c r="K13" i="12"/>
  <c r="K11" i="12"/>
  <c r="K37" i="12"/>
  <c r="X11" i="12"/>
  <c r="K15" i="12"/>
  <c r="K30" i="12"/>
  <c r="X15" i="12"/>
  <c r="X37" i="12"/>
  <c r="X30" i="12"/>
  <c r="AE38" i="12" l="1"/>
  <c r="AG38" i="12" s="1"/>
  <c r="AE20" i="12"/>
  <c r="AE19" i="12"/>
  <c r="AG19" i="12" s="1"/>
  <c r="AE18" i="12"/>
  <c r="AG18" i="12" s="1"/>
  <c r="AE10" i="12"/>
  <c r="AG10" i="12" s="1"/>
  <c r="AE29" i="12"/>
  <c r="AE37" i="12"/>
  <c r="AG37" i="12" s="1"/>
  <c r="AE13" i="12"/>
  <c r="AG13" i="12" s="1"/>
  <c r="AE15" i="12"/>
  <c r="AG15" i="12" s="1"/>
  <c r="AE16" i="12"/>
  <c r="AG16" i="12" s="1"/>
  <c r="AE40" i="12"/>
  <c r="AG40" i="12" s="1"/>
  <c r="AE35" i="12"/>
  <c r="AE30" i="12"/>
  <c r="AE17" i="12"/>
  <c r="AG17" i="12" s="1"/>
  <c r="AE31" i="12"/>
  <c r="AE14" i="12"/>
  <c r="AG14" i="12" s="1"/>
  <c r="AE36" i="12"/>
  <c r="AG36" i="12" s="1"/>
  <c r="AE11" i="12"/>
  <c r="AG11" i="12" s="1"/>
  <c r="AE12" i="12"/>
  <c r="AE22" i="12"/>
  <c r="AE21" i="12"/>
  <c r="AG21" i="12" s="1"/>
  <c r="AE23" i="12"/>
  <c r="M44" i="12"/>
  <c r="AE9" i="12"/>
  <c r="AG9" i="12" s="1"/>
  <c r="Q44" i="12"/>
  <c r="X44" i="12"/>
  <c r="O44" i="12"/>
  <c r="K44" i="12"/>
  <c r="W44" i="12"/>
  <c r="AG31" i="12" l="1"/>
  <c r="AG30" i="12"/>
  <c r="AG29" i="12"/>
  <c r="AG23" i="12"/>
  <c r="AG35" i="12"/>
  <c r="AG22" i="12"/>
  <c r="AG20" i="12"/>
  <c r="AG12" i="12"/>
  <c r="AE44" i="12"/>
  <c r="AI21" i="12"/>
  <c r="AG44" i="12" l="1"/>
  <c r="AJ9" i="12"/>
  <c r="AJ23" i="12"/>
  <c r="AL23" i="12" s="1"/>
  <c r="AI35" i="12"/>
  <c r="AI23" i="12"/>
  <c r="AJ11" i="12"/>
  <c r="AJ30" i="12"/>
  <c r="AJ36" i="12"/>
  <c r="AL36" i="12" s="1"/>
  <c r="AI22" i="12"/>
  <c r="AJ22" i="12"/>
  <c r="AL22" i="12" s="1"/>
  <c r="AJ21" i="12"/>
  <c r="AK21" i="12" s="1"/>
  <c r="AI20" i="12"/>
  <c r="AI18" i="12"/>
  <c r="AJ29" i="12"/>
  <c r="AI17" i="12"/>
  <c r="AI36" i="12"/>
  <c r="AJ35" i="12"/>
  <c r="AI11" i="12"/>
  <c r="AJ20" i="12"/>
  <c r="AI30" i="12"/>
  <c r="AJ38" i="12"/>
  <c r="AI38" i="12"/>
  <c r="AJ14" i="12"/>
  <c r="AI14" i="12"/>
  <c r="AJ40" i="12"/>
  <c r="AI40" i="12"/>
  <c r="AI13" i="12"/>
  <c r="AJ13" i="12"/>
  <c r="AI37" i="12"/>
  <c r="AJ37" i="12"/>
  <c r="AI10" i="12"/>
  <c r="AJ10" i="12"/>
  <c r="AJ12" i="12"/>
  <c r="AI12" i="12"/>
  <c r="AJ15" i="12"/>
  <c r="AI15" i="12"/>
  <c r="AI31" i="12"/>
  <c r="AJ31" i="12"/>
  <c r="AI9" i="12"/>
  <c r="AI16" i="12"/>
  <c r="AJ16" i="12"/>
  <c r="AJ19" i="12"/>
  <c r="AI19" i="12"/>
  <c r="AK20" i="12" l="1"/>
  <c r="AS20" i="12" s="1"/>
  <c r="AK35" i="12"/>
  <c r="AK40" i="12"/>
  <c r="AS40" i="12" s="1"/>
  <c r="AK38" i="12"/>
  <c r="AS38" i="12" s="1"/>
  <c r="AK37" i="12"/>
  <c r="AS37" i="12" s="1"/>
  <c r="AK36" i="12"/>
  <c r="AS36" i="12" s="1"/>
  <c r="AK31" i="12"/>
  <c r="AS31" i="12" s="1"/>
  <c r="AK30" i="12"/>
  <c r="AS30" i="12" s="1"/>
  <c r="AK23" i="12"/>
  <c r="AS23" i="12" s="1"/>
  <c r="AK19" i="12"/>
  <c r="AS19" i="12" s="1"/>
  <c r="AK16" i="12"/>
  <c r="AS16" i="12" s="1"/>
  <c r="AK14" i="12"/>
  <c r="AS14" i="12" s="1"/>
  <c r="AK13" i="12"/>
  <c r="AS13" i="12" s="1"/>
  <c r="AK12" i="12"/>
  <c r="AS12" i="12" s="1"/>
  <c r="AK11" i="12"/>
  <c r="AK22" i="12"/>
  <c r="AS22" i="12" s="1"/>
  <c r="AK15" i="12"/>
  <c r="AS15" i="12" s="1"/>
  <c r="AK10" i="12"/>
  <c r="AK9" i="12"/>
  <c r="AL21" i="12"/>
  <c r="AL11" i="12"/>
  <c r="AM11" i="12" s="1"/>
  <c r="AM22" i="12"/>
  <c r="AN22" i="12" s="1"/>
  <c r="AM36" i="12"/>
  <c r="AN36" i="12" s="1"/>
  <c r="AO36" i="12" s="1"/>
  <c r="AP36" i="12" s="1"/>
  <c r="AM23" i="12"/>
  <c r="AN23" i="12" s="1"/>
  <c r="AL30" i="12"/>
  <c r="AI29" i="12"/>
  <c r="AJ18" i="12"/>
  <c r="AK18" i="12" s="1"/>
  <c r="AJ17" i="12"/>
  <c r="AL16" i="12"/>
  <c r="AL10" i="12"/>
  <c r="AL35" i="12"/>
  <c r="AL19" i="12"/>
  <c r="AL29" i="12"/>
  <c r="AL13" i="12"/>
  <c r="AL20" i="12"/>
  <c r="AL15" i="12"/>
  <c r="AL14" i="12"/>
  <c r="AL12" i="12"/>
  <c r="AL37" i="12"/>
  <c r="AL31" i="12"/>
  <c r="AL40" i="12"/>
  <c r="AL38" i="12"/>
  <c r="AL9" i="12"/>
  <c r="AK17" i="12" l="1"/>
  <c r="AS17" i="12" s="1"/>
  <c r="AT17" i="12" s="1"/>
  <c r="AI44" i="12"/>
  <c r="AK29" i="12"/>
  <c r="AS29" i="12" s="1"/>
  <c r="AJ44" i="12"/>
  <c r="AS9" i="12"/>
  <c r="AM21" i="12"/>
  <c r="AN21" i="12" s="1"/>
  <c r="AS21" i="12"/>
  <c r="AT21" i="12" s="1"/>
  <c r="AN11" i="12"/>
  <c r="AS11" i="12"/>
  <c r="AO22" i="12"/>
  <c r="AP22" i="12" s="1"/>
  <c r="AQ22" i="12" s="1"/>
  <c r="AQ36" i="12"/>
  <c r="AS35" i="12"/>
  <c r="AT38" i="12"/>
  <c r="AU38" i="12" s="1"/>
  <c r="AT40" i="12"/>
  <c r="AU40" i="12" s="1"/>
  <c r="BD40" i="12" s="1"/>
  <c r="AT37" i="12"/>
  <c r="AU37" i="12" s="1"/>
  <c r="AT36" i="12"/>
  <c r="AT31" i="12"/>
  <c r="AT30" i="12"/>
  <c r="AT23" i="12"/>
  <c r="AT22" i="12"/>
  <c r="AT19" i="12"/>
  <c r="AT20" i="12"/>
  <c r="AT16" i="12"/>
  <c r="AS10" i="12"/>
  <c r="AT12" i="12"/>
  <c r="AT13" i="12"/>
  <c r="AT14" i="12"/>
  <c r="AT15" i="12"/>
  <c r="AM35" i="12"/>
  <c r="AN35" i="12" s="1"/>
  <c r="AM30" i="12"/>
  <c r="AN30" i="12" s="1"/>
  <c r="AO30" i="12" s="1"/>
  <c r="AP30" i="12" s="1"/>
  <c r="AM29" i="12"/>
  <c r="AN29" i="12" s="1"/>
  <c r="AO29" i="12" s="1"/>
  <c r="AM20" i="12"/>
  <c r="AN20" i="12" s="1"/>
  <c r="AO20" i="12" s="1"/>
  <c r="AP20" i="12" s="1"/>
  <c r="AM19" i="12"/>
  <c r="AN19" i="12" s="1"/>
  <c r="AO19" i="12" s="1"/>
  <c r="AP19" i="12" s="1"/>
  <c r="AM16" i="12"/>
  <c r="AN16" i="12" s="1"/>
  <c r="AO16" i="12" s="1"/>
  <c r="AM15" i="12"/>
  <c r="AN15" i="12" s="1"/>
  <c r="AO15" i="12" s="1"/>
  <c r="AM13" i="12"/>
  <c r="AN13" i="12" s="1"/>
  <c r="AO13" i="12" s="1"/>
  <c r="AP13" i="12" s="1"/>
  <c r="AM10" i="12"/>
  <c r="AN10" i="12" s="1"/>
  <c r="AO10" i="12" s="1"/>
  <c r="AM9" i="12"/>
  <c r="AO23" i="12"/>
  <c r="AP23" i="12" s="1"/>
  <c r="AL18" i="12"/>
  <c r="AL17" i="12"/>
  <c r="AM14" i="12"/>
  <c r="AM38" i="12"/>
  <c r="AN38" i="12" s="1"/>
  <c r="AO38" i="12" s="1"/>
  <c r="AM40" i="12"/>
  <c r="AN40" i="12" s="1"/>
  <c r="AO40" i="12" s="1"/>
  <c r="AP40" i="12" s="1"/>
  <c r="AM37" i="12"/>
  <c r="AN37" i="12" s="1"/>
  <c r="AM12" i="12"/>
  <c r="AN12" i="12" s="1"/>
  <c r="AO12" i="12" s="1"/>
  <c r="AM31" i="12"/>
  <c r="AN31" i="12" s="1"/>
  <c r="AO31" i="12" s="1"/>
  <c r="AR36" i="12" l="1"/>
  <c r="AX36" i="12" s="1"/>
  <c r="AR22" i="12"/>
  <c r="AX22" i="12" s="1"/>
  <c r="AL44" i="12"/>
  <c r="AK44" i="12"/>
  <c r="AO21" i="12"/>
  <c r="AP21" i="12" s="1"/>
  <c r="AT9" i="12"/>
  <c r="AN9" i="12"/>
  <c r="AT11" i="12"/>
  <c r="AU11" i="12" s="1"/>
  <c r="BD11" i="12" s="1"/>
  <c r="AV37" i="12"/>
  <c r="BE37" i="12" s="1"/>
  <c r="BD37" i="12"/>
  <c r="AV38" i="12"/>
  <c r="BE38" i="12" s="1"/>
  <c r="BD38" i="12"/>
  <c r="AU31" i="12"/>
  <c r="AU30" i="12"/>
  <c r="BD30" i="12" s="1"/>
  <c r="AU20" i="12"/>
  <c r="AU22" i="12"/>
  <c r="AU23" i="12"/>
  <c r="AU14" i="12"/>
  <c r="BD14" i="12" s="1"/>
  <c r="AU16" i="12"/>
  <c r="AU17" i="12"/>
  <c r="AU13" i="12"/>
  <c r="AU12" i="12"/>
  <c r="BD12" i="12" s="1"/>
  <c r="AO11" i="12"/>
  <c r="AQ19" i="12"/>
  <c r="AV40" i="12"/>
  <c r="AQ13" i="12"/>
  <c r="AT35" i="12"/>
  <c r="AU35" i="12" s="1"/>
  <c r="BD35" i="12" s="1"/>
  <c r="AQ40" i="12"/>
  <c r="AU36" i="12"/>
  <c r="AT29" i="12"/>
  <c r="AQ30" i="12"/>
  <c r="AQ23" i="12"/>
  <c r="AU21" i="12"/>
  <c r="AS18" i="12"/>
  <c r="AS44" i="12" s="1"/>
  <c r="AU19" i="12"/>
  <c r="AQ20" i="12"/>
  <c r="AU15" i="12"/>
  <c r="AT10" i="12"/>
  <c r="AP10" i="12"/>
  <c r="AQ10" i="12" s="1"/>
  <c r="AO35" i="12"/>
  <c r="AP35" i="12" s="1"/>
  <c r="AP15" i="12"/>
  <c r="AM17" i="12"/>
  <c r="AN17" i="12" s="1"/>
  <c r="AM18" i="12"/>
  <c r="AN18" i="12" s="1"/>
  <c r="AO18" i="12" s="1"/>
  <c r="AP16" i="12"/>
  <c r="AQ16" i="12" s="1"/>
  <c r="AP29" i="12"/>
  <c r="AQ29" i="12" s="1"/>
  <c r="AO37" i="12"/>
  <c r="AP31" i="12"/>
  <c r="AQ31" i="12" s="1"/>
  <c r="AP12" i="12"/>
  <c r="AQ12" i="12" s="1"/>
  <c r="AP38" i="12"/>
  <c r="AN14" i="12"/>
  <c r="AR13" i="12" l="1"/>
  <c r="AX13" i="12" s="1"/>
  <c r="AR29" i="12"/>
  <c r="AX29" i="12" s="1"/>
  <c r="AR20" i="12"/>
  <c r="AX20" i="12" s="1"/>
  <c r="AR23" i="12"/>
  <c r="AX23" i="12" s="1"/>
  <c r="AR40" i="12"/>
  <c r="AX40" i="12" s="1"/>
  <c r="AR19" i="12"/>
  <c r="AX19" i="12" s="1"/>
  <c r="AR31" i="12"/>
  <c r="AX31" i="12" s="1"/>
  <c r="AR16" i="12"/>
  <c r="AX16" i="12" s="1"/>
  <c r="AR10" i="12"/>
  <c r="AX10" i="12" s="1"/>
  <c r="AR30" i="12"/>
  <c r="AX30" i="12" s="1"/>
  <c r="AM44" i="12"/>
  <c r="AQ21" i="12"/>
  <c r="AU9" i="12"/>
  <c r="AV9" i="12" s="1"/>
  <c r="AO9" i="12"/>
  <c r="AV30" i="12"/>
  <c r="BE30" i="12" s="1"/>
  <c r="AV12" i="12"/>
  <c r="BE12" i="12" s="1"/>
  <c r="AW38" i="12"/>
  <c r="AV36" i="12"/>
  <c r="BE36" i="12" s="1"/>
  <c r="BD36" i="12"/>
  <c r="AW37" i="12"/>
  <c r="AW40" i="12"/>
  <c r="BE40" i="12"/>
  <c r="AV31" i="12"/>
  <c r="BE31" i="12" s="1"/>
  <c r="BD31" i="12"/>
  <c r="AU29" i="12"/>
  <c r="BD29" i="12" s="1"/>
  <c r="AV22" i="12"/>
  <c r="BD22" i="12"/>
  <c r="AV19" i="12"/>
  <c r="BE19" i="12" s="1"/>
  <c r="BD19" i="12"/>
  <c r="AV21" i="12"/>
  <c r="BE21" i="12" s="1"/>
  <c r="BD21" i="12"/>
  <c r="AV23" i="12"/>
  <c r="BE23" i="12" s="1"/>
  <c r="BD23" i="12"/>
  <c r="AV20" i="12"/>
  <c r="BD20" i="12"/>
  <c r="AV17" i="12"/>
  <c r="BD17" i="12"/>
  <c r="AV14" i="12"/>
  <c r="AV15" i="12"/>
  <c r="BE15" i="12" s="1"/>
  <c r="BD15" i="12"/>
  <c r="AV16" i="12"/>
  <c r="BD16" i="12"/>
  <c r="AU10" i="12"/>
  <c r="AV13" i="12"/>
  <c r="BD13" i="12"/>
  <c r="AV11" i="12"/>
  <c r="BE11" i="12" s="1"/>
  <c r="AP11" i="12"/>
  <c r="AV35" i="12"/>
  <c r="AQ38" i="12"/>
  <c r="AQ35" i="12"/>
  <c r="AT18" i="12"/>
  <c r="AR12" i="12"/>
  <c r="AX12" i="12" s="1"/>
  <c r="AO14" i="12"/>
  <c r="AP14" i="12" s="1"/>
  <c r="AQ15" i="12"/>
  <c r="AO17" i="12"/>
  <c r="AP17" i="12" s="1"/>
  <c r="AP18" i="12"/>
  <c r="AQ18" i="12" s="1"/>
  <c r="AN44" i="12"/>
  <c r="AP37" i="12"/>
  <c r="AQ37" i="12" s="1"/>
  <c r="AR38" i="12" l="1"/>
  <c r="AX38" i="12" s="1"/>
  <c r="AY38" i="12" s="1"/>
  <c r="AY40" i="12"/>
  <c r="AR21" i="12"/>
  <c r="AX21" i="12" s="1"/>
  <c r="AR35" i="12"/>
  <c r="AX35" i="12" s="1"/>
  <c r="AR37" i="12"/>
  <c r="AX37" i="12" s="1"/>
  <c r="AY37" i="12" s="1"/>
  <c r="AR15" i="12"/>
  <c r="AX15" i="12" s="1"/>
  <c r="AP9" i="12"/>
  <c r="BD9" i="12"/>
  <c r="AW30" i="12"/>
  <c r="AY30" i="12" s="1"/>
  <c r="AW12" i="12"/>
  <c r="AY12" i="12" s="1"/>
  <c r="AW19" i="12"/>
  <c r="AY19" i="12" s="1"/>
  <c r="AW36" i="12"/>
  <c r="AY36" i="12" s="1"/>
  <c r="AW21" i="12"/>
  <c r="AW15" i="12"/>
  <c r="AV29" i="12"/>
  <c r="AW29" i="12" s="1"/>
  <c r="AY29" i="12" s="1"/>
  <c r="AW31" i="12"/>
  <c r="AY31" i="12" s="1"/>
  <c r="AW23" i="12"/>
  <c r="AY23" i="12" s="1"/>
  <c r="AW35" i="12"/>
  <c r="BE35" i="12"/>
  <c r="AW20" i="12"/>
  <c r="AY20" i="12" s="1"/>
  <c r="BE20" i="12"/>
  <c r="BE22" i="12"/>
  <c r="AW22" i="12"/>
  <c r="AY22" i="12" s="1"/>
  <c r="BE17" i="12"/>
  <c r="AW17" i="12"/>
  <c r="AW16" i="12"/>
  <c r="AY16" i="12" s="1"/>
  <c r="BE16" i="12"/>
  <c r="AW14" i="12"/>
  <c r="BE14" i="12"/>
  <c r="AW9" i="12"/>
  <c r="BE9" i="12"/>
  <c r="BE13" i="12"/>
  <c r="AW13" i="12"/>
  <c r="AY13" i="12" s="1"/>
  <c r="AV10" i="12"/>
  <c r="BD10" i="12"/>
  <c r="AQ11" i="12"/>
  <c r="AW11" i="12"/>
  <c r="AQ14" i="12"/>
  <c r="AR18" i="12"/>
  <c r="AX18" i="12" s="1"/>
  <c r="AU18" i="12"/>
  <c r="AQ17" i="12"/>
  <c r="AO44" i="12"/>
  <c r="AY35" i="12" l="1"/>
  <c r="AR17" i="12"/>
  <c r="AX17" i="12" s="1"/>
  <c r="AY17" i="12" s="1"/>
  <c r="AZ17" i="12" s="1"/>
  <c r="BA17" i="12" s="1"/>
  <c r="AY21" i="12"/>
  <c r="AR14" i="12"/>
  <c r="AX14" i="12" s="1"/>
  <c r="AY14" i="12" s="1"/>
  <c r="AZ14" i="12" s="1"/>
  <c r="BA14" i="12" s="1"/>
  <c r="BB14" i="12" s="1"/>
  <c r="BC14" i="12" s="1"/>
  <c r="AY15" i="12"/>
  <c r="AQ9" i="12"/>
  <c r="AZ30" i="12"/>
  <c r="AZ40" i="12"/>
  <c r="BA40" i="12" s="1"/>
  <c r="AZ38" i="12"/>
  <c r="BA38" i="12" s="1"/>
  <c r="BB38" i="12" s="1"/>
  <c r="AZ37" i="12"/>
  <c r="BA37" i="12" s="1"/>
  <c r="BB37" i="12" s="1"/>
  <c r="AZ22" i="12"/>
  <c r="BA22" i="12" s="1"/>
  <c r="BB22" i="12" s="1"/>
  <c r="AZ20" i="12"/>
  <c r="BA20" i="12" s="1"/>
  <c r="BB20" i="12" s="1"/>
  <c r="AZ16" i="12"/>
  <c r="BA16" i="12" s="1"/>
  <c r="BB16" i="12" s="1"/>
  <c r="BC16" i="12" s="1"/>
  <c r="AZ13" i="12"/>
  <c r="BA13" i="12" s="1"/>
  <c r="BB13" i="12" s="1"/>
  <c r="BE29" i="12"/>
  <c r="AV18" i="12"/>
  <c r="BE18" i="12" s="1"/>
  <c r="BD18" i="12"/>
  <c r="BD44" i="12" s="1"/>
  <c r="BE10" i="12"/>
  <c r="AW10" i="12"/>
  <c r="AY10" i="12" s="1"/>
  <c r="AR11" i="12"/>
  <c r="AX11" i="12" s="1"/>
  <c r="AY11" i="12" s="1"/>
  <c r="AZ11" i="12" s="1"/>
  <c r="BA11" i="12" s="1"/>
  <c r="AP44" i="12"/>
  <c r="AR9" i="12" l="1"/>
  <c r="AX9" i="12" s="1"/>
  <c r="BE44" i="12"/>
  <c r="BB11" i="12"/>
  <c r="BC11" i="12" s="1"/>
  <c r="BC37" i="12"/>
  <c r="BC38" i="12"/>
  <c r="BB17" i="12"/>
  <c r="BC17" i="12" s="1"/>
  <c r="BC22" i="12"/>
  <c r="BB40" i="12"/>
  <c r="BC40" i="12" s="1"/>
  <c r="AZ36" i="12"/>
  <c r="BA36" i="12" s="1"/>
  <c r="BA30" i="12"/>
  <c r="AZ35" i="12"/>
  <c r="BA35" i="12" s="1"/>
  <c r="AZ31" i="12"/>
  <c r="BA31" i="12" s="1"/>
  <c r="BB31" i="12" s="1"/>
  <c r="AZ23" i="12"/>
  <c r="BA23" i="12" s="1"/>
  <c r="AZ21" i="12"/>
  <c r="BA21" i="12" s="1"/>
  <c r="BB21" i="12" s="1"/>
  <c r="AZ29" i="12"/>
  <c r="BA29" i="12" s="1"/>
  <c r="BC20" i="12"/>
  <c r="AZ19" i="12"/>
  <c r="BA19" i="12" s="1"/>
  <c r="AZ12" i="12"/>
  <c r="BA12" i="12" s="1"/>
  <c r="BB12" i="12" s="1"/>
  <c r="BC13" i="12"/>
  <c r="AZ15" i="12"/>
  <c r="BA15" i="12" s="1"/>
  <c r="BB15" i="12" s="1"/>
  <c r="AZ10" i="12"/>
  <c r="BA10" i="12" s="1"/>
  <c r="BB10" i="12" s="1"/>
  <c r="AW18" i="12"/>
  <c r="AY18" i="12" s="1"/>
  <c r="AQ44" i="12"/>
  <c r="AX44" i="12" l="1"/>
  <c r="AY9" i="12"/>
  <c r="AZ9" i="12" s="1"/>
  <c r="AW44" i="12"/>
  <c r="BC10" i="12"/>
  <c r="BC31" i="12"/>
  <c r="BB23" i="12"/>
  <c r="BC23" i="12" s="1"/>
  <c r="BB30" i="12"/>
  <c r="BC30" i="12" s="1"/>
  <c r="BB36" i="12"/>
  <c r="BC36" i="12" s="1"/>
  <c r="BB35" i="12"/>
  <c r="BC35" i="12" s="1"/>
  <c r="BB29" i="12"/>
  <c r="BC29" i="12" s="1"/>
  <c r="BC21" i="12"/>
  <c r="BB19" i="12"/>
  <c r="BC19" i="12" s="1"/>
  <c r="BC12" i="12"/>
  <c r="BC15" i="12"/>
  <c r="AR44" i="12"/>
  <c r="AY44" i="12" l="1"/>
  <c r="BA9" i="12"/>
  <c r="BB9" i="12" s="1"/>
  <c r="AZ18" i="12"/>
  <c r="AZ44" i="12" s="1"/>
  <c r="BC9" i="12" l="1"/>
  <c r="BA18" i="12"/>
  <c r="BA44" i="12" s="1"/>
  <c r="BB18" i="12" l="1"/>
  <c r="BB44" i="12" s="1"/>
  <c r="BC18" i="12" l="1"/>
  <c r="BC44" i="12" s="1"/>
  <c r="AI45" i="12" l="1"/>
  <c r="AT44" i="12" l="1"/>
  <c r="AN45" i="12" l="1"/>
  <c r="AM45" i="12"/>
  <c r="AT45" i="12"/>
  <c r="AU44" i="12"/>
  <c r="AO45" i="12" l="1"/>
  <c r="AV44" i="12"/>
  <c r="BD45" i="12" l="1"/>
  <c r="AU45" i="12"/>
  <c r="AV45" i="12"/>
  <c r="AW47" i="12" l="1"/>
  <c r="BE45" i="12"/>
  <c r="AP45" i="12"/>
  <c r="AM47" i="12" s="1"/>
  <c r="AQ45" i="12"/>
  <c r="AS45" i="12"/>
  <c r="AW45" i="12" l="1"/>
  <c r="AR45" i="12" l="1"/>
  <c r="AL45" i="12" l="1"/>
  <c r="AP51" i="12"/>
  <c r="AW48" i="12"/>
  <c r="AM48" i="12" s="1"/>
  <c r="AM49" i="12" s="1"/>
  <c r="AZ45" i="12"/>
  <c r="BA45" i="12"/>
  <c r="BB45" i="12" l="1"/>
  <c r="BC45" i="12" l="1"/>
  <c r="BD47" i="12" s="1"/>
  <c r="BF4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</author>
    <author>user</author>
  </authors>
  <commentList>
    <comment ref="Y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បានទូទាត់ 18ថ្ងៃ​ រួចរាល់​07.2021
</t>
        </r>
      </text>
    </comment>
    <comment ref="AC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Y1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បានទូរទាត់​បំណាច់ឆ្នាំ​16ថ្ងៃ</t>
        </r>
      </text>
    </comment>
    <comment ref="AC1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AC1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AC1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AC1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AC1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AC16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AC1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F1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 18 DY(2023)</t>
        </r>
      </text>
    </comment>
    <comment ref="V19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09.2021=up $4</t>
        </r>
      </text>
    </comment>
    <comment ref="AC19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AC20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AC2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Y22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F23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 PAY 18DAY(2023)</t>
        </r>
      </text>
    </comment>
    <comment ref="Y23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23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24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 PAY 18DAY(2023</t>
        </r>
      </text>
    </comment>
    <comment ref="Y24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
បានខ្ចីប្រើបមណាច់ឆ្នាំ​ចំនួន​៨ថ្ងៃ​ក្នុងខែ​​០៩/​​២០២១</t>
        </r>
      </text>
    </comment>
    <comment ref="AC24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F25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YETPAY 18DAY(2023)</t>
        </r>
      </text>
    </comment>
    <comment ref="Y25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
បានខ្ចីប្រើបមណាច់ឆ្នាំ​ចំនួន​៨ថ្ងៃ​ក្នុងខែ​​០៩/​​២០២១</t>
        </r>
      </text>
    </comment>
    <comment ref="AC25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26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YETPAY 18 DAY(2023)</t>
        </r>
      </text>
    </comment>
    <comment ref="Y26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26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27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YETPAY18DAY(2023)</t>
        </r>
      </text>
    </comment>
    <comment ref="Y27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27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28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YETPAY18DAY(2023)</t>
        </r>
      </text>
    </comment>
    <comment ref="Y2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28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2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PEY18DAY(2023)</t>
        </r>
      </text>
    </comment>
    <comment ref="Y29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29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0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PAY182023</t>
        </r>
      </text>
    </comment>
    <comment ref="Y30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30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1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PAY18DAY2023</t>
        </r>
      </text>
    </comment>
    <comment ref="Y31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31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R32" authorId="0" shapeId="0" xr:uid="{00000000-0006-0000-0100-00002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=OT</t>
        </r>
      </text>
    </comment>
    <comment ref="Y32" authorId="0" shapeId="0" xr:uid="{00000000-0006-0000-0100-00002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F33" authorId="0" shapeId="0" xr:uid="{00000000-0006-0000-0100-00003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18DAY(2023)</t>
        </r>
      </text>
    </comment>
    <comment ref="Y33" authorId="0" shapeId="0" xr:uid="{00000000-0006-0000-0100-00003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33" authorId="0" shapeId="0" xr:uid="{00000000-0006-0000-0100-00003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Y34" authorId="0" shapeId="0" xr:uid="{00000000-0006-0000-0100-00003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F35" authorId="0" shapeId="0" xr:uid="{00000000-0006-0000-0100-00003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35" authorId="1" shapeId="0" xr:uid="{00000000-0006-0000-0100-00003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35" authorId="0" shapeId="0" xr:uid="{00000000-0006-0000-0100-00003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6" authorId="0" shapeId="0" xr:uid="{00000000-0006-0000-0100-00003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36" authorId="1" shapeId="0" xr:uid="{00000000-0006-0000-0100-00003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36" authorId="0" shapeId="0" xr:uid="{00000000-0006-0000-0100-00003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7" authorId="0" shapeId="0" xr:uid="{00000000-0006-0000-0100-00003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37" authorId="1" shapeId="0" xr:uid="{00000000-0006-0000-0100-00003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37" authorId="0" shapeId="0" xr:uid="{00000000-0006-0000-0100-00003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8" authorId="0" shapeId="0" xr:uid="{00000000-0006-0000-0100-00003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38" authorId="1" shapeId="0" xr:uid="{00000000-0006-0000-0100-00003E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38" authorId="0" shapeId="0" xr:uid="{00000000-0006-0000-0100-00003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F39" authorId="0" shapeId="0" xr:uid="{00000000-0006-0000-0100-00004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PAY18DAY2023</t>
        </r>
      </text>
    </comment>
    <comment ref="Y39" authorId="1" shapeId="0" xr:uid="{00000000-0006-0000-0100-00004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39" authorId="0" shapeId="0" xr:uid="{00000000-0006-0000-0100-00004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40" authorId="0" shapeId="0" xr:uid="{00000000-0006-0000-0100-00004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40" authorId="0" shapeId="0" xr:uid="{00000000-0006-0000-0100-00004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N/U=18DAY 09-10.2021</t>
        </r>
      </text>
    </comment>
    <comment ref="AC40" authorId="0" shapeId="0" xr:uid="{00000000-0006-0000-0100-00004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AC42" authorId="0" shapeId="0" xr:uid="{00000000-0006-0000-0100-00004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AC43" authorId="0" shapeId="0" xr:uid="{00000000-0006-0000-0100-00004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</author>
    <author>Sofiya</author>
    <author>user</author>
  </authors>
  <commentList>
    <comment ref="C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ឈប់អត់កាត់
</t>
        </r>
      </text>
    </comment>
    <comment ref="U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A=1DAY</t>
        </r>
      </text>
    </comment>
    <comment ref="Z6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A=1DAY</t>
        </r>
      </text>
    </comment>
    <comment ref="BH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ទូទាត់បំណាច់ឆ្នាំ​07.2023
18ថ្ងៃ(FOR 07.22-&gt;0723)</t>
        </r>
      </text>
    </comment>
    <comment ref="BU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7" authorId="0" shapeId="0" xr:uid="{00000000-0006-0000-0200-00002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BH7" authorId="1" shapeId="0" xr:uid="{00000000-0006-0000-0200-000023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មិនបានទូរទាត់ប្រាក់បំណាច់ឆ្នាំ01.23-&gt;01.23​(18ថ្ងៃ)</t>
        </r>
      </text>
    </comment>
    <comment ref="J8" authorId="0" shapeId="0" xr:uid="{00000000-0006-0000-0200-00002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8" authorId="0" shapeId="0" xr:uid="{00000000-0006-0000-0200-00002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8" authorId="0" shapeId="0" xr:uid="{00000000-0006-0000-0200-00002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8" authorId="0" shapeId="0" xr:uid="{00000000-0006-0000-0200-00002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8" authorId="0" shapeId="0" xr:uid="{00000000-0006-0000-0200-00002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8" authorId="0" shapeId="0" xr:uid="{00000000-0006-0000-0200-00002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8" authorId="0" shapeId="0" xr:uid="{00000000-0006-0000-0200-00002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8" authorId="0" shapeId="0" xr:uid="{00000000-0006-0000-0200-00002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8" authorId="0" shapeId="0" xr:uid="{00000000-0006-0000-0200-00002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8" authorId="0" shapeId="0" xr:uid="{00000000-0006-0000-0200-00002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8" authorId="0" shapeId="0" xr:uid="{00000000-0006-0000-0200-00002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8" authorId="0" shapeId="0" xr:uid="{00000000-0006-0000-0200-00002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8" authorId="0" shapeId="0" xr:uid="{00000000-0006-0000-0200-00003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8" authorId="0" shapeId="0" xr:uid="{00000000-0006-0000-0200-00003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8" authorId="0" shapeId="0" xr:uid="{00000000-0006-0000-0200-00003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8" authorId="0" shapeId="0" xr:uid="{00000000-0006-0000-0200-00003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8" authorId="0" shapeId="0" xr:uid="{00000000-0006-0000-0200-00003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8" authorId="0" shapeId="0" xr:uid="{00000000-0006-0000-0200-00003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8" authorId="0" shapeId="0" xr:uid="{00000000-0006-0000-0200-00003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8" authorId="0" shapeId="0" xr:uid="{00000000-0006-0000-0200-00003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8" authorId="0" shapeId="0" xr:uid="{00000000-0006-0000-0200-00003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8" authorId="0" shapeId="0" xr:uid="{00000000-0006-0000-0200-00003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8" authorId="0" shapeId="0" xr:uid="{00000000-0006-0000-0200-00003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8" authorId="0" shapeId="0" xr:uid="{00000000-0006-0000-0200-00003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8" authorId="0" shapeId="0" xr:uid="{00000000-0006-0000-0200-00003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8" authorId="0" shapeId="0" xr:uid="{00000000-0006-0000-0200-00003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8" authorId="0" shapeId="0" xr:uid="{00000000-0006-0000-0200-00003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8" authorId="0" shapeId="0" xr:uid="{00000000-0006-0000-0200-00003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pay n/u18day (04.2022) </t>
        </r>
      </text>
    </comment>
    <comment ref="BI8" authorId="0" shapeId="0" xr:uid="{00000000-0006-0000-0200-00004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J9" authorId="0" shapeId="0" xr:uid="{00000000-0006-0000-0200-00004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9" authorId="0" shapeId="0" xr:uid="{00000000-0006-0000-0200-00004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9" authorId="0" shapeId="0" xr:uid="{00000000-0006-0000-0200-00004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9" authorId="0" shapeId="0" xr:uid="{00000000-0006-0000-0200-00004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9" authorId="0" shapeId="0" xr:uid="{00000000-0006-0000-0200-00004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9" authorId="0" shapeId="0" xr:uid="{00000000-0006-0000-0200-00004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9" authorId="0" shapeId="0" xr:uid="{00000000-0006-0000-0200-00004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9" authorId="0" shapeId="0" xr:uid="{00000000-0006-0000-0200-00004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9" authorId="0" shapeId="0" xr:uid="{00000000-0006-0000-0200-00004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9" authorId="0" shapeId="0" xr:uid="{00000000-0006-0000-0200-00004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9" authorId="0" shapeId="0" xr:uid="{00000000-0006-0000-0200-00004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9" authorId="0" shapeId="0" xr:uid="{00000000-0006-0000-0200-00004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9" authorId="0" shapeId="0" xr:uid="{00000000-0006-0000-0200-00004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9" authorId="0" shapeId="0" xr:uid="{00000000-0006-0000-0200-00004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9" authorId="0" shapeId="0" xr:uid="{00000000-0006-0000-0200-00004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9" authorId="0" shapeId="0" xr:uid="{00000000-0006-0000-0200-00005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9" authorId="0" shapeId="0" xr:uid="{00000000-0006-0000-0200-00005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9" authorId="0" shapeId="0" xr:uid="{00000000-0006-0000-0200-00005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9" authorId="0" shapeId="0" xr:uid="{00000000-0006-0000-0200-00005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9" authorId="0" shapeId="0" xr:uid="{00000000-0006-0000-0200-00005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9" authorId="0" shapeId="0" xr:uid="{00000000-0006-0000-0200-00005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9" authorId="0" shapeId="0" xr:uid="{00000000-0006-0000-0200-00005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9" authorId="0" shapeId="0" xr:uid="{00000000-0006-0000-0200-00005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9" authorId="0" shapeId="0" xr:uid="{00000000-0006-0000-0200-00005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9" authorId="0" shapeId="0" xr:uid="{00000000-0006-0000-0200-00005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9" authorId="0" shapeId="0" xr:uid="{00000000-0006-0000-0200-00005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9" authorId="0" shapeId="0" xr:uid="{00000000-0006-0000-0200-00005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Q9" authorId="1" shapeId="0" xr:uid="{00000000-0006-0000-0200-00005C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មិនបានទូរទាត់ប្រាក់បំណាច់ឆ្នាំ2023​(18ថ្ងៃ)</t>
        </r>
      </text>
    </comment>
    <comment ref="BH9" authorId="1" shapeId="0" xr:uid="{00000000-0006-0000-0200-00005D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មិនបានទូរទាត់ប្រាក់បំណាច់ឆ្នាំ2023​(18ថ្ងៃ)</t>
        </r>
      </text>
    </comment>
    <comment ref="J10" authorId="0" shapeId="0" xr:uid="{00000000-0006-0000-0200-00005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0" authorId="0" shapeId="0" xr:uid="{00000000-0006-0000-0200-00005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0" authorId="0" shapeId="0" xr:uid="{00000000-0006-0000-0200-00006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0" authorId="0" shapeId="0" xr:uid="{00000000-0006-0000-0200-00006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0" authorId="0" shapeId="0" xr:uid="{00000000-0006-0000-0200-00006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0" authorId="0" shapeId="0" xr:uid="{00000000-0006-0000-0200-00006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0" authorId="0" shapeId="0" xr:uid="{00000000-0006-0000-0200-00006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0" authorId="0" shapeId="0" xr:uid="{00000000-0006-0000-0200-00006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0" authorId="0" shapeId="0" xr:uid="{00000000-0006-0000-0200-00006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0" authorId="0" shapeId="0" xr:uid="{00000000-0006-0000-0200-00006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0" authorId="0" shapeId="0" xr:uid="{00000000-0006-0000-0200-00006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0" authorId="0" shapeId="0" xr:uid="{00000000-0006-0000-0200-00006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0" authorId="0" shapeId="0" xr:uid="{00000000-0006-0000-0200-00006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0" authorId="0" shapeId="0" xr:uid="{00000000-0006-0000-0200-00006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10" authorId="0" shapeId="0" xr:uid="{00000000-0006-0000-0200-00006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0" authorId="0" shapeId="0" xr:uid="{00000000-0006-0000-0200-00006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0" authorId="0" shapeId="0" xr:uid="{00000000-0006-0000-0200-00006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0" authorId="0" shapeId="0" xr:uid="{00000000-0006-0000-0200-00006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0" authorId="0" shapeId="0" xr:uid="{00000000-0006-0000-0200-00007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0" authorId="0" shapeId="0" xr:uid="{00000000-0006-0000-0200-00007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10" authorId="0" shapeId="0" xr:uid="{00000000-0006-0000-0200-00007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0" authorId="0" shapeId="0" xr:uid="{00000000-0006-0000-0200-00007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0" authorId="0" shapeId="0" xr:uid="{00000000-0006-0000-0200-00007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0" authorId="0" shapeId="0" xr:uid="{00000000-0006-0000-0200-00007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0" authorId="0" shapeId="0" xr:uid="{00000000-0006-0000-0200-00007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0" authorId="0" shapeId="0" xr:uid="{00000000-0006-0000-0200-00007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0" authorId="0" shapeId="0" xr:uid="{00000000-0006-0000-0200-00007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10" authorId="0" shapeId="0" xr:uid="{00000000-0006-0000-0200-00007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 pay=18DAY N/U(06--2023)
</t>
        </r>
      </text>
    </comment>
    <comment ref="J11" authorId="0" shapeId="0" xr:uid="{00000000-0006-0000-0200-00007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1" authorId="0" shapeId="0" xr:uid="{00000000-0006-0000-0200-00007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1" authorId="0" shapeId="0" xr:uid="{00000000-0006-0000-0200-00007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1" authorId="0" shapeId="0" xr:uid="{00000000-0006-0000-0200-00007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1" authorId="0" shapeId="0" xr:uid="{00000000-0006-0000-0200-00007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1" authorId="0" shapeId="0" xr:uid="{00000000-0006-0000-0200-00007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1" authorId="0" shapeId="0" xr:uid="{00000000-0006-0000-0200-00008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1" authorId="0" shapeId="0" xr:uid="{00000000-0006-0000-0200-00008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1" authorId="0" shapeId="0" xr:uid="{00000000-0006-0000-0200-00008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1" authorId="0" shapeId="0" xr:uid="{00000000-0006-0000-0200-00008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1" authorId="0" shapeId="0" xr:uid="{00000000-0006-0000-0200-00008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1" authorId="0" shapeId="0" xr:uid="{00000000-0006-0000-0200-00008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1" authorId="0" shapeId="0" xr:uid="{00000000-0006-0000-0200-00008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1" authorId="0" shapeId="0" xr:uid="{00000000-0006-0000-0200-00008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11" authorId="0" shapeId="0" xr:uid="{00000000-0006-0000-0200-00008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1" authorId="0" shapeId="0" xr:uid="{00000000-0006-0000-0200-00008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1" authorId="0" shapeId="0" xr:uid="{00000000-0006-0000-0200-00008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1" authorId="0" shapeId="0" xr:uid="{00000000-0006-0000-0200-00008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1" authorId="0" shapeId="0" xr:uid="{00000000-0006-0000-0200-00008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1" authorId="0" shapeId="0" xr:uid="{00000000-0006-0000-0200-00008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11" authorId="0" shapeId="0" xr:uid="{00000000-0006-0000-0200-00008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1" authorId="0" shapeId="0" xr:uid="{00000000-0006-0000-0200-00008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1" authorId="0" shapeId="0" xr:uid="{00000000-0006-0000-0200-00009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1" authorId="0" shapeId="0" xr:uid="{00000000-0006-0000-0200-00009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1" authorId="0" shapeId="0" xr:uid="{00000000-0006-0000-0200-00009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1" authorId="0" shapeId="0" xr:uid="{00000000-0006-0000-0200-00009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1" authorId="0" shapeId="0" xr:uid="{00000000-0006-0000-0200-00009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11" authorId="0" shapeId="0" xr:uid="{00000000-0006-0000-0200-00009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n/u18day (05.2022)
ខ្ចី​បំណាច់ឆ្នាំ​1/2​(08.08.22)
PAY N/U 17.5DAY(05.2023)</t>
        </r>
      </text>
    </comment>
    <comment ref="BI11" authorId="0" shapeId="0" xr:uid="{00000000-0006-0000-0200-00009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J12" authorId="0" shapeId="0" xr:uid="{00000000-0006-0000-0200-00009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2" authorId="0" shapeId="0" xr:uid="{00000000-0006-0000-0200-00009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2" authorId="0" shapeId="0" xr:uid="{00000000-0006-0000-0200-00009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2" authorId="0" shapeId="0" xr:uid="{00000000-0006-0000-0200-00009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2" authorId="0" shapeId="0" xr:uid="{00000000-0006-0000-0200-00009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2" authorId="0" shapeId="0" xr:uid="{00000000-0006-0000-0200-00009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2" authorId="0" shapeId="0" xr:uid="{00000000-0006-0000-0200-00009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2" authorId="0" shapeId="0" xr:uid="{00000000-0006-0000-0200-00009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2" authorId="0" shapeId="0" xr:uid="{00000000-0006-0000-0200-00009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2" authorId="0" shapeId="0" xr:uid="{00000000-0006-0000-0200-0000A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2" authorId="0" shapeId="0" xr:uid="{00000000-0006-0000-0200-0000A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2" authorId="0" shapeId="0" xr:uid="{00000000-0006-0000-0200-0000A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2" authorId="0" shapeId="0" xr:uid="{00000000-0006-0000-0200-0000A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2" authorId="0" shapeId="0" xr:uid="{00000000-0006-0000-0200-0000A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12" authorId="0" shapeId="0" xr:uid="{00000000-0006-0000-0200-0000A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2" authorId="0" shapeId="0" xr:uid="{00000000-0006-0000-0200-0000A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2" authorId="0" shapeId="0" xr:uid="{00000000-0006-0000-0200-0000A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2" authorId="0" shapeId="0" xr:uid="{00000000-0006-0000-0200-0000A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2" authorId="0" shapeId="0" xr:uid="{00000000-0006-0000-0200-0000A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2" authorId="0" shapeId="0" xr:uid="{00000000-0006-0000-0200-0000A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12" authorId="0" shapeId="0" xr:uid="{00000000-0006-0000-0200-0000A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2" authorId="0" shapeId="0" xr:uid="{00000000-0006-0000-0200-0000A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2" authorId="0" shapeId="0" xr:uid="{00000000-0006-0000-0200-0000A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2" authorId="0" shapeId="0" xr:uid="{00000000-0006-0000-0200-0000A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2" authorId="0" shapeId="0" xr:uid="{00000000-0006-0000-0200-0000A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2" authorId="0" shapeId="0" xr:uid="{00000000-0006-0000-0200-0000B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2" authorId="0" shapeId="0" xr:uid="{00000000-0006-0000-0200-0000B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12" authorId="1" shapeId="0" xr:uid="{00000000-0006-0000-0200-0000B2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មិនបានទូរទាត់ប្រាក់បំណាច់ឆ្នាំ2023​(18ថ្ងៃ)</t>
        </r>
      </text>
    </comment>
    <comment ref="CK12" authorId="0" shapeId="0" xr:uid="{00000000-0006-0000-0200-0000B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50% 1day
</t>
        </r>
      </text>
    </comment>
    <comment ref="J13" authorId="0" shapeId="0" xr:uid="{00000000-0006-0000-0200-0000B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3" authorId="0" shapeId="0" xr:uid="{00000000-0006-0000-0200-0000B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3" authorId="0" shapeId="0" xr:uid="{00000000-0006-0000-0200-0000B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3" authorId="0" shapeId="0" xr:uid="{00000000-0006-0000-0200-0000B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3" authorId="0" shapeId="0" xr:uid="{00000000-0006-0000-0200-0000B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3" authorId="0" shapeId="0" xr:uid="{00000000-0006-0000-0200-0000B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3" authorId="0" shapeId="0" xr:uid="{00000000-0006-0000-0200-0000B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3" authorId="0" shapeId="0" xr:uid="{00000000-0006-0000-0200-0000B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3" authorId="0" shapeId="0" xr:uid="{00000000-0006-0000-0200-0000B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3" authorId="0" shapeId="0" xr:uid="{00000000-0006-0000-0200-0000B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3" authorId="0" shapeId="0" xr:uid="{00000000-0006-0000-0200-0000B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3" authorId="0" shapeId="0" xr:uid="{00000000-0006-0000-0200-0000B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3" authorId="0" shapeId="0" xr:uid="{00000000-0006-0000-0200-0000C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3" authorId="0" shapeId="0" xr:uid="{00000000-0006-0000-0200-0000C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13" authorId="0" shapeId="0" xr:uid="{00000000-0006-0000-0200-0000C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3" authorId="0" shapeId="0" xr:uid="{00000000-0006-0000-0200-0000C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3" authorId="0" shapeId="0" xr:uid="{00000000-0006-0000-0200-0000C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3" authorId="0" shapeId="0" xr:uid="{00000000-0006-0000-0200-0000C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3" authorId="0" shapeId="0" xr:uid="{00000000-0006-0000-0200-0000C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3" authorId="0" shapeId="0" xr:uid="{00000000-0006-0000-0200-0000C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13" authorId="0" shapeId="0" xr:uid="{00000000-0006-0000-0200-0000C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3" authorId="0" shapeId="0" xr:uid="{00000000-0006-0000-0200-0000C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3" authorId="0" shapeId="0" xr:uid="{00000000-0006-0000-0200-0000C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3" authorId="0" shapeId="0" xr:uid="{00000000-0006-0000-0200-0000C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3" authorId="0" shapeId="0" xr:uid="{00000000-0006-0000-0200-0000C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3" authorId="0" shapeId="0" xr:uid="{00000000-0006-0000-0200-0000C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3" authorId="0" shapeId="0" xr:uid="{00000000-0006-0000-0200-0000C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13" authorId="0" shapeId="0" xr:uid="{00000000-0006-0000-0200-0000C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pay=18DAY N/U(12--2023)</t>
        </r>
      </text>
    </comment>
    <comment ref="J14" authorId="0" shapeId="0" xr:uid="{00000000-0006-0000-0200-0000D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4" authorId="0" shapeId="0" xr:uid="{00000000-0006-0000-0200-0000D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4" authorId="0" shapeId="0" xr:uid="{00000000-0006-0000-0200-0000D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4" authorId="0" shapeId="0" xr:uid="{00000000-0006-0000-0200-0000D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4" authorId="0" shapeId="0" xr:uid="{00000000-0006-0000-0200-0000D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4" authorId="0" shapeId="0" xr:uid="{00000000-0006-0000-0200-0000D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4" authorId="0" shapeId="0" xr:uid="{00000000-0006-0000-0200-0000D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4" authorId="0" shapeId="0" xr:uid="{00000000-0006-0000-0200-0000D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4" authorId="0" shapeId="0" xr:uid="{00000000-0006-0000-0200-0000D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4" authorId="0" shapeId="0" xr:uid="{00000000-0006-0000-0200-0000D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4" authorId="0" shapeId="0" xr:uid="{00000000-0006-0000-0200-0000D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4" authorId="1" shapeId="0" xr:uid="{00000000-0006-0000-0200-0000DB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N/U=1</t>
        </r>
      </text>
    </comment>
    <comment ref="AN14" authorId="1" shapeId="0" xr:uid="{00000000-0006-0000-0200-0000DC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N/U=1</t>
        </r>
      </text>
    </comment>
    <comment ref="BH14" authorId="0" shapeId="0" xr:uid="{00000000-0006-0000-0200-0000D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 pay=18DAY N/U(01-2024)FOR 11.22-&gt;11.23</t>
        </r>
      </text>
    </comment>
    <comment ref="J15" authorId="0" shapeId="0" xr:uid="{00000000-0006-0000-0200-0000D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5" authorId="0" shapeId="0" xr:uid="{00000000-0006-0000-0200-0000D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5" authorId="0" shapeId="0" xr:uid="{00000000-0006-0000-0200-0000E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5" authorId="0" shapeId="0" xr:uid="{00000000-0006-0000-0200-0000E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5" authorId="0" shapeId="0" xr:uid="{00000000-0006-0000-0200-0000E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5" authorId="0" shapeId="0" xr:uid="{00000000-0006-0000-0200-0000E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5" authorId="0" shapeId="0" xr:uid="{00000000-0006-0000-0200-0000E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5" authorId="0" shapeId="0" xr:uid="{00000000-0006-0000-0200-0000E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5" authorId="0" shapeId="0" xr:uid="{00000000-0006-0000-0200-0000E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5" authorId="0" shapeId="0" xr:uid="{00000000-0006-0000-0200-0000E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5" authorId="0" shapeId="0" xr:uid="{00000000-0006-0000-0200-0000E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5" authorId="0" shapeId="0" xr:uid="{00000000-0006-0000-0200-0000E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5" authorId="0" shapeId="0" xr:uid="{00000000-0006-0000-0200-0000E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5" authorId="0" shapeId="0" xr:uid="{00000000-0006-0000-0200-0000E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15" authorId="0" shapeId="0" xr:uid="{00000000-0006-0000-0200-0000E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5" authorId="0" shapeId="0" xr:uid="{00000000-0006-0000-0200-0000E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5" authorId="0" shapeId="0" xr:uid="{00000000-0006-0000-0200-0000E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5" authorId="0" shapeId="0" xr:uid="{00000000-0006-0000-0200-0000E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5" authorId="0" shapeId="0" xr:uid="{00000000-0006-0000-0200-0000F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5" authorId="0" shapeId="0" xr:uid="{00000000-0006-0000-0200-0000F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15" authorId="0" shapeId="0" xr:uid="{00000000-0006-0000-0200-0000F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5" authorId="0" shapeId="0" xr:uid="{00000000-0006-0000-0200-0000F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5" authorId="0" shapeId="0" xr:uid="{00000000-0006-0000-0200-0000F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5" authorId="0" shapeId="0" xr:uid="{00000000-0006-0000-0200-0000F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5" authorId="0" shapeId="0" xr:uid="{00000000-0006-0000-0200-0000F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5" authorId="0" shapeId="0" xr:uid="{00000000-0006-0000-0200-0000F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5" authorId="0" shapeId="0" xr:uid="{00000000-0006-0000-0200-0000F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15" authorId="0" shapeId="0" xr:uid="{00000000-0006-0000-0200-0000F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7day (04.2023)
PAY N/U 11DAY(05 .2023</t>
        </r>
      </text>
    </comment>
    <comment ref="J16" authorId="0" shapeId="0" xr:uid="{00000000-0006-0000-0200-0000F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6" authorId="0" shapeId="0" xr:uid="{00000000-0006-0000-0200-0000F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6" authorId="0" shapeId="0" xr:uid="{00000000-0006-0000-0200-0000F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6" authorId="0" shapeId="0" xr:uid="{00000000-0006-0000-0200-0000F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6" authorId="0" shapeId="0" xr:uid="{00000000-0006-0000-0200-0000F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6" authorId="0" shapeId="0" xr:uid="{00000000-0006-0000-0200-0000F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6" authorId="0" shapeId="0" xr:uid="{00000000-0006-0000-0200-00000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6" authorId="0" shapeId="0" xr:uid="{00000000-0006-0000-0200-00000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6" authorId="0" shapeId="0" xr:uid="{00000000-0006-0000-0200-00000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6" authorId="0" shapeId="0" xr:uid="{00000000-0006-0000-0200-00000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6" authorId="0" shapeId="0" xr:uid="{00000000-0006-0000-0200-00000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6" authorId="0" shapeId="0" xr:uid="{00000000-0006-0000-0200-00000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6" authorId="0" shapeId="0" xr:uid="{00000000-0006-0000-0200-00000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6" authorId="0" shapeId="0" xr:uid="{00000000-0006-0000-0200-00000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16" authorId="0" shapeId="0" xr:uid="{00000000-0006-0000-0200-00000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6" authorId="0" shapeId="0" xr:uid="{00000000-0006-0000-0200-00000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6" authorId="0" shapeId="0" xr:uid="{00000000-0006-0000-0200-00000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6" authorId="0" shapeId="0" xr:uid="{00000000-0006-0000-0200-00000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6" authorId="0" shapeId="0" xr:uid="{00000000-0006-0000-0200-00000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6" authorId="0" shapeId="0" xr:uid="{00000000-0006-0000-0200-00000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16" authorId="0" shapeId="0" xr:uid="{00000000-0006-0000-0200-00000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6" authorId="0" shapeId="0" xr:uid="{00000000-0006-0000-0200-00000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6" authorId="0" shapeId="0" xr:uid="{00000000-0006-0000-0200-00001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6" authorId="0" shapeId="0" xr:uid="{00000000-0006-0000-0200-00001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6" authorId="0" shapeId="0" xr:uid="{00000000-0006-0000-0200-00001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6" authorId="0" shapeId="0" xr:uid="{00000000-0006-0000-0200-00001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6" authorId="0" shapeId="0" xr:uid="{00000000-0006-0000-0200-00001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16" authorId="0" shapeId="0" xr:uid="{00000000-0006-0000-0200-00001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 pay=18DAY N/U(09--2023)</t>
        </r>
      </text>
    </comment>
    <comment ref="BI16" authorId="0" shapeId="0" xr:uid="{00000000-0006-0000-0200-00001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J17" authorId="0" shapeId="0" xr:uid="{00000000-0006-0000-0200-00001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7" authorId="0" shapeId="0" xr:uid="{00000000-0006-0000-0200-00001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7" authorId="0" shapeId="0" xr:uid="{00000000-0006-0000-0200-00001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7" authorId="0" shapeId="0" xr:uid="{00000000-0006-0000-0200-00001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7" authorId="0" shapeId="0" xr:uid="{00000000-0006-0000-0200-00001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7" authorId="0" shapeId="0" xr:uid="{00000000-0006-0000-0200-00001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7" authorId="0" shapeId="0" xr:uid="{00000000-0006-0000-0200-00001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7" authorId="0" shapeId="0" xr:uid="{00000000-0006-0000-0200-00001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7" authorId="0" shapeId="0" xr:uid="{00000000-0006-0000-0200-00001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7" authorId="0" shapeId="0" xr:uid="{00000000-0006-0000-0200-00002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7" authorId="0" shapeId="0" xr:uid="{00000000-0006-0000-0200-00002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7" authorId="0" shapeId="0" xr:uid="{00000000-0006-0000-0200-00002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7" authorId="0" shapeId="0" xr:uid="{00000000-0006-0000-0200-00002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7" authorId="0" shapeId="0" xr:uid="{00000000-0006-0000-0200-00002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17" authorId="0" shapeId="0" xr:uid="{00000000-0006-0000-0200-00002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7" authorId="0" shapeId="0" xr:uid="{00000000-0006-0000-0200-00002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7" authorId="0" shapeId="0" xr:uid="{00000000-0006-0000-0200-00002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7" authorId="0" shapeId="0" xr:uid="{00000000-0006-0000-0200-00002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7" authorId="0" shapeId="0" xr:uid="{00000000-0006-0000-0200-00002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7" authorId="0" shapeId="0" xr:uid="{00000000-0006-0000-0200-00002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17" authorId="0" shapeId="0" xr:uid="{00000000-0006-0000-0200-00002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7" authorId="0" shapeId="0" xr:uid="{00000000-0006-0000-0200-00002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7" authorId="0" shapeId="0" xr:uid="{00000000-0006-0000-0200-00002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7" authorId="0" shapeId="0" xr:uid="{00000000-0006-0000-0200-00002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7" authorId="0" shapeId="0" xr:uid="{00000000-0006-0000-0200-00002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7" authorId="0" shapeId="0" xr:uid="{00000000-0006-0000-0200-00003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7" authorId="0" shapeId="0" xr:uid="{00000000-0006-0000-0200-00003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17" authorId="2" shapeId="0" xr:uid="{00000000-0006-0000-0200-000032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03-2023</t>
        </r>
      </text>
    </comment>
    <comment ref="J18" authorId="0" shapeId="0" xr:uid="{00000000-0006-0000-0200-00003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8" authorId="0" shapeId="0" xr:uid="{00000000-0006-0000-0200-00003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8" authorId="0" shapeId="0" xr:uid="{00000000-0006-0000-0200-00003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8" authorId="0" shapeId="0" xr:uid="{00000000-0006-0000-0200-00003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8" authorId="0" shapeId="0" xr:uid="{00000000-0006-0000-0200-00003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8" authorId="0" shapeId="0" xr:uid="{00000000-0006-0000-0200-00003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8" authorId="0" shapeId="0" xr:uid="{00000000-0006-0000-0200-00003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8" authorId="0" shapeId="0" xr:uid="{00000000-0006-0000-0200-00003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8" authorId="0" shapeId="0" xr:uid="{00000000-0006-0000-0200-00003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8" authorId="0" shapeId="0" xr:uid="{00000000-0006-0000-0200-00003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8" authorId="0" shapeId="0" xr:uid="{00000000-0006-0000-0200-00003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8" authorId="0" shapeId="0" xr:uid="{00000000-0006-0000-0200-00003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8" authorId="0" shapeId="0" xr:uid="{00000000-0006-0000-0200-00003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8" authorId="0" shapeId="0" xr:uid="{00000000-0006-0000-0200-00004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18" authorId="0" shapeId="0" xr:uid="{00000000-0006-0000-0200-00004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8" authorId="0" shapeId="0" xr:uid="{00000000-0006-0000-0200-00004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8" authorId="0" shapeId="0" xr:uid="{00000000-0006-0000-0200-00004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8" authorId="0" shapeId="0" xr:uid="{00000000-0006-0000-0200-00004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8" authorId="0" shapeId="0" xr:uid="{00000000-0006-0000-0200-00004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8" authorId="0" shapeId="0" xr:uid="{00000000-0006-0000-0200-00004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18" authorId="0" shapeId="0" xr:uid="{00000000-0006-0000-0200-00004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8" authorId="0" shapeId="0" xr:uid="{00000000-0006-0000-0200-00004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8" authorId="0" shapeId="0" xr:uid="{00000000-0006-0000-0200-00004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8" authorId="0" shapeId="0" xr:uid="{00000000-0006-0000-0200-00004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8" authorId="0" shapeId="0" xr:uid="{00000000-0006-0000-0200-00004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8" authorId="0" shapeId="0" xr:uid="{00000000-0006-0000-0200-00004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8" authorId="0" shapeId="0" xr:uid="{00000000-0006-0000-0200-00004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18" authorId="2" shapeId="0" xr:uid="{00000000-0006-0000-0200-00004E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02-2023</t>
        </r>
      </text>
    </comment>
    <comment ref="J19" authorId="0" shapeId="0" xr:uid="{00000000-0006-0000-0200-00004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19" authorId="0" shapeId="0" xr:uid="{00000000-0006-0000-0200-00005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19" authorId="0" shapeId="0" xr:uid="{00000000-0006-0000-0200-00005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9" authorId="0" shapeId="0" xr:uid="{00000000-0006-0000-0200-00005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9" authorId="0" shapeId="0" xr:uid="{00000000-0006-0000-0200-00005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9" authorId="0" shapeId="0" xr:uid="{00000000-0006-0000-0200-00005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9" authorId="0" shapeId="0" xr:uid="{00000000-0006-0000-0200-00005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9" authorId="0" shapeId="0" xr:uid="{00000000-0006-0000-0200-00005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19" authorId="0" shapeId="0" xr:uid="{00000000-0006-0000-0200-00005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9" authorId="0" shapeId="0" xr:uid="{00000000-0006-0000-0200-00005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9" authorId="0" shapeId="0" xr:uid="{00000000-0006-0000-0200-00005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9" authorId="0" shapeId="0" xr:uid="{00000000-0006-0000-0200-00005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9" authorId="0" shapeId="0" xr:uid="{00000000-0006-0000-0200-00005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9" authorId="0" shapeId="0" xr:uid="{00000000-0006-0000-0200-00005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19" authorId="0" shapeId="0" xr:uid="{00000000-0006-0000-0200-00005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9" authorId="0" shapeId="0" xr:uid="{00000000-0006-0000-0200-00005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9" authorId="0" shapeId="0" xr:uid="{00000000-0006-0000-0200-00005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9" authorId="0" shapeId="0" xr:uid="{00000000-0006-0000-0200-00006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9" authorId="0" shapeId="0" xr:uid="{00000000-0006-0000-0200-00006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9" authorId="0" shapeId="0" xr:uid="{00000000-0006-0000-0200-00006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19" authorId="0" shapeId="0" xr:uid="{00000000-0006-0000-0200-00006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9" authorId="0" shapeId="0" xr:uid="{00000000-0006-0000-0200-00006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9" authorId="0" shapeId="0" xr:uid="{00000000-0006-0000-0200-00006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9" authorId="0" shapeId="0" xr:uid="{00000000-0006-0000-0200-00006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9" authorId="0" shapeId="0" xr:uid="{00000000-0006-0000-0200-00006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19" authorId="2" shapeId="0" xr:uid="{00000000-0006-0000-0200-000068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 FOR 08.22-&gt;08.23</t>
        </r>
      </text>
    </comment>
    <comment ref="J20" authorId="0" shapeId="0" xr:uid="{00000000-0006-0000-0200-00006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20" authorId="0" shapeId="0" xr:uid="{00000000-0006-0000-0200-00006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20" authorId="0" shapeId="0" xr:uid="{00000000-0006-0000-0200-00006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0" authorId="0" shapeId="0" xr:uid="{00000000-0006-0000-0200-00006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0" authorId="0" shapeId="0" xr:uid="{00000000-0006-0000-0200-00006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0" authorId="0" shapeId="0" xr:uid="{00000000-0006-0000-0200-00006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0" authorId="0" shapeId="0" xr:uid="{00000000-0006-0000-0200-00006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0" authorId="0" shapeId="0" xr:uid="{00000000-0006-0000-0200-00007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20" authorId="0" shapeId="0" xr:uid="{00000000-0006-0000-0200-00007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0" authorId="0" shapeId="0" xr:uid="{00000000-0006-0000-0200-00007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0" authorId="0" shapeId="0" xr:uid="{00000000-0006-0000-0200-00007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0" authorId="0" shapeId="0" xr:uid="{00000000-0006-0000-0200-00007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0" authorId="0" shapeId="0" xr:uid="{00000000-0006-0000-0200-00007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0" authorId="0" shapeId="0" xr:uid="{00000000-0006-0000-0200-00007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20" authorId="0" shapeId="0" xr:uid="{00000000-0006-0000-0200-00007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0" authorId="0" shapeId="0" xr:uid="{00000000-0006-0000-0200-00007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0" authorId="0" shapeId="0" xr:uid="{00000000-0006-0000-0200-00007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0" authorId="0" shapeId="0" xr:uid="{00000000-0006-0000-0200-00007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0" authorId="0" shapeId="0" xr:uid="{00000000-0006-0000-0200-00007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0" authorId="0" shapeId="0" xr:uid="{00000000-0006-0000-0200-00007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20" authorId="0" shapeId="0" xr:uid="{00000000-0006-0000-0200-00007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0" authorId="0" shapeId="0" xr:uid="{00000000-0006-0000-0200-00007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0" authorId="0" shapeId="0" xr:uid="{00000000-0006-0000-0200-00007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0" authorId="0" shapeId="0" xr:uid="{00000000-0006-0000-0200-00008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0" authorId="0" shapeId="0" xr:uid="{00000000-0006-0000-0200-00008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0" authorId="0" shapeId="0" xr:uid="{00000000-0006-0000-0200-00008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0" authorId="0" shapeId="0" xr:uid="{00000000-0006-0000-0200-00008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20" authorId="2" shapeId="0" xr:uid="{00000000-0006-0000-0200-000084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08-2022)NO PAY 2023 18DAY</t>
        </r>
      </text>
    </comment>
    <comment ref="J21" authorId="0" shapeId="0" xr:uid="{00000000-0006-0000-0200-00008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21" authorId="0" shapeId="0" xr:uid="{00000000-0006-0000-0200-00008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21" authorId="0" shapeId="0" xr:uid="{00000000-0006-0000-0200-00008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1" authorId="0" shapeId="0" xr:uid="{00000000-0006-0000-0200-00008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1" authorId="0" shapeId="0" xr:uid="{00000000-0006-0000-0200-00008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1" authorId="0" shapeId="0" xr:uid="{00000000-0006-0000-0200-00008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1" authorId="0" shapeId="0" xr:uid="{00000000-0006-0000-0200-00008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1" authorId="0" shapeId="0" xr:uid="{00000000-0006-0000-0200-00008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21" authorId="0" shapeId="0" xr:uid="{00000000-0006-0000-0200-00008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1" authorId="0" shapeId="0" xr:uid="{00000000-0006-0000-0200-00008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1" authorId="0" shapeId="0" xr:uid="{00000000-0006-0000-0200-00008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1" authorId="0" shapeId="0" xr:uid="{00000000-0006-0000-0200-00009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1" authorId="0" shapeId="0" xr:uid="{00000000-0006-0000-0200-00009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1" authorId="0" shapeId="0" xr:uid="{00000000-0006-0000-0200-00009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21" authorId="0" shapeId="0" xr:uid="{00000000-0006-0000-0200-00009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1" authorId="0" shapeId="0" xr:uid="{00000000-0006-0000-0200-00009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1" authorId="0" shapeId="0" xr:uid="{00000000-0006-0000-0200-00009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1" authorId="0" shapeId="0" xr:uid="{00000000-0006-0000-0200-00009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1" authorId="0" shapeId="0" xr:uid="{00000000-0006-0000-0200-00009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1" authorId="0" shapeId="0" xr:uid="{00000000-0006-0000-0200-00009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21" authorId="0" shapeId="0" xr:uid="{00000000-0006-0000-0200-00009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1" authorId="0" shapeId="0" xr:uid="{00000000-0006-0000-0200-00009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1" authorId="0" shapeId="0" xr:uid="{00000000-0006-0000-0200-00009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1" authorId="0" shapeId="0" xr:uid="{00000000-0006-0000-0200-00009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1" authorId="0" shapeId="0" xr:uid="{00000000-0006-0000-0200-00009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1" authorId="0" shapeId="0" xr:uid="{00000000-0006-0000-0200-00009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1" authorId="0" shapeId="0" xr:uid="{00000000-0006-0000-0200-00009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21" authorId="2" shapeId="0" xr:uid="{00000000-0006-0000-0200-0000A0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08-2022)NO PAY 2023 18DAY</t>
        </r>
      </text>
    </comment>
    <comment ref="J22" authorId="0" shapeId="0" xr:uid="{00000000-0006-0000-0200-0000A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22" authorId="0" shapeId="0" xr:uid="{00000000-0006-0000-0200-0000A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22" authorId="0" shapeId="0" xr:uid="{00000000-0006-0000-0200-0000A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2" authorId="0" shapeId="0" xr:uid="{00000000-0006-0000-0200-0000A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2" authorId="0" shapeId="0" xr:uid="{00000000-0006-0000-0200-0000A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2" authorId="0" shapeId="0" xr:uid="{00000000-0006-0000-0200-0000A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2" authorId="0" shapeId="0" xr:uid="{00000000-0006-0000-0200-0000A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2" authorId="0" shapeId="0" xr:uid="{00000000-0006-0000-0200-0000A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22" authorId="0" shapeId="0" xr:uid="{00000000-0006-0000-0200-0000A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2" authorId="0" shapeId="0" xr:uid="{00000000-0006-0000-0200-0000A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2" authorId="0" shapeId="0" xr:uid="{00000000-0006-0000-0200-0000A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2" authorId="0" shapeId="0" xr:uid="{00000000-0006-0000-0200-0000A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2" authorId="0" shapeId="0" xr:uid="{00000000-0006-0000-0200-0000A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2" authorId="0" shapeId="0" xr:uid="{00000000-0006-0000-0200-0000A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22" authorId="0" shapeId="0" xr:uid="{00000000-0006-0000-0200-0000A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2" authorId="0" shapeId="0" xr:uid="{00000000-0006-0000-0200-0000B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2" authorId="0" shapeId="0" xr:uid="{00000000-0006-0000-0200-0000B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2" authorId="0" shapeId="0" xr:uid="{00000000-0006-0000-0200-0000B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2" authorId="0" shapeId="0" xr:uid="{00000000-0006-0000-0200-0000B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2" authorId="0" shapeId="0" xr:uid="{00000000-0006-0000-0200-0000B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22" authorId="0" shapeId="0" xr:uid="{00000000-0006-0000-0200-0000B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2" authorId="0" shapeId="0" xr:uid="{00000000-0006-0000-0200-0000B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2" authorId="0" shapeId="0" xr:uid="{00000000-0006-0000-0200-0000B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2" authorId="0" shapeId="0" xr:uid="{00000000-0006-0000-0200-0000B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2" authorId="0" shapeId="0" xr:uid="{00000000-0006-0000-0200-0000B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2" authorId="0" shapeId="0" xr:uid="{00000000-0006-0000-0200-0000B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2" authorId="0" shapeId="0" xr:uid="{00000000-0006-0000-0200-0000B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22" authorId="2" shapeId="0" xr:uid="{00000000-0006-0000-0200-0000BC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08-2022)NO PAY 2023 18DAY</t>
        </r>
      </text>
    </comment>
    <comment ref="J23" authorId="0" shapeId="0" xr:uid="{00000000-0006-0000-0200-0000B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23" authorId="0" shapeId="0" xr:uid="{00000000-0006-0000-0200-0000B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23" authorId="0" shapeId="0" xr:uid="{00000000-0006-0000-0200-0000B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3" authorId="0" shapeId="0" xr:uid="{00000000-0006-0000-0200-0000C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3" authorId="0" shapeId="0" xr:uid="{00000000-0006-0000-0200-0000C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3" authorId="0" shapeId="0" xr:uid="{00000000-0006-0000-0200-0000C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3" authorId="0" shapeId="0" xr:uid="{00000000-0006-0000-0200-0000C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3" authorId="0" shapeId="0" xr:uid="{00000000-0006-0000-0200-0000C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23" authorId="0" shapeId="0" xr:uid="{00000000-0006-0000-0200-0000C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3" authorId="0" shapeId="0" xr:uid="{00000000-0006-0000-0200-0000C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3" authorId="0" shapeId="0" xr:uid="{00000000-0006-0000-0200-0000C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3" authorId="0" shapeId="0" xr:uid="{00000000-0006-0000-0200-0000C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3" authorId="0" shapeId="0" xr:uid="{00000000-0006-0000-0200-0000C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3" authorId="0" shapeId="0" xr:uid="{00000000-0006-0000-0200-0000C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23" authorId="0" shapeId="0" xr:uid="{00000000-0006-0000-0200-0000C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3" authorId="0" shapeId="0" xr:uid="{00000000-0006-0000-0200-0000C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3" authorId="0" shapeId="0" xr:uid="{00000000-0006-0000-0200-0000C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3" authorId="0" shapeId="0" xr:uid="{00000000-0006-0000-0200-0000C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3" authorId="0" shapeId="0" xr:uid="{00000000-0006-0000-0200-0000C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3" authorId="0" shapeId="0" xr:uid="{00000000-0006-0000-0200-0000D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23" authorId="0" shapeId="0" xr:uid="{00000000-0006-0000-0200-0000D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3" authorId="0" shapeId="0" xr:uid="{00000000-0006-0000-0200-0000D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3" authorId="0" shapeId="0" xr:uid="{00000000-0006-0000-0200-0000D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3" authorId="0" shapeId="0" xr:uid="{00000000-0006-0000-0200-0000D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3" authorId="0" shapeId="0" xr:uid="{00000000-0006-0000-0200-0000D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3" authorId="0" shapeId="0" xr:uid="{00000000-0006-0000-0200-0000D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3" authorId="0" shapeId="0" xr:uid="{00000000-0006-0000-0200-0000D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23" authorId="2" shapeId="0" xr:uid="{00000000-0006-0000-0200-0000D8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PAY2023)</t>
        </r>
      </text>
    </comment>
    <comment ref="J24" authorId="0" shapeId="0" xr:uid="{00000000-0006-0000-0200-0000D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24" authorId="0" shapeId="0" xr:uid="{00000000-0006-0000-0200-0000D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24" authorId="0" shapeId="0" xr:uid="{00000000-0006-0000-0200-0000D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4" authorId="0" shapeId="0" xr:uid="{00000000-0006-0000-0200-0000D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4" authorId="0" shapeId="0" xr:uid="{00000000-0006-0000-0200-0000D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4" authorId="0" shapeId="0" xr:uid="{00000000-0006-0000-0200-0000D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4" authorId="0" shapeId="0" xr:uid="{00000000-0006-0000-0200-0000D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4" authorId="0" shapeId="0" xr:uid="{00000000-0006-0000-0200-0000E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24" authorId="0" shapeId="0" xr:uid="{00000000-0006-0000-0200-0000E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4" authorId="0" shapeId="0" xr:uid="{00000000-0006-0000-0200-0000E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4" authorId="0" shapeId="0" xr:uid="{00000000-0006-0000-0200-0000E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4" authorId="0" shapeId="0" xr:uid="{00000000-0006-0000-0200-0000E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4" authorId="0" shapeId="0" xr:uid="{00000000-0006-0000-0200-0000E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4" authorId="0" shapeId="0" xr:uid="{00000000-0006-0000-0200-0000E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24" authorId="0" shapeId="0" xr:uid="{00000000-0006-0000-0200-0000E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4" authorId="0" shapeId="0" xr:uid="{00000000-0006-0000-0200-0000E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4" authorId="0" shapeId="0" xr:uid="{00000000-0006-0000-0200-0000E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4" authorId="0" shapeId="0" xr:uid="{00000000-0006-0000-0200-0000E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4" authorId="0" shapeId="0" xr:uid="{00000000-0006-0000-0200-0000E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4" authorId="0" shapeId="0" xr:uid="{00000000-0006-0000-0200-0000E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24" authorId="0" shapeId="0" xr:uid="{00000000-0006-0000-0200-0000E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4" authorId="0" shapeId="0" xr:uid="{00000000-0006-0000-0200-0000E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4" authorId="0" shapeId="0" xr:uid="{00000000-0006-0000-0200-0000E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4" authorId="0" shapeId="0" xr:uid="{00000000-0006-0000-0200-0000F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4" authorId="0" shapeId="0" xr:uid="{00000000-0006-0000-0200-0000F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4" authorId="0" shapeId="0" xr:uid="{00000000-0006-0000-0200-0000F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4" authorId="0" shapeId="0" xr:uid="{00000000-0006-0000-0200-0000F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24" authorId="2" shapeId="0" xr:uid="{00000000-0006-0000-0200-0000F4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PAY2023)</t>
        </r>
      </text>
    </comment>
    <comment ref="J25" authorId="0" shapeId="0" xr:uid="{00000000-0006-0000-0200-0000F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25" authorId="0" shapeId="0" xr:uid="{00000000-0006-0000-0200-0000F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25" authorId="0" shapeId="0" xr:uid="{00000000-0006-0000-0200-0000F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5" authorId="0" shapeId="0" xr:uid="{00000000-0006-0000-0200-0000F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5" authorId="0" shapeId="0" xr:uid="{00000000-0006-0000-0200-0000F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5" authorId="0" shapeId="0" xr:uid="{00000000-0006-0000-0200-0000F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5" authorId="0" shapeId="0" xr:uid="{00000000-0006-0000-0200-0000F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5" authorId="0" shapeId="0" xr:uid="{00000000-0006-0000-0200-0000F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25" authorId="0" shapeId="0" xr:uid="{00000000-0006-0000-0200-0000F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5" authorId="0" shapeId="0" xr:uid="{00000000-0006-0000-0200-0000F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5" authorId="0" shapeId="0" xr:uid="{00000000-0006-0000-0200-0000F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5" authorId="0" shapeId="0" xr:uid="{00000000-0006-0000-0200-00000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5" authorId="0" shapeId="0" xr:uid="{00000000-0006-0000-0200-00000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5" authorId="0" shapeId="0" xr:uid="{00000000-0006-0000-0200-00000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25" authorId="0" shapeId="0" xr:uid="{00000000-0006-0000-0200-00000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5" authorId="0" shapeId="0" xr:uid="{00000000-0006-0000-0200-00000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5" authorId="0" shapeId="0" xr:uid="{00000000-0006-0000-0200-00000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5" authorId="0" shapeId="0" xr:uid="{00000000-0006-0000-0200-00000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5" authorId="0" shapeId="0" xr:uid="{00000000-0006-0000-0200-00000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5" authorId="0" shapeId="0" xr:uid="{00000000-0006-0000-0200-00000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25" authorId="0" shapeId="0" xr:uid="{00000000-0006-0000-0200-00000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5" authorId="0" shapeId="0" xr:uid="{00000000-0006-0000-0200-00000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5" authorId="0" shapeId="0" xr:uid="{00000000-0006-0000-0200-00000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5" authorId="0" shapeId="0" xr:uid="{00000000-0006-0000-0200-00000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5" authorId="0" shapeId="0" xr:uid="{00000000-0006-0000-0200-00000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5" authorId="0" shapeId="0" xr:uid="{00000000-0006-0000-0200-00000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5" authorId="0" shapeId="0" xr:uid="{00000000-0006-0000-0200-00000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25" authorId="2" shapeId="0" xr:uid="{00000000-0006-0000-0200-000010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08-2022)NO PAY 18 DAY 2023</t>
        </r>
      </text>
    </comment>
    <comment ref="J26" authorId="0" shapeId="0" xr:uid="{00000000-0006-0000-0200-00001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26" authorId="0" shapeId="0" xr:uid="{00000000-0006-0000-0200-00001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26" authorId="0" shapeId="0" xr:uid="{00000000-0006-0000-0200-00001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6" authorId="0" shapeId="0" xr:uid="{00000000-0006-0000-0200-00001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6" authorId="0" shapeId="0" xr:uid="{00000000-0006-0000-0200-00001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6" authorId="0" shapeId="0" xr:uid="{00000000-0006-0000-0200-00001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6" authorId="0" shapeId="0" xr:uid="{00000000-0006-0000-0200-00001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6" authorId="0" shapeId="0" xr:uid="{00000000-0006-0000-0200-00001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26" authorId="0" shapeId="0" xr:uid="{00000000-0006-0000-0200-00001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6" authorId="0" shapeId="0" xr:uid="{00000000-0006-0000-0200-00001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6" authorId="0" shapeId="0" xr:uid="{00000000-0006-0000-0200-00001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6" authorId="0" shapeId="0" xr:uid="{00000000-0006-0000-0200-00001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6" authorId="0" shapeId="0" xr:uid="{00000000-0006-0000-0200-00001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6" authorId="0" shapeId="0" xr:uid="{00000000-0006-0000-0200-00001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26" authorId="0" shapeId="0" xr:uid="{00000000-0006-0000-0200-00001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6" authorId="0" shapeId="0" xr:uid="{00000000-0006-0000-0200-00002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6" authorId="0" shapeId="0" xr:uid="{00000000-0006-0000-0200-00002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6" authorId="0" shapeId="0" xr:uid="{00000000-0006-0000-0200-00002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6" authorId="0" shapeId="0" xr:uid="{00000000-0006-0000-0200-00002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6" authorId="0" shapeId="0" xr:uid="{00000000-0006-0000-0200-00002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26" authorId="0" shapeId="0" xr:uid="{00000000-0006-0000-0200-00002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6" authorId="0" shapeId="0" xr:uid="{00000000-0006-0000-0200-00002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6" authorId="0" shapeId="0" xr:uid="{00000000-0006-0000-0200-00002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6" authorId="0" shapeId="0" xr:uid="{00000000-0006-0000-0200-00002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6" authorId="0" shapeId="0" xr:uid="{00000000-0006-0000-0200-00002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6" authorId="0" shapeId="0" xr:uid="{00000000-0006-0000-0200-00002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6" authorId="0" shapeId="0" xr:uid="{00000000-0006-0000-0200-00002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26" authorId="2" shapeId="0" xr:uid="{00000000-0006-0000-0200-00002C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 18DAY 2023)</t>
        </r>
      </text>
    </comment>
    <comment ref="J27" authorId="0" shapeId="0" xr:uid="{00000000-0006-0000-0200-00002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27" authorId="0" shapeId="0" xr:uid="{00000000-0006-0000-0200-00002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27" authorId="0" shapeId="0" xr:uid="{00000000-0006-0000-0200-00002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7" authorId="0" shapeId="0" xr:uid="{00000000-0006-0000-0200-00003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7" authorId="0" shapeId="0" xr:uid="{00000000-0006-0000-0200-00003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7" authorId="0" shapeId="0" xr:uid="{00000000-0006-0000-0200-00003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7" authorId="0" shapeId="0" xr:uid="{00000000-0006-0000-0200-00003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7" authorId="0" shapeId="0" xr:uid="{00000000-0006-0000-0200-00003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27" authorId="0" shapeId="0" xr:uid="{00000000-0006-0000-0200-00003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7" authorId="0" shapeId="0" xr:uid="{00000000-0006-0000-0200-00003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7" authorId="0" shapeId="0" xr:uid="{00000000-0006-0000-0200-00003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7" authorId="0" shapeId="0" xr:uid="{00000000-0006-0000-0200-00003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7" authorId="0" shapeId="0" xr:uid="{00000000-0006-0000-0200-00003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7" authorId="0" shapeId="0" xr:uid="{00000000-0006-0000-0200-00003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27" authorId="0" shapeId="0" xr:uid="{00000000-0006-0000-0200-00003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7" authorId="0" shapeId="0" xr:uid="{00000000-0006-0000-0200-00003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7" authorId="0" shapeId="0" xr:uid="{00000000-0006-0000-0200-00003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7" authorId="0" shapeId="0" xr:uid="{00000000-0006-0000-0200-00003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7" authorId="0" shapeId="0" xr:uid="{00000000-0006-0000-0200-00003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7" authorId="0" shapeId="0" xr:uid="{00000000-0006-0000-0200-00004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27" authorId="0" shapeId="0" xr:uid="{00000000-0006-0000-0200-00004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7" authorId="0" shapeId="0" xr:uid="{00000000-0006-0000-0200-00004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7" authorId="0" shapeId="0" xr:uid="{00000000-0006-0000-0200-00004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7" authorId="0" shapeId="0" xr:uid="{00000000-0006-0000-0200-00004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7" authorId="0" shapeId="0" xr:uid="{00000000-0006-0000-0200-00004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7" authorId="0" shapeId="0" xr:uid="{00000000-0006-0000-0200-00004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7" authorId="0" shapeId="0" xr:uid="{00000000-0006-0000-0200-00004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27" authorId="2" shapeId="0" xr:uid="{00000000-0006-0000-0200-000048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 18DAY 2023)</t>
        </r>
      </text>
    </comment>
    <comment ref="J28" authorId="0" shapeId="0" xr:uid="{00000000-0006-0000-0200-00004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28" authorId="0" shapeId="0" xr:uid="{00000000-0006-0000-0200-00004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28" authorId="0" shapeId="0" xr:uid="{00000000-0006-0000-0200-00004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8" authorId="0" shapeId="0" xr:uid="{00000000-0006-0000-0200-00004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8" authorId="0" shapeId="0" xr:uid="{00000000-0006-0000-0200-00004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8" authorId="0" shapeId="0" xr:uid="{00000000-0006-0000-0200-00004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8" authorId="0" shapeId="0" xr:uid="{00000000-0006-0000-0200-00004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8" authorId="0" shapeId="0" xr:uid="{00000000-0006-0000-0200-00005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28" authorId="0" shapeId="0" xr:uid="{00000000-0006-0000-0200-00005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8" authorId="0" shapeId="0" xr:uid="{00000000-0006-0000-0200-00005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8" authorId="0" shapeId="0" xr:uid="{00000000-0006-0000-0200-00005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8" authorId="0" shapeId="0" xr:uid="{00000000-0006-0000-0200-00005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8" authorId="0" shapeId="0" xr:uid="{00000000-0006-0000-0200-00005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8" authorId="0" shapeId="0" xr:uid="{00000000-0006-0000-0200-00005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28" authorId="0" shapeId="0" xr:uid="{00000000-0006-0000-0200-00005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8" authorId="0" shapeId="0" xr:uid="{00000000-0006-0000-0200-00005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8" authorId="0" shapeId="0" xr:uid="{00000000-0006-0000-0200-00005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8" authorId="0" shapeId="0" xr:uid="{00000000-0006-0000-0200-00005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8" authorId="0" shapeId="0" xr:uid="{00000000-0006-0000-0200-00005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8" authorId="0" shapeId="0" xr:uid="{00000000-0006-0000-0200-00005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28" authorId="0" shapeId="0" xr:uid="{00000000-0006-0000-0200-00005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8" authorId="0" shapeId="0" xr:uid="{00000000-0006-0000-0200-00005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8" authorId="0" shapeId="0" xr:uid="{00000000-0006-0000-0200-00005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8" authorId="0" shapeId="0" xr:uid="{00000000-0006-0000-0200-00006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8" authorId="0" shapeId="0" xr:uid="{00000000-0006-0000-0200-00006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8" authorId="0" shapeId="0" xr:uid="{00000000-0006-0000-0200-00006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8" authorId="0" shapeId="0" xr:uid="{00000000-0006-0000-0200-00006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28" authorId="2" shapeId="0" xr:uid="{00000000-0006-0000-0200-000064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 18DAY 2023)</t>
        </r>
      </text>
    </comment>
    <comment ref="C29" authorId="0" shapeId="0" xr:uid="{00000000-0006-0000-0200-000065020000}">
      <text>
        <r>
          <rPr>
            <b/>
            <sz val="9"/>
            <color indexed="81"/>
            <rFont val="Tahoma"/>
            <family val="2"/>
          </rPr>
          <t>ឈប់អត់កាត់</t>
        </r>
      </text>
    </comment>
    <comment ref="X29" authorId="0" shapeId="0" xr:uid="{00000000-0006-0000-0200-00006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P=1 DAY</t>
        </r>
      </text>
    </comment>
    <comment ref="AE29" authorId="0" shapeId="0" xr:uid="{00000000-0006-0000-0200-00006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P=1 DAY</t>
        </r>
      </text>
    </comment>
    <comment ref="BH29" authorId="2" shapeId="0" xr:uid="{00000000-0006-0000-0200-000068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08-2023(NO PAY 18DAY 2023)</t>
        </r>
      </text>
    </comment>
    <comment ref="J30" authorId="0" shapeId="0" xr:uid="{00000000-0006-0000-0200-00006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30" authorId="0" shapeId="0" xr:uid="{00000000-0006-0000-0200-00006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30" authorId="0" shapeId="0" xr:uid="{00000000-0006-0000-0200-00006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0" authorId="0" shapeId="0" xr:uid="{00000000-0006-0000-0200-00006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0" authorId="0" shapeId="0" xr:uid="{00000000-0006-0000-0200-00006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0" authorId="0" shapeId="0" xr:uid="{00000000-0006-0000-0200-00006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0" authorId="0" shapeId="0" xr:uid="{00000000-0006-0000-0200-00006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0" authorId="0" shapeId="0" xr:uid="{00000000-0006-0000-0200-00007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30" authorId="0" shapeId="0" xr:uid="{00000000-0006-0000-0200-00007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0" authorId="0" shapeId="0" xr:uid="{00000000-0006-0000-0200-00007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0" authorId="0" shapeId="0" xr:uid="{00000000-0006-0000-0200-00007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0" authorId="0" shapeId="0" xr:uid="{00000000-0006-0000-0200-00007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0" authorId="0" shapeId="0" xr:uid="{00000000-0006-0000-0200-00007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0" authorId="0" shapeId="0" xr:uid="{00000000-0006-0000-0200-00007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30" authorId="0" shapeId="0" xr:uid="{00000000-0006-0000-0200-00007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0" authorId="0" shapeId="0" xr:uid="{00000000-0006-0000-0200-00007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0" authorId="0" shapeId="0" xr:uid="{00000000-0006-0000-0200-00007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0" authorId="0" shapeId="0" xr:uid="{00000000-0006-0000-0200-00007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0" authorId="0" shapeId="0" xr:uid="{00000000-0006-0000-0200-00007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0" authorId="0" shapeId="0" xr:uid="{00000000-0006-0000-0200-00007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30" authorId="0" shapeId="0" xr:uid="{00000000-0006-0000-0200-00007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0" authorId="0" shapeId="0" xr:uid="{00000000-0006-0000-0200-00007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0" authorId="0" shapeId="0" xr:uid="{00000000-0006-0000-0200-00007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0" authorId="0" shapeId="0" xr:uid="{00000000-0006-0000-0200-00008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0" authorId="0" shapeId="0" xr:uid="{00000000-0006-0000-0200-00008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0" authorId="0" shapeId="0" xr:uid="{00000000-0006-0000-0200-00008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0" authorId="0" shapeId="0" xr:uid="{00000000-0006-0000-0200-00008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30" authorId="2" shapeId="0" xr:uid="{00000000-0006-0000-0200-000084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08-2023(NO PAY 18DAY 2023)</t>
        </r>
      </text>
    </comment>
    <comment ref="O31" authorId="1" shapeId="0" xr:uid="{00000000-0006-0000-0200-00008502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P=1DAY</t>
        </r>
      </text>
    </comment>
    <comment ref="R31" authorId="1" shapeId="0" xr:uid="{00000000-0006-0000-0200-00008602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P=1DAY</t>
        </r>
      </text>
    </comment>
    <comment ref="V31" authorId="1" shapeId="0" xr:uid="{00000000-0006-0000-0200-00008702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A=1/2 DAY</t>
        </r>
      </text>
    </comment>
    <comment ref="BH31" authorId="2" shapeId="0" xr:uid="{00000000-0006-0000-0200-000088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08-2023(NO PAY 18DAY 2023)</t>
        </r>
      </text>
    </comment>
    <comment ref="J32" authorId="0" shapeId="0" xr:uid="{00000000-0006-0000-0200-00008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32" authorId="0" shapeId="0" xr:uid="{00000000-0006-0000-0200-00008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32" authorId="0" shapeId="0" xr:uid="{00000000-0006-0000-0200-00008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2" authorId="0" shapeId="0" xr:uid="{00000000-0006-0000-0200-00008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2" authorId="0" shapeId="0" xr:uid="{00000000-0006-0000-0200-00008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2" authorId="0" shapeId="0" xr:uid="{00000000-0006-0000-0200-00008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2" authorId="0" shapeId="0" xr:uid="{00000000-0006-0000-0200-00008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2" authorId="0" shapeId="0" xr:uid="{00000000-0006-0000-0200-00009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32" authorId="0" shapeId="0" xr:uid="{00000000-0006-0000-0200-00009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2" authorId="0" shapeId="0" xr:uid="{00000000-0006-0000-0200-00009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2" authorId="0" shapeId="0" xr:uid="{00000000-0006-0000-0200-00009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2" authorId="0" shapeId="0" xr:uid="{00000000-0006-0000-0200-00009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2" authorId="0" shapeId="0" xr:uid="{00000000-0006-0000-0200-00009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2" authorId="0" shapeId="0" xr:uid="{00000000-0006-0000-0200-00009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32" authorId="0" shapeId="0" xr:uid="{00000000-0006-0000-0200-00009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2" authorId="0" shapeId="0" xr:uid="{00000000-0006-0000-0200-00009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2" authorId="0" shapeId="0" xr:uid="{00000000-0006-0000-0200-00009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2" authorId="0" shapeId="0" xr:uid="{00000000-0006-0000-0200-00009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2" authorId="0" shapeId="0" xr:uid="{00000000-0006-0000-0200-00009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2" authorId="0" shapeId="0" xr:uid="{00000000-0006-0000-0200-00009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32" authorId="0" shapeId="0" xr:uid="{00000000-0006-0000-0200-00009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2" authorId="0" shapeId="0" xr:uid="{00000000-0006-0000-0200-00009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2" authorId="0" shapeId="0" xr:uid="{00000000-0006-0000-0200-00009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2" authorId="0" shapeId="0" xr:uid="{00000000-0006-0000-0200-0000A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2" authorId="0" shapeId="0" xr:uid="{00000000-0006-0000-0200-0000A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2" authorId="0" shapeId="0" xr:uid="{00000000-0006-0000-0200-0000A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2" authorId="0" shapeId="0" xr:uid="{00000000-0006-0000-0200-0000A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32" authorId="2" shapeId="0" xr:uid="{00000000-0006-0000-0200-0000A4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08-2023(NO PAY 18DAY 2023)</t>
        </r>
      </text>
    </comment>
    <comment ref="J33" authorId="0" shapeId="0" xr:uid="{00000000-0006-0000-0200-0000A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33" authorId="0" shapeId="0" xr:uid="{00000000-0006-0000-0200-0000A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33" authorId="0" shapeId="0" xr:uid="{00000000-0006-0000-0200-0000A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3" authorId="0" shapeId="0" xr:uid="{00000000-0006-0000-0200-0000A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3" authorId="0" shapeId="0" xr:uid="{00000000-0006-0000-0200-0000A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3" authorId="0" shapeId="0" xr:uid="{00000000-0006-0000-0200-0000A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3" authorId="0" shapeId="0" xr:uid="{00000000-0006-0000-0200-0000A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3" authorId="0" shapeId="0" xr:uid="{00000000-0006-0000-0200-0000A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33" authorId="0" shapeId="0" xr:uid="{00000000-0006-0000-0200-0000A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3" authorId="0" shapeId="0" xr:uid="{00000000-0006-0000-0200-0000A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3" authorId="0" shapeId="0" xr:uid="{00000000-0006-0000-0200-0000A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3" authorId="0" shapeId="0" xr:uid="{00000000-0006-0000-0200-0000B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3" authorId="0" shapeId="0" xr:uid="{00000000-0006-0000-0200-0000B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3" authorId="0" shapeId="0" xr:uid="{00000000-0006-0000-0200-0000B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33" authorId="0" shapeId="0" xr:uid="{00000000-0006-0000-0200-0000B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3" authorId="0" shapeId="0" xr:uid="{00000000-0006-0000-0200-0000B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3" authorId="0" shapeId="0" xr:uid="{00000000-0006-0000-0200-0000B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3" authorId="0" shapeId="0" xr:uid="{00000000-0006-0000-0200-0000B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3" authorId="0" shapeId="0" xr:uid="{00000000-0006-0000-0200-0000B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3" authorId="0" shapeId="0" xr:uid="{00000000-0006-0000-0200-0000B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33" authorId="0" shapeId="0" xr:uid="{00000000-0006-0000-0200-0000B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3" authorId="0" shapeId="0" xr:uid="{00000000-0006-0000-0200-0000B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3" authorId="0" shapeId="0" xr:uid="{00000000-0006-0000-0200-0000B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3" authorId="0" shapeId="0" xr:uid="{00000000-0006-0000-0200-0000B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3" authorId="0" shapeId="0" xr:uid="{00000000-0006-0000-0200-0000B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3" authorId="0" shapeId="0" xr:uid="{00000000-0006-0000-0200-0000B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3" authorId="0" shapeId="0" xr:uid="{00000000-0006-0000-0200-0000B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33" authorId="2" shapeId="0" xr:uid="{00000000-0006-0000-0200-0000C0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 18DAY 2023)</t>
        </r>
      </text>
    </comment>
    <comment ref="J34" authorId="0" shapeId="0" xr:uid="{00000000-0006-0000-0200-0000C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34" authorId="0" shapeId="0" xr:uid="{00000000-0006-0000-0200-0000C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34" authorId="0" shapeId="0" xr:uid="{00000000-0006-0000-0200-0000C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4" authorId="0" shapeId="0" xr:uid="{00000000-0006-0000-0200-0000C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4" authorId="0" shapeId="0" xr:uid="{00000000-0006-0000-0200-0000C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4" authorId="0" shapeId="0" xr:uid="{00000000-0006-0000-0200-0000C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4" authorId="0" shapeId="0" xr:uid="{00000000-0006-0000-0200-0000C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4" authorId="0" shapeId="0" xr:uid="{00000000-0006-0000-0200-0000C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34" authorId="0" shapeId="0" xr:uid="{00000000-0006-0000-0200-0000C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4" authorId="0" shapeId="0" xr:uid="{00000000-0006-0000-0200-0000C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4" authorId="0" shapeId="0" xr:uid="{00000000-0006-0000-0200-0000C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4" authorId="0" shapeId="0" xr:uid="{00000000-0006-0000-0200-0000C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4" authorId="0" shapeId="0" xr:uid="{00000000-0006-0000-0200-0000C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4" authorId="0" shapeId="0" xr:uid="{00000000-0006-0000-0200-0000C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34" authorId="0" shapeId="0" xr:uid="{00000000-0006-0000-0200-0000C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4" authorId="0" shapeId="0" xr:uid="{00000000-0006-0000-0200-0000D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4" authorId="0" shapeId="0" xr:uid="{00000000-0006-0000-0200-0000D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4" authorId="0" shapeId="0" xr:uid="{00000000-0006-0000-0200-0000D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4" authorId="0" shapeId="0" xr:uid="{00000000-0006-0000-0200-0000D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4" authorId="0" shapeId="0" xr:uid="{00000000-0006-0000-0200-0000D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34" authorId="0" shapeId="0" xr:uid="{00000000-0006-0000-0200-0000D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4" authorId="0" shapeId="0" xr:uid="{00000000-0006-0000-0200-0000D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4" authorId="0" shapeId="0" xr:uid="{00000000-0006-0000-0200-0000D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4" authorId="0" shapeId="0" xr:uid="{00000000-0006-0000-0200-0000D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4" authorId="0" shapeId="0" xr:uid="{00000000-0006-0000-0200-0000D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4" authorId="0" shapeId="0" xr:uid="{00000000-0006-0000-0200-0000D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4" authorId="0" shapeId="0" xr:uid="{00000000-0006-0000-0200-0000D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34" authorId="0" shapeId="0" xr:uid="{00000000-0006-0000-0200-0000D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18DAY 09.2022
NO PAY 18DAY 2023</t>
        </r>
      </text>
    </comment>
    <comment ref="J35" authorId="0" shapeId="0" xr:uid="{00000000-0006-0000-0200-0000D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35" authorId="0" shapeId="0" xr:uid="{00000000-0006-0000-0200-0000D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35" authorId="0" shapeId="0" xr:uid="{00000000-0006-0000-0200-0000D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5" authorId="0" shapeId="0" xr:uid="{00000000-0006-0000-0200-0000E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5" authorId="0" shapeId="0" xr:uid="{00000000-0006-0000-0200-0000E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5" authorId="0" shapeId="0" xr:uid="{00000000-0006-0000-0200-0000E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5" authorId="0" shapeId="0" xr:uid="{00000000-0006-0000-0200-0000E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5" authorId="0" shapeId="0" xr:uid="{00000000-0006-0000-0200-0000E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5" authorId="0" shapeId="0" xr:uid="{00000000-0006-0000-0200-0000E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35" authorId="0" shapeId="0" xr:uid="{00000000-0006-0000-0200-0000E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5" authorId="0" shapeId="0" xr:uid="{00000000-0006-0000-0200-0000E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5" authorId="0" shapeId="0" xr:uid="{00000000-0006-0000-0200-0000E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5" authorId="0" shapeId="0" xr:uid="{00000000-0006-0000-0200-0000E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5" authorId="0" shapeId="0" xr:uid="{00000000-0006-0000-0200-0000E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5" authorId="0" shapeId="0" xr:uid="{00000000-0006-0000-0200-0000E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5" authorId="0" shapeId="0" xr:uid="{00000000-0006-0000-0200-0000E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35" authorId="0" shapeId="0" xr:uid="{00000000-0006-0000-0200-0000E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5" authorId="0" shapeId="0" xr:uid="{00000000-0006-0000-0200-0000E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5" authorId="0" shapeId="0" xr:uid="{00000000-0006-0000-0200-0000E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5" authorId="0" shapeId="0" xr:uid="{00000000-0006-0000-0200-0000F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5" authorId="0" shapeId="0" xr:uid="{00000000-0006-0000-0200-0000F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5" authorId="0" shapeId="0" xr:uid="{00000000-0006-0000-0200-0000F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5" authorId="0" shapeId="0" xr:uid="{00000000-0006-0000-0200-0000F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35" authorId="0" shapeId="0" xr:uid="{00000000-0006-0000-0200-0000F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5" authorId="0" shapeId="0" xr:uid="{00000000-0006-0000-0200-0000F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5" authorId="0" shapeId="0" xr:uid="{00000000-0006-0000-0200-0000F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5" authorId="0" shapeId="0" xr:uid="{00000000-0006-0000-0200-0000F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5" authorId="0" shapeId="0" xr:uid="{00000000-0006-0000-0200-0000F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5" authorId="0" shapeId="0" xr:uid="{00000000-0006-0000-0200-0000F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5" authorId="0" shapeId="0" xr:uid="{00000000-0006-0000-0200-0000F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5" authorId="0" shapeId="0" xr:uid="{00000000-0006-0000-0200-0000F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35" authorId="0" shapeId="0" xr:uid="{00000000-0006-0000-0200-0000F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17DAY 09.2022
1day/10.2022
NO PAY 18 DAY 2023</t>
        </r>
      </text>
    </comment>
    <comment ref="BI35" authorId="0" shapeId="0" xr:uid="{00000000-0006-0000-0200-0000F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J36" authorId="0" shapeId="0" xr:uid="{00000000-0006-0000-0200-0000F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36" authorId="0" shapeId="0" xr:uid="{00000000-0006-0000-0200-0000F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36" authorId="0" shapeId="0" xr:uid="{00000000-0006-0000-0200-00000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6" authorId="0" shapeId="0" xr:uid="{00000000-0006-0000-0200-00000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6" authorId="0" shapeId="0" xr:uid="{00000000-0006-0000-0200-00000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6" authorId="0" shapeId="0" xr:uid="{00000000-0006-0000-0200-00000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6" authorId="0" shapeId="0" xr:uid="{00000000-0006-0000-0200-00000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6" authorId="0" shapeId="0" xr:uid="{00000000-0006-0000-0200-00000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36" authorId="0" shapeId="0" xr:uid="{00000000-0006-0000-0200-00000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6" authorId="0" shapeId="0" xr:uid="{00000000-0006-0000-0200-00000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6" authorId="0" shapeId="0" xr:uid="{00000000-0006-0000-0200-00000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6" authorId="0" shapeId="0" xr:uid="{00000000-0006-0000-0200-00000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6" authorId="0" shapeId="0" xr:uid="{00000000-0006-0000-0200-00000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6" authorId="0" shapeId="0" xr:uid="{00000000-0006-0000-0200-00000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36" authorId="0" shapeId="0" xr:uid="{00000000-0006-0000-0200-00000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6" authorId="0" shapeId="0" xr:uid="{00000000-0006-0000-0200-00000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6" authorId="0" shapeId="0" xr:uid="{00000000-0006-0000-0200-00000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6" authorId="0" shapeId="0" xr:uid="{00000000-0006-0000-0200-00000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6" authorId="0" shapeId="0" xr:uid="{00000000-0006-0000-0200-00001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6" authorId="0" shapeId="0" xr:uid="{00000000-0006-0000-0200-00001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36" authorId="0" shapeId="0" xr:uid="{00000000-0006-0000-0200-00001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6" authorId="0" shapeId="0" xr:uid="{00000000-0006-0000-0200-00001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6" authorId="0" shapeId="0" xr:uid="{00000000-0006-0000-0200-00001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6" authorId="0" shapeId="0" xr:uid="{00000000-0006-0000-0200-00001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6" authorId="0" shapeId="0" xr:uid="{00000000-0006-0000-0200-00001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6" authorId="0" shapeId="0" xr:uid="{00000000-0006-0000-0200-00001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6" authorId="0" shapeId="0" xr:uid="{00000000-0006-0000-0200-00001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36" authorId="0" shapeId="0" xr:uid="{00000000-0006-0000-0200-00001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17DAY 09.2022
1day/10.2022
NO PAY 18DAY 2023</t>
        </r>
      </text>
    </comment>
    <comment ref="J37" authorId="0" shapeId="0" xr:uid="{00000000-0006-0000-0200-00001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37" authorId="0" shapeId="0" xr:uid="{00000000-0006-0000-0200-00001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37" authorId="0" shapeId="0" xr:uid="{00000000-0006-0000-0200-00001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7" authorId="0" shapeId="0" xr:uid="{00000000-0006-0000-0200-00001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7" authorId="0" shapeId="0" xr:uid="{00000000-0006-0000-0200-00001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7" authorId="0" shapeId="0" xr:uid="{00000000-0006-0000-0200-00001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7" authorId="0" shapeId="0" xr:uid="{00000000-0006-0000-0200-00002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7" authorId="0" shapeId="0" xr:uid="{00000000-0006-0000-0200-00002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37" authorId="0" shapeId="0" xr:uid="{00000000-0006-0000-0200-00002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7" authorId="0" shapeId="0" xr:uid="{00000000-0006-0000-0200-00002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7" authorId="0" shapeId="0" xr:uid="{00000000-0006-0000-0200-00002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7" authorId="0" shapeId="0" xr:uid="{00000000-0006-0000-0200-00002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7" authorId="0" shapeId="0" xr:uid="{00000000-0006-0000-0200-00002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7" authorId="0" shapeId="0" xr:uid="{00000000-0006-0000-0200-00002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37" authorId="0" shapeId="0" xr:uid="{00000000-0006-0000-0200-00002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7" authorId="0" shapeId="0" xr:uid="{00000000-0006-0000-0200-00002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7" authorId="0" shapeId="0" xr:uid="{00000000-0006-0000-0200-00002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7" authorId="0" shapeId="0" xr:uid="{00000000-0006-0000-0200-00002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7" authorId="0" shapeId="0" xr:uid="{00000000-0006-0000-0200-00002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7" authorId="0" shapeId="0" xr:uid="{00000000-0006-0000-0200-00002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37" authorId="0" shapeId="0" xr:uid="{00000000-0006-0000-0200-00002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7" authorId="0" shapeId="0" xr:uid="{00000000-0006-0000-0200-00002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7" authorId="0" shapeId="0" xr:uid="{00000000-0006-0000-0200-00003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7" authorId="0" shapeId="0" xr:uid="{00000000-0006-0000-0200-00003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7" authorId="0" shapeId="0" xr:uid="{00000000-0006-0000-0200-00003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7" authorId="0" shapeId="0" xr:uid="{00000000-0006-0000-0200-00003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7" authorId="0" shapeId="0" xr:uid="{00000000-0006-0000-0200-00003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37" authorId="0" shapeId="0" xr:uid="{00000000-0006-0000-0200-00003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18DAY 09.2022
NO PAY 18DAY 2023</t>
        </r>
      </text>
    </comment>
    <comment ref="C38" authorId="0" shapeId="0" xr:uid="{00000000-0006-0000-0200-000036030000}">
      <text>
        <r>
          <rPr>
            <b/>
            <sz val="9"/>
            <color indexed="81"/>
            <rFont val="Tahoma"/>
            <family val="2"/>
          </rPr>
          <t>ឈប់អត់កាត់</t>
        </r>
      </text>
    </comment>
    <comment ref="BH38" authorId="0" shapeId="0" xr:uid="{00000000-0006-0000-0200-00003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N/U 18DAY(07.2022)</t>
        </r>
      </text>
    </comment>
    <comment ref="J39" authorId="0" shapeId="0" xr:uid="{00000000-0006-0000-0200-00003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39" authorId="0" shapeId="0" xr:uid="{00000000-0006-0000-0200-00003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39" authorId="0" shapeId="0" xr:uid="{00000000-0006-0000-0200-00003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9" authorId="0" shapeId="0" xr:uid="{00000000-0006-0000-0200-00003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9" authorId="0" shapeId="0" xr:uid="{00000000-0006-0000-0200-00003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9" authorId="0" shapeId="0" xr:uid="{00000000-0006-0000-0200-00003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9" authorId="0" shapeId="0" xr:uid="{00000000-0006-0000-0200-00003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9" authorId="0" shapeId="0" xr:uid="{00000000-0006-0000-0200-00003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39" authorId="0" shapeId="0" xr:uid="{00000000-0006-0000-0200-00004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9" authorId="0" shapeId="0" xr:uid="{00000000-0006-0000-0200-00004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9" authorId="0" shapeId="0" xr:uid="{00000000-0006-0000-0200-00004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9" authorId="0" shapeId="0" xr:uid="{00000000-0006-0000-0200-00004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9" authorId="0" shapeId="0" xr:uid="{00000000-0006-0000-0200-00004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9" authorId="0" shapeId="0" xr:uid="{00000000-0006-0000-0200-00004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39" authorId="0" shapeId="0" xr:uid="{00000000-0006-0000-0200-00004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9" authorId="0" shapeId="0" xr:uid="{00000000-0006-0000-0200-00004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9" authorId="0" shapeId="0" xr:uid="{00000000-0006-0000-0200-00004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9" authorId="0" shapeId="0" xr:uid="{00000000-0006-0000-0200-00004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9" authorId="0" shapeId="0" xr:uid="{00000000-0006-0000-0200-00004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9" authorId="0" shapeId="0" xr:uid="{00000000-0006-0000-0200-00004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39" authorId="0" shapeId="0" xr:uid="{00000000-0006-0000-0200-00004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9" authorId="0" shapeId="0" xr:uid="{00000000-0006-0000-0200-00004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9" authorId="0" shapeId="0" xr:uid="{00000000-0006-0000-0200-00004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9" authorId="0" shapeId="0" xr:uid="{00000000-0006-0000-0200-00004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9" authorId="0" shapeId="0" xr:uid="{00000000-0006-0000-0200-00005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9" authorId="0" shapeId="0" xr:uid="{00000000-0006-0000-0200-00005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9" authorId="0" shapeId="0" xr:uid="{00000000-0006-0000-0200-00005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39" authorId="0" shapeId="0" xr:uid="{00000000-0006-0000-0200-00005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18day(02.2022)</t>
        </r>
      </text>
    </comment>
    <comment ref="BI39" authorId="0" shapeId="0" xr:uid="{00000000-0006-0000-0200-00005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J40" authorId="0" shapeId="0" xr:uid="{00000000-0006-0000-0200-00005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K40" authorId="0" shapeId="0" xr:uid="{00000000-0006-0000-0200-00005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L40" authorId="0" shapeId="0" xr:uid="{00000000-0006-0000-0200-00005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40" authorId="0" shapeId="0" xr:uid="{00000000-0006-0000-0200-00005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40" authorId="0" shapeId="0" xr:uid="{00000000-0006-0000-0200-00005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40" authorId="0" shapeId="0" xr:uid="{00000000-0006-0000-0200-00005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40" authorId="0" shapeId="0" xr:uid="{00000000-0006-0000-0200-00005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40" authorId="0" shapeId="0" xr:uid="{00000000-0006-0000-0200-00005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S40" authorId="0" shapeId="0" xr:uid="{00000000-0006-0000-0200-00005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40" authorId="0" shapeId="0" xr:uid="{00000000-0006-0000-0200-00005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40" authorId="0" shapeId="0" xr:uid="{00000000-0006-0000-0200-00005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40" authorId="0" shapeId="0" xr:uid="{00000000-0006-0000-0200-00006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40" authorId="0" shapeId="0" xr:uid="{00000000-0006-0000-0200-00006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40" authorId="0" shapeId="0" xr:uid="{00000000-0006-0000-0200-00006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Z40" authorId="0" shapeId="0" xr:uid="{00000000-0006-0000-0200-00006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40" authorId="0" shapeId="0" xr:uid="{00000000-0006-0000-0200-00006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40" authorId="0" shapeId="0" xr:uid="{00000000-0006-0000-0200-00006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40" authorId="0" shapeId="0" xr:uid="{00000000-0006-0000-0200-00006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40" authorId="0" shapeId="0" xr:uid="{00000000-0006-0000-0200-00006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40" authorId="0" shapeId="0" xr:uid="{00000000-0006-0000-0200-00006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G40" authorId="0" shapeId="0" xr:uid="{00000000-0006-0000-0200-00006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40" authorId="0" shapeId="0" xr:uid="{00000000-0006-0000-0200-00006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40" authorId="0" shapeId="0" xr:uid="{00000000-0006-0000-0200-00006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40" authorId="0" shapeId="0" xr:uid="{00000000-0006-0000-0200-00006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40" authorId="0" shapeId="0" xr:uid="{00000000-0006-0000-0200-00006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40" authorId="0" shapeId="0" xr:uid="{00000000-0006-0000-0200-00006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40" authorId="0" shapeId="0" xr:uid="{00000000-0006-0000-0200-00006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H40" authorId="0" shapeId="0" xr:uid="{00000000-0006-0000-0200-00007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18day(02.2022)</t>
        </r>
      </text>
    </comment>
  </commentList>
</comments>
</file>

<file path=xl/sharedStrings.xml><?xml version="1.0" encoding="utf-8"?>
<sst xmlns="http://schemas.openxmlformats.org/spreadsheetml/2006/main" count="504" uniqueCount="288">
  <si>
    <t>I.D</t>
  </si>
  <si>
    <t>M</t>
  </si>
  <si>
    <t>F</t>
  </si>
  <si>
    <t>TOTAL</t>
  </si>
  <si>
    <t>NET PAY</t>
  </si>
  <si>
    <t>Dollars</t>
  </si>
  <si>
    <t>Riels</t>
  </si>
  <si>
    <t>DENO</t>
  </si>
  <si>
    <t>FOOD</t>
  </si>
  <si>
    <t>No</t>
  </si>
  <si>
    <t>អត្តលេខ</t>
  </si>
  <si>
    <t>ទឹកប្រាក់</t>
  </si>
  <si>
    <t>អតីតភាព</t>
  </si>
  <si>
    <t>ហត្ថលេខា</t>
  </si>
  <si>
    <t>ID</t>
  </si>
  <si>
    <t>Name</t>
  </si>
  <si>
    <t>Sex</t>
  </si>
  <si>
    <t>Total</t>
  </si>
  <si>
    <t>Sunday</t>
  </si>
  <si>
    <t>Holiday</t>
  </si>
  <si>
    <t>근무일</t>
  </si>
  <si>
    <t>아이디</t>
  </si>
  <si>
    <t>네임</t>
  </si>
  <si>
    <t>남녀</t>
  </si>
  <si>
    <t>포지션</t>
  </si>
  <si>
    <t>입시년도</t>
  </si>
  <si>
    <t>기본급</t>
  </si>
  <si>
    <t>결근</t>
  </si>
  <si>
    <t>근무</t>
  </si>
  <si>
    <t>시간</t>
  </si>
  <si>
    <t>야간</t>
  </si>
  <si>
    <t>홀리</t>
  </si>
  <si>
    <t>근무시간</t>
  </si>
  <si>
    <t>일요</t>
  </si>
  <si>
    <t>일요근무</t>
  </si>
  <si>
    <t>의료비</t>
  </si>
  <si>
    <t>점심 식대</t>
  </si>
  <si>
    <t>년차</t>
  </si>
  <si>
    <t>18일</t>
  </si>
  <si>
    <t>무결근</t>
  </si>
  <si>
    <t>Rate</t>
  </si>
  <si>
    <t>Section</t>
  </si>
  <si>
    <t>Add</t>
  </si>
  <si>
    <t>Salary</t>
  </si>
  <si>
    <t>TTL
Holi.OT</t>
  </si>
  <si>
    <t>TTL
Sun.OT</t>
  </si>
  <si>
    <t>Work</t>
  </si>
  <si>
    <t>Absent</t>
  </si>
  <si>
    <t>Permit</t>
  </si>
  <si>
    <t>Annual
Leave</t>
  </si>
  <si>
    <t>Mater
nity</t>
  </si>
  <si>
    <t>D=</t>
  </si>
  <si>
    <t>Day</t>
  </si>
  <si>
    <t>TTL=</t>
  </si>
  <si>
    <t>W=</t>
  </si>
  <si>
    <t>work</t>
  </si>
  <si>
    <t>M=</t>
  </si>
  <si>
    <t>Meal</t>
  </si>
  <si>
    <t>H=</t>
  </si>
  <si>
    <t>Hour</t>
  </si>
  <si>
    <t>F=</t>
  </si>
  <si>
    <t>Food</t>
  </si>
  <si>
    <t>Holi=</t>
  </si>
  <si>
    <t>A=</t>
  </si>
  <si>
    <t>Allowance</t>
  </si>
  <si>
    <t>Sun=</t>
  </si>
  <si>
    <t>TTL
N.OT</t>
  </si>
  <si>
    <t>1년</t>
  </si>
  <si>
    <t>ស៊ឹម វុឌ្ឍី</t>
  </si>
  <si>
    <t>អុំ សុខេង</t>
  </si>
  <si>
    <t>ព្រឿង សំណាង</t>
  </si>
  <si>
    <t>ហែម សុផានី</t>
  </si>
  <si>
    <t>ហឿន និត</t>
  </si>
  <si>
    <t>សម្រាកបំណាច់ឆ្នាំ</t>
  </si>
  <si>
    <t>Transport</t>
  </si>
  <si>
    <t>Meal OT</t>
  </si>
  <si>
    <t>Working
Day</t>
  </si>
  <si>
    <t>TTL
D.Off</t>
  </si>
  <si>
    <t>L=1</t>
  </si>
  <si>
    <t>P=3</t>
  </si>
  <si>
    <t>L=2</t>
  </si>
  <si>
    <t xml:space="preserve">ភេទ
</t>
  </si>
  <si>
    <t>ថ្ងៃចូលធ្វើការ</t>
  </si>
  <si>
    <t>តួនាទី</t>
  </si>
  <si>
    <t>ចំនួន
ម៉ោងថែម</t>
  </si>
  <si>
    <t>រង្វាន់ទៀងទាត់</t>
  </si>
  <si>
    <t>សម្រាក
មាតុភាព</t>
  </si>
  <si>
    <t>បំណាច់ឆ្នាំ
ទឹកប្រាក់</t>
  </si>
  <si>
    <t>លុយបាយ
បន្ថែមម៉ោង</t>
  </si>
  <si>
    <t xml:space="preserve">ល.រ
</t>
  </si>
  <si>
    <t xml:space="preserve">គោត្តនាម-នាម
</t>
  </si>
  <si>
    <t>សម្រាក៥០%</t>
  </si>
  <si>
    <t xml:space="preserve">ទឹកប្រាក់
</t>
  </si>
  <si>
    <t xml:space="preserve">ទឹកប្រាក់ 
</t>
  </si>
  <si>
    <t>Signature</t>
  </si>
  <si>
    <t xml:space="preserve">Second Payment </t>
  </si>
  <si>
    <t>Total Salary per month</t>
  </si>
  <si>
    <t>A.Leave
Amount</t>
  </si>
  <si>
    <t>Annual Leave</t>
  </si>
  <si>
    <t>M.Leave
Amount</t>
  </si>
  <si>
    <t>Meter
rity Leave</t>
  </si>
  <si>
    <t>Seni
ority</t>
  </si>
  <si>
    <t>Tran
spot</t>
  </si>
  <si>
    <t>Atten
dance
Bonus</t>
  </si>
  <si>
    <t>Sun.
OT</t>
  </si>
  <si>
    <t xml:space="preserve">Holi.
OT </t>
  </si>
  <si>
    <t>Day
Off
50%</t>
  </si>
  <si>
    <t>Permit
Absent
Annual Leave
(P,A,L)</t>
  </si>
  <si>
    <t>Position</t>
  </si>
  <si>
    <t>Started Date</t>
  </si>
  <si>
    <t>D.OFF
50%
Amount</t>
  </si>
  <si>
    <t>Holi.
OT
Amount</t>
  </si>
  <si>
    <t>Normal
OT
Amount</t>
  </si>
  <si>
    <t>Sunday
OT
Amount</t>
  </si>
  <si>
    <t>ធ្វើដំណើរ
និងស្នាក់នៅ</t>
  </si>
  <si>
    <t>ចំនួនម៉ោង
ថែមអាទិត្យ</t>
  </si>
  <si>
    <t>ចំនួនម៉ោង
ថែមបុណ្យ</t>
  </si>
  <si>
    <t>សរុបប្រាក់
ឈ្នួលប្រចាំខែ</t>
  </si>
  <si>
    <t xml:space="preserve">ប្រាក់ឈ្នួល
លើកទី២ </t>
  </si>
  <si>
    <t>Working Day
Amount</t>
  </si>
  <si>
    <t>DOLLAR</t>
  </si>
  <si>
    <t>REIL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</si>
  <si>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</si>
  <si>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</si>
  <si>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</si>
  <si>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</si>
  <si>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</si>
  <si>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</si>
  <si>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</si>
  <si>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</si>
  <si>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</si>
  <si>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</si>
  <si>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</si>
  <si>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Bonus</t>
  </si>
  <si>
    <t>in REIL</t>
  </si>
  <si>
    <t>Total Permit 1Year</t>
  </si>
  <si>
    <t>TTL</t>
  </si>
  <si>
    <r>
      <rPr>
        <b/>
        <sz val="6"/>
        <rFont val="Calibri Light"/>
        <family val="2"/>
        <scheme val="major"/>
      </rPr>
      <t>Normal</t>
    </r>
    <r>
      <rPr>
        <b/>
        <sz val="7"/>
        <rFont val="Calibri Light"/>
        <family val="2"/>
        <scheme val="major"/>
      </rPr>
      <t xml:space="preserve"> OT</t>
    </r>
  </si>
  <si>
    <r>
      <t xml:space="preserve">បោះពុម្ពស្វ័យប្រវត្តិ </t>
    </r>
    <r>
      <rPr>
        <b/>
        <sz val="16"/>
        <color rgb="FF190DB3"/>
        <rFont val="Khmer OS Muol Light"/>
      </rPr>
      <t>/ AUTO PRINT</t>
    </r>
  </si>
  <si>
    <t>ចំនួនថ្ងៃធ្វើការ
ពេលថ្ងៃ</t>
  </si>
  <si>
    <t>TTL
Time.OT</t>
  </si>
  <si>
    <t>Mon</t>
  </si>
  <si>
    <t>Tue</t>
  </si>
  <si>
    <t>Wed</t>
  </si>
  <si>
    <t>Thu</t>
  </si>
  <si>
    <t>Fri</t>
  </si>
  <si>
    <t>Sat</t>
  </si>
  <si>
    <t>Sun</t>
  </si>
  <si>
    <t xml:space="preserve">Food - OT </t>
  </si>
  <si>
    <t>នួន វឌ្ឍនា</t>
  </si>
  <si>
    <t>សេង ស៊ាន់</t>
  </si>
  <si>
    <t>ជាង</t>
  </si>
  <si>
    <t>អូសពុម្ព</t>
  </si>
  <si>
    <t>សំ សុខខេន</t>
  </si>
  <si>
    <t>ពិនិត្យ</t>
  </si>
  <si>
    <t>ហេង តុលា</t>
  </si>
  <si>
    <t>អ៊ុត</t>
  </si>
  <si>
    <t>ងួន វាសនា</t>
  </si>
  <si>
    <t>ម៉ិច អាង</t>
  </si>
  <si>
    <t>អនាម័យ</t>
  </si>
  <si>
    <t>រៀបក្រណាត់</t>
  </si>
  <si>
    <t>មាស រី</t>
  </si>
  <si>
    <t>សំ ឈុនណាវី</t>
  </si>
  <si>
    <t>ផែង សុភក្ដី</t>
  </si>
  <si>
    <t>ជំនួយការណ៏</t>
  </si>
  <si>
    <t>សៀង​ រីយ៉ា</t>
  </si>
  <si>
    <t>ធ្វើគំរូ</t>
  </si>
  <si>
    <t>ចេង ឥន</t>
  </si>
  <si>
    <t>លាយថ្នាំ</t>
  </si>
  <si>
    <t>មាស​ សុម្មាវតី</t>
  </si>
  <si>
    <t>អឿ សុភក្ក្រ័</t>
  </si>
  <si>
    <t>ស៊ឺម ចាន់ថុន</t>
  </si>
  <si>
    <t>ប្រធានក្រុម</t>
  </si>
  <si>
    <t>សួន សុផា</t>
  </si>
  <si>
    <t>នឺម ចិន្ដា</t>
  </si>
  <si>
    <t>ហ៊ាច សំបូរ</t>
  </si>
  <si>
    <t>យ៉ត​ តូច</t>
  </si>
  <si>
    <t>ឃុត ឡ័យ</t>
  </si>
  <si>
    <t>ចេញក្រណាត់</t>
  </si>
  <si>
    <t>ថតពុម្ព</t>
  </si>
  <si>
    <t>ស្រស់ វីរ:</t>
  </si>
  <si>
    <t>អៀប កា</t>
  </si>
  <si>
    <t>ភាច នី</t>
  </si>
  <si>
    <t>លើកក្រណាត់</t>
  </si>
  <si>
    <t>ពិន ធីតា</t>
  </si>
  <si>
    <t>ស៊ុន កី</t>
  </si>
  <si>
    <t>ចាន់គឹមសៀង</t>
  </si>
  <si>
    <t>ហ៊ុល បុប្ផា</t>
  </si>
  <si>
    <t>JK-011</t>
  </si>
  <si>
    <t>JK-015</t>
  </si>
  <si>
    <t>JK-016</t>
  </si>
  <si>
    <t>JK-017</t>
  </si>
  <si>
    <t>JK-018</t>
  </si>
  <si>
    <t>JK-023</t>
  </si>
  <si>
    <t>JK-025</t>
  </si>
  <si>
    <t>JK-027</t>
  </si>
  <si>
    <t>JK-028</t>
  </si>
  <si>
    <t>JK-030</t>
  </si>
  <si>
    <t>JK-033</t>
  </si>
  <si>
    <t>JK-040</t>
  </si>
  <si>
    <t>JK-045</t>
  </si>
  <si>
    <t>JK-046</t>
  </si>
  <si>
    <t>JK-047</t>
  </si>
  <si>
    <t>JK-048</t>
  </si>
  <si>
    <t>JK-049</t>
  </si>
  <si>
    <t>JK-052</t>
  </si>
  <si>
    <t>JK-053</t>
  </si>
  <si>
    <t>JK-054</t>
  </si>
  <si>
    <t>JK-055</t>
  </si>
  <si>
    <t>JK-056</t>
  </si>
  <si>
    <t>JK-057</t>
  </si>
  <si>
    <t>JK-058</t>
  </si>
  <si>
    <t>JK-060</t>
  </si>
  <si>
    <t>JK-063</t>
  </si>
  <si>
    <t>JK-066</t>
  </si>
  <si>
    <t>JK-067</t>
  </si>
  <si>
    <t>JK-070</t>
  </si>
  <si>
    <t>JK-071</t>
  </si>
  <si>
    <t>JK-072</t>
  </si>
  <si>
    <t>JK-073</t>
  </si>
  <si>
    <t>21.04.16</t>
  </si>
  <si>
    <t>08.01.15</t>
  </si>
  <si>
    <t>08.01.16</t>
  </si>
  <si>
    <t>14.06.11</t>
  </si>
  <si>
    <t>31.05.16</t>
  </si>
  <si>
    <t>03.01.11</t>
  </si>
  <si>
    <t>11.12.13</t>
  </si>
  <si>
    <t>01.12.15</t>
  </si>
  <si>
    <t>22.04.19</t>
  </si>
  <si>
    <t>27.09.18</t>
  </si>
  <si>
    <t>03.03.20</t>
  </si>
  <si>
    <t>29.02.20</t>
  </si>
  <si>
    <t>01.08.20</t>
  </si>
  <si>
    <t>24.08.20</t>
  </si>
  <si>
    <t>27.08.20</t>
  </si>
  <si>
    <t>22.09.20</t>
  </si>
  <si>
    <t>23.09.20</t>
  </si>
  <si>
    <t>01.07.10</t>
  </si>
  <si>
    <t>វេនថ្ងៃ</t>
  </si>
  <si>
    <t>TTL W-D</t>
  </si>
  <si>
    <t>DAY TIME</t>
  </si>
  <si>
    <t>NIGHT TIME</t>
  </si>
  <si>
    <t>អវត្តមានថ្ងៃ</t>
  </si>
  <si>
    <t>បៀវត្សមូលដ្ឋានថ្ងៃ</t>
  </si>
  <si>
    <t>បៀវត្សមូលដ្ឋានយប់</t>
  </si>
  <si>
    <t>Basic Salary-day</t>
  </si>
  <si>
    <t>Basic Salary-night</t>
  </si>
  <si>
    <t>ALL TEAM(NIGHT)</t>
  </si>
  <si>
    <t>ALL TEAM(DAY TIME)</t>
  </si>
  <si>
    <t>Food -OT/Real</t>
  </si>
  <si>
    <t>Food -OT/USD</t>
  </si>
  <si>
    <t>ជេ​ កូវីបេស​(ខេមបូឌា)ខូអិលធីឌី</t>
  </si>
  <si>
    <t>J-KOVIBEST (CAMBODIA)CO., LTD</t>
  </si>
  <si>
    <t>A</t>
  </si>
  <si>
    <t>P</t>
  </si>
  <si>
    <t>NU</t>
  </si>
  <si>
    <t>បំណាច់ឆ្នាំ​2.5 DAY</t>
  </si>
  <si>
    <t>យ៉ត សុភា</t>
  </si>
  <si>
    <t>ចំនួនថ្ងៃសំរាកបំណាច់ឆ្នាំ</t>
  </si>
  <si>
    <t>First Payment50%</t>
  </si>
  <si>
    <t>ប្រាក់ឈ្នួលល់កទី1</t>
  </si>
  <si>
    <t>ព្យួរកិច្ចសន្យាការងារ</t>
  </si>
  <si>
    <t>Suspension ofemployment contract</t>
  </si>
  <si>
    <t>រឿន​ រ៉ាក់</t>
  </si>
  <si>
    <t>02.07.21</t>
  </si>
  <si>
    <t>JK-074</t>
  </si>
  <si>
    <t>សុំច្បាប់សម្រាកបំណាច់ឆ្នាំ</t>
  </si>
  <si>
    <t>P 1/2</t>
  </si>
  <si>
    <t>Thur</t>
  </si>
  <si>
    <t>ATTENDANCE (APRIL-2022)</t>
  </si>
  <si>
    <t>TRAIN-06</t>
  </si>
  <si>
    <t>អ៊ុក​ រស្មី</t>
  </si>
  <si>
    <t>TRAIN-12</t>
  </si>
  <si>
    <t>ភេន សុភក្រ័</t>
  </si>
  <si>
    <t>L=1.5</t>
  </si>
  <si>
    <t>កូរថ្នាំ</t>
  </si>
  <si>
    <t>02.02.21</t>
  </si>
  <si>
    <t>03.02.21</t>
  </si>
  <si>
    <t>J-KOVI BEST(CAMBODIA) CO., LTD</t>
  </si>
  <si>
    <t>TT=$5+$1</t>
  </si>
  <si>
    <t>ប្រាក់សោធន</t>
  </si>
  <si>
    <t>NFF</t>
  </si>
  <si>
    <t>​</t>
  </si>
  <si>
    <t>TOTAL (38persons M=18, F=20)</t>
  </si>
  <si>
    <t>សម្រាប់កម្មករដែលមានបំណាច់ឆ្នាំចាប់ពីខែ 08/2023ក្រុមហ៊ុនមិនទាន់ទូរទាត់៕</t>
  </si>
  <si>
    <r>
      <rPr>
        <sz val="20"/>
        <color rgb="FF190DB3"/>
        <rFont val="Khmer OS Muol Light"/>
      </rPr>
      <t>បញ្ជីបើកប្រាក់បៀវត្ស​ប្រចាំខែ កុម្ភ</t>
    </r>
    <r>
      <rPr>
        <sz val="24"/>
        <color rgb="FF190DB3"/>
        <rFont val="Khmer OS Muol Light"/>
      </rPr>
      <t>:</t>
    </r>
    <r>
      <rPr>
        <sz val="20"/>
        <color rgb="FF190DB3"/>
        <rFont val="Khmer OS Muol Light"/>
      </rPr>
      <t xml:space="preserve"> </t>
    </r>
    <r>
      <rPr>
        <sz val="18"/>
        <color rgb="FF190DB3"/>
        <rFont val="Khmer OS Muol Light"/>
      </rPr>
      <t>ឆ្នាំ ២០២៤</t>
    </r>
  </si>
  <si>
    <t>ATTENDANCE (FEBRUARY-2024)</t>
  </si>
  <si>
    <t>PAYROLL FOR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</si>
</sst>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-436]* #,##0_-;\-[$R-436]* #,##0_-;_-[$R-436]* &quot;-&quot;_-;_-@_-"/>
    <numFmt numFmtId="165" formatCode="_ [$R-436]\ * #,##0_ ;_ [$R-436]\ * \-#,##0_ ;_ [$R-436]\ * &quot;-&quot;_ ;_ @_ "/>
    <numFmt numFmtId="166" formatCode="000"/>
    <numFmt numFmtId="168" formatCode="_-[$R-436]* #,##0.00_-;\-[$R-436]* #,##0.00_-;_-[$R-436]* &quot;-&quot;??_-;_-@_-"/>
    <numFmt numFmtId="169" formatCode="dd"/>
    <numFmt numFmtId="170" formatCode="_(&quot;$&quot;* #,##0_);_(&quot;$&quot;* \(#,##0\);_(&quot;$&quot;* &quot;-&quot;??_);_(@_)"/>
    <numFmt numFmtId="171" formatCode="&quot;R&quot;\ #,#00"/>
    <numFmt numFmtId="172" formatCode="&quot;$&quot;0.00"/>
    <numFmt numFmtId="173" formatCode="&quot;$&quot;\ #,#00.00"/>
    <numFmt numFmtId="174" formatCode="&quot;$&quot;0"/>
    <numFmt numFmtId="179" formatCode="_(&quot;$&quot;* #,##0.0_);_(&quot;$&quot;* \(#,##0.0\);_(&quot;$&quot;* &quot;-&quot;??_);_(@_)"/>
    <numFmt numFmtId="180" formatCode="&quot;$&quot;#,##0.00"/>
    <numFmt numFmtId="183" formatCode="[$-409]mmm\-yy;@"/>
    <numFmt numFmtId="184" formatCode="&quot;$&quot;0.0"/>
  </numFmts>
  <fonts count="1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Limon S1"/>
    </font>
    <font>
      <sz val="10"/>
      <name val="Calibri Light"/>
      <family val="1"/>
      <scheme val="major"/>
    </font>
    <font>
      <sz val="10"/>
      <name val="Khmer OS Battambang"/>
    </font>
    <font>
      <b/>
      <sz val="12"/>
      <name val="Calibri Light"/>
      <family val="1"/>
      <scheme val="major"/>
    </font>
    <font>
      <b/>
      <sz val="14"/>
      <color rgb="FFFF0000"/>
      <name val="Calibri Light"/>
      <family val="1"/>
      <scheme val="major"/>
    </font>
    <font>
      <b/>
      <sz val="14"/>
      <color rgb="FF7030A0"/>
      <name val="Calibri Light"/>
      <family val="1"/>
      <scheme val="major"/>
    </font>
    <font>
      <b/>
      <sz val="12"/>
      <color rgb="FF00B0F0"/>
      <name val="Calibri Light"/>
      <family val="1"/>
      <scheme val="major"/>
    </font>
    <font>
      <b/>
      <sz val="14"/>
      <color rgb="FF00B0F0"/>
      <name val="Calibri Light"/>
      <family val="1"/>
      <scheme val="major"/>
    </font>
    <font>
      <b/>
      <sz val="12"/>
      <color rgb="FFFF0000"/>
      <name val="Calibri Light"/>
      <family val="1"/>
      <scheme val="major"/>
    </font>
    <font>
      <b/>
      <sz val="12"/>
      <color rgb="FF00B050"/>
      <name val="Calibri Light"/>
      <family val="1"/>
      <scheme val="major"/>
    </font>
    <font>
      <b/>
      <sz val="14"/>
      <color rgb="FF00B050"/>
      <name val="Calibri Light"/>
      <family val="1"/>
      <scheme val="major"/>
    </font>
    <font>
      <b/>
      <sz val="14"/>
      <color rgb="FF7030A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Khmer OS Battambang"/>
    </font>
    <font>
      <b/>
      <sz val="11"/>
      <name val="Calibri Light"/>
      <family val="2"/>
      <scheme val="maj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 Light"/>
      <family val="2"/>
      <scheme val="maj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돋움"/>
      <family val="3"/>
      <charset val="129"/>
    </font>
    <font>
      <sz val="7"/>
      <name val="돋움"/>
      <family val="3"/>
      <charset val="129"/>
    </font>
    <font>
      <b/>
      <sz val="12"/>
      <name val="돋움"/>
      <family val="2"/>
      <charset val="129"/>
    </font>
    <font>
      <sz val="14"/>
      <name val="Arial"/>
      <family val="2"/>
    </font>
    <font>
      <sz val="9"/>
      <name val="Arial"/>
      <family val="2"/>
    </font>
    <font>
      <b/>
      <sz val="16"/>
      <name val="돋움"/>
      <family val="2"/>
      <charset val="129"/>
    </font>
    <font>
      <sz val="11"/>
      <name val="돋움"/>
      <family val="3"/>
      <charset val="129"/>
    </font>
    <font>
      <b/>
      <sz val="11"/>
      <name val="돋움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color theme="0"/>
      <name val="돋움"/>
    </font>
    <font>
      <b/>
      <sz val="8"/>
      <color theme="0"/>
      <name val="Arial"/>
      <family val="2"/>
    </font>
    <font>
      <b/>
      <sz val="8"/>
      <color theme="0"/>
      <name val="돋움"/>
    </font>
    <font>
      <b/>
      <sz val="8"/>
      <color theme="0"/>
      <name val="Calibri"/>
      <family val="2"/>
      <scheme val="minor"/>
    </font>
    <font>
      <b/>
      <sz val="8"/>
      <name val="Arial"/>
      <family val="2"/>
    </font>
    <font>
      <sz val="9"/>
      <color theme="1"/>
      <name val="돋움"/>
      <family val="3"/>
      <charset val="129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9"/>
      <name val="돋움"/>
      <family val="3"/>
      <charset val="129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name val="Khmer OS Muol Light"/>
    </font>
    <font>
      <b/>
      <sz val="7"/>
      <name val="돋움"/>
      <family val="3"/>
      <charset val="129"/>
    </font>
    <font>
      <b/>
      <sz val="8"/>
      <name val="돋움"/>
      <family val="3"/>
      <charset val="129"/>
    </font>
    <font>
      <b/>
      <sz val="8"/>
      <name val="Khmer OS Battambang"/>
    </font>
    <font>
      <b/>
      <sz val="7"/>
      <color indexed="8"/>
      <name val="Calibri"/>
      <family val="2"/>
      <scheme val="minor"/>
    </font>
    <font>
      <b/>
      <sz val="7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8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7030A0"/>
      <name val="Calibri"/>
      <family val="2"/>
      <scheme val="minor"/>
    </font>
    <font>
      <sz val="11"/>
      <name val="Khmer OS Battambang"/>
    </font>
    <font>
      <b/>
      <sz val="8"/>
      <name val="돋움"/>
    </font>
    <font>
      <b/>
      <sz val="9"/>
      <name val="Calibri Light"/>
      <family val="2"/>
      <scheme val="maj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Khmer OS Battambang"/>
    </font>
    <font>
      <b/>
      <sz val="11"/>
      <name val="Khmer OS Battambang"/>
    </font>
    <font>
      <b/>
      <sz val="10"/>
      <name val="Khmer OS Battambang"/>
    </font>
    <font>
      <sz val="10"/>
      <color theme="1"/>
      <name val="Khmer OS Battambang"/>
    </font>
    <font>
      <sz val="9"/>
      <color theme="1"/>
      <name val="Khmer OS Battambang"/>
    </font>
    <font>
      <b/>
      <sz val="11"/>
      <name val="돋움"/>
      <family val="3"/>
      <charset val="129"/>
    </font>
    <font>
      <sz val="8"/>
      <name val="돋움"/>
    </font>
    <font>
      <b/>
      <sz val="12"/>
      <name val="Khmer OS Battambang"/>
    </font>
    <font>
      <b/>
      <sz val="12"/>
      <color rgb="FFFF0000"/>
      <name val="Khmer OS Battambang"/>
    </font>
    <font>
      <b/>
      <sz val="12"/>
      <color rgb="FF00B0F0"/>
      <name val="Khmer OS Battambang"/>
    </font>
    <font>
      <b/>
      <sz val="12"/>
      <color rgb="FF00B050"/>
      <name val="Khmer OS Battambang"/>
    </font>
    <font>
      <b/>
      <sz val="12"/>
      <color rgb="FF7030A0"/>
      <name val="Khmer OS Battambang"/>
    </font>
    <font>
      <sz val="12"/>
      <color theme="1"/>
      <name val="Khmer OS Battambang"/>
    </font>
    <font>
      <b/>
      <sz val="7"/>
      <color theme="0"/>
      <name val="Arial"/>
      <family val="2"/>
    </font>
    <font>
      <b/>
      <sz val="7"/>
      <name val="돋움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돋움"/>
    </font>
    <font>
      <sz val="8"/>
      <color theme="1"/>
      <name val="돋움"/>
      <family val="3"/>
      <charset val="129"/>
    </font>
    <font>
      <b/>
      <sz val="10"/>
      <color theme="0"/>
      <name val="Arial"/>
      <family val="2"/>
    </font>
    <font>
      <b/>
      <sz val="9"/>
      <name val="돋움"/>
    </font>
    <font>
      <b/>
      <sz val="7"/>
      <name val="Calibri Light"/>
      <family val="2"/>
      <scheme val="major"/>
    </font>
    <font>
      <b/>
      <sz val="6"/>
      <name val="Calibri Light"/>
      <family val="2"/>
      <scheme val="major"/>
    </font>
    <font>
      <sz val="16"/>
      <color rgb="FF190DB3"/>
      <name val="Khmer OS Muol Light"/>
    </font>
    <font>
      <b/>
      <sz val="16"/>
      <color rgb="FF190DB3"/>
      <name val="Khmer OS Muol Light"/>
    </font>
    <font>
      <sz val="14"/>
      <color rgb="FF190DB3"/>
      <name val="Khmer OS Muol Light"/>
    </font>
    <font>
      <sz val="14"/>
      <color rgb="FF190DB3"/>
      <name val="Calibri"/>
      <family val="2"/>
      <scheme val="minor"/>
    </font>
    <font>
      <sz val="18"/>
      <color rgb="FFFF0000"/>
      <name val="Calibri"/>
      <family val="2"/>
      <scheme val="minor"/>
    </font>
    <font>
      <sz val="24"/>
      <color rgb="FF190DB3"/>
      <name val="Khmer OS Muol Light"/>
    </font>
    <font>
      <b/>
      <sz val="9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color theme="1"/>
      <name val="Khmer OS Battambang"/>
    </font>
    <font>
      <b/>
      <sz val="9"/>
      <color rgb="FFFF0000"/>
      <name val="돋움"/>
    </font>
    <font>
      <b/>
      <sz val="7"/>
      <name val="Arial"/>
      <family val="2"/>
    </font>
    <font>
      <sz val="18"/>
      <color rgb="FF190DB3"/>
      <name val="Khmer OS Muol Light"/>
    </font>
    <font>
      <sz val="20"/>
      <color rgb="FF190DB3"/>
      <name val="Khmer OS Muol Light"/>
    </font>
    <font>
      <b/>
      <sz val="20"/>
      <name val="Khmer OS Bokor"/>
    </font>
    <font>
      <sz val="9"/>
      <color indexed="81"/>
      <name val="Tahoma"/>
      <family val="2"/>
    </font>
    <font>
      <sz val="10"/>
      <color rgb="FFFF0000"/>
      <name val="Khmer OS Battambang"/>
    </font>
    <font>
      <b/>
      <sz val="16"/>
      <color rgb="FFFF0000"/>
      <name val="Calibri Light"/>
      <family val="1"/>
      <scheme val="major"/>
    </font>
    <font>
      <b/>
      <sz val="9"/>
      <color indexed="81"/>
      <name val="Tahoma"/>
      <family val="2"/>
    </font>
    <font>
      <b/>
      <sz val="14"/>
      <name val="Calibri Light"/>
      <family val="1"/>
      <scheme val="major"/>
    </font>
    <font>
      <b/>
      <sz val="11"/>
      <color rgb="FFFF0000"/>
      <name val="Calibri Light"/>
      <family val="1"/>
      <scheme val="maj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"/>
      <name val="Khmer OS Battambang"/>
    </font>
    <font>
      <sz val="8"/>
      <name val="Khmer OS Battambang"/>
    </font>
    <font>
      <sz val="7.5"/>
      <name val="Khmer OS Battambang"/>
    </font>
    <font>
      <sz val="9"/>
      <color rgb="FFFF0000"/>
      <name val="Khmer OS Battambang"/>
    </font>
    <font>
      <b/>
      <sz val="9"/>
      <color theme="1"/>
      <name val="Khmer OS Battambang"/>
    </font>
    <font>
      <sz val="8"/>
      <color indexed="8"/>
      <name val="Khmer OS Battambang"/>
    </font>
    <font>
      <sz val="7.5"/>
      <color indexed="8"/>
      <name val="Khmer OS Battambang"/>
    </font>
    <font>
      <sz val="7"/>
      <color theme="1"/>
      <name val="Khmer OS Battambang"/>
    </font>
    <font>
      <b/>
      <sz val="11"/>
      <color rgb="FFFF0000"/>
      <name val="돋움"/>
    </font>
    <font>
      <b/>
      <sz val="10"/>
      <color rgb="FFFF0000"/>
      <name val="돋움"/>
    </font>
    <font>
      <b/>
      <sz val="8"/>
      <color rgb="FFFF0000"/>
      <name val="돋움"/>
    </font>
    <font>
      <b/>
      <sz val="9"/>
      <color rgb="FFFF0000"/>
      <name val="Khmer OS Battambang"/>
    </font>
    <font>
      <b/>
      <sz val="8"/>
      <color rgb="FFFF0000"/>
      <name val="Khmer OS Battambang"/>
    </font>
    <font>
      <sz val="11"/>
      <color rgb="FF00B050"/>
      <name val="Calibri"/>
      <family val="2"/>
      <scheme val="minor"/>
    </font>
    <font>
      <sz val="9"/>
      <color theme="5"/>
      <name val="Khmer OS Battambang"/>
    </font>
    <font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9A6E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7A5D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F91C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493C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6A8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D63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452">
    <xf numFmtId="0" fontId="0" fillId="0" borderId="0" xfId="0"/>
    <xf numFmtId="0" fontId="7" fillId="0" borderId="3" xfId="0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8" applyFont="1" applyBorder="1" applyAlignment="1" applyProtection="1">
      <alignment horizontal="center" vertical="center"/>
      <protection locked="0" hidden="1"/>
    </xf>
    <xf numFmtId="0" fontId="0" fillId="0" borderId="0" xfId="0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8" fillId="3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7" fillId="3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164" fontId="46" fillId="3" borderId="0" xfId="0" applyNumberFormat="1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0" fontId="54" fillId="3" borderId="0" xfId="0" applyFont="1" applyFill="1" applyAlignment="1">
      <alignment horizontal="center" vertical="center"/>
    </xf>
    <xf numFmtId="0" fontId="5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left" vertical="center"/>
    </xf>
    <xf numFmtId="0" fontId="44" fillId="3" borderId="0" xfId="0" applyFont="1" applyFill="1" applyAlignment="1">
      <alignment horizontal="center" vertical="center"/>
    </xf>
    <xf numFmtId="44" fontId="33" fillId="3" borderId="0" xfId="1" applyFont="1" applyFill="1" applyAlignment="1">
      <alignment vertical="center"/>
    </xf>
    <xf numFmtId="0" fontId="56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left" vertical="center"/>
    </xf>
    <xf numFmtId="44" fontId="44" fillId="0" borderId="0" xfId="0" applyNumberFormat="1" applyFont="1" applyAlignment="1">
      <alignment horizontal="center" vertical="center"/>
    </xf>
    <xf numFmtId="44" fontId="17" fillId="0" borderId="1" xfId="0" applyNumberFormat="1" applyFont="1" applyBorder="1"/>
    <xf numFmtId="44" fontId="16" fillId="0" borderId="1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71" fontId="0" fillId="0" borderId="0" xfId="0" applyNumberFormat="1"/>
    <xf numFmtId="171" fontId="10" fillId="0" borderId="0" xfId="0" applyNumberFormat="1" applyFont="1" applyAlignment="1">
      <alignment horizontal="center" vertical="center"/>
    </xf>
    <xf numFmtId="171" fontId="57" fillId="0" borderId="0" xfId="0" applyNumberFormat="1" applyFont="1" applyAlignment="1">
      <alignment horizontal="center"/>
    </xf>
    <xf numFmtId="171" fontId="58" fillId="0" borderId="0" xfId="0" applyNumberFormat="1" applyFont="1" applyAlignment="1">
      <alignment horizontal="center"/>
    </xf>
    <xf numFmtId="173" fontId="31" fillId="0" borderId="0" xfId="1" applyNumberFormat="1" applyFont="1" applyFill="1" applyAlignment="1">
      <alignment horizontal="center"/>
    </xf>
    <xf numFmtId="0" fontId="21" fillId="0" borderId="1" xfId="0" applyFont="1" applyBorder="1" applyAlignment="1">
      <alignment horizontal="left"/>
    </xf>
    <xf numFmtId="0" fontId="26" fillId="0" borderId="0" xfId="3" applyFont="1" applyAlignment="1" applyProtection="1">
      <alignment horizontal="center" vertical="center"/>
      <protection locked="0" hidden="1"/>
    </xf>
    <xf numFmtId="0" fontId="0" fillId="0" borderId="0" xfId="0" applyAlignment="1">
      <alignment vertical="top"/>
    </xf>
    <xf numFmtId="168" fontId="0" fillId="0" borderId="0" xfId="0" applyNumberFormat="1"/>
    <xf numFmtId="173" fontId="75" fillId="0" borderId="0" xfId="1" applyNumberFormat="1" applyFont="1" applyFill="1" applyAlignment="1">
      <alignment horizontal="center"/>
    </xf>
    <xf numFmtId="9" fontId="4" fillId="0" borderId="2" xfId="2" applyFont="1" applyFill="1" applyBorder="1" applyAlignment="1" applyProtection="1">
      <alignment horizontal="center" vertical="center" wrapText="1"/>
      <protection locked="0" hidden="1"/>
    </xf>
    <xf numFmtId="14" fontId="66" fillId="0" borderId="2" xfId="3" applyNumberFormat="1" applyFont="1" applyBorder="1" applyAlignment="1" applyProtection="1">
      <alignment horizontal="center" vertical="center" wrapText="1"/>
      <protection locked="0" hidden="1"/>
    </xf>
    <xf numFmtId="15" fontId="66" fillId="0" borderId="2" xfId="3" applyNumberFormat="1" applyFont="1" applyBorder="1" applyAlignment="1" applyProtection="1">
      <alignment horizontal="center" vertical="center" wrapText="1"/>
      <protection locked="0" hidden="1"/>
    </xf>
    <xf numFmtId="0" fontId="64" fillId="0" borderId="2" xfId="3" applyFont="1" applyBorder="1" applyAlignment="1" applyProtection="1">
      <alignment horizontal="center" vertical="center" wrapText="1"/>
      <protection locked="0" hidden="1"/>
    </xf>
    <xf numFmtId="0" fontId="36" fillId="3" borderId="0" xfId="0" applyFont="1" applyFill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81" fillId="3" borderId="0" xfId="0" applyFont="1" applyFill="1" applyAlignment="1">
      <alignment horizontal="left" vertical="center"/>
    </xf>
    <xf numFmtId="0" fontId="6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9" fontId="83" fillId="0" borderId="14" xfId="2" applyFont="1" applyFill="1" applyBorder="1" applyAlignment="1" applyProtection="1">
      <alignment horizontal="center" vertical="center" textRotation="90"/>
      <protection locked="0" hidden="1"/>
    </xf>
    <xf numFmtId="0" fontId="83" fillId="0" borderId="14" xfId="3" applyFont="1" applyBorder="1" applyAlignment="1" applyProtection="1">
      <alignment horizontal="center" vertical="center" textRotation="90"/>
      <protection locked="0" hidden="1"/>
    </xf>
    <xf numFmtId="0" fontId="88" fillId="0" borderId="0" xfId="0" applyFont="1"/>
    <xf numFmtId="0" fontId="84" fillId="0" borderId="0" xfId="8" applyFont="1" applyAlignment="1" applyProtection="1">
      <alignment horizontal="center" vertical="center"/>
      <protection locked="0" hidden="1"/>
    </xf>
    <xf numFmtId="0" fontId="85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3" fillId="0" borderId="7" xfId="0" applyFont="1" applyBorder="1" applyAlignment="1">
      <alignment horizontal="center" vertical="center"/>
    </xf>
    <xf numFmtId="15" fontId="78" fillId="0" borderId="14" xfId="3" applyNumberFormat="1" applyFont="1" applyBorder="1" applyAlignment="1" applyProtection="1">
      <alignment horizontal="center" vertical="center" textRotation="90"/>
      <protection locked="0" hidden="1"/>
    </xf>
    <xf numFmtId="0" fontId="6" fillId="3" borderId="1" xfId="7" applyFont="1" applyFill="1" applyBorder="1" applyAlignment="1" applyProtection="1">
      <alignment horizontal="left"/>
      <protection locked="0" hidden="1"/>
    </xf>
    <xf numFmtId="0" fontId="91" fillId="3" borderId="0" xfId="0" applyFont="1" applyFill="1"/>
    <xf numFmtId="44" fontId="21" fillId="0" borderId="0" xfId="1" applyFont="1" applyFill="1" applyBorder="1" applyAlignment="1">
      <alignment horizontal="center" vertical="center"/>
    </xf>
    <xf numFmtId="0" fontId="56" fillId="3" borderId="20" xfId="0" applyFont="1" applyFill="1" applyBorder="1" applyAlignment="1">
      <alignment horizontal="center" vertical="center"/>
    </xf>
    <xf numFmtId="0" fontId="56" fillId="3" borderId="21" xfId="0" applyFont="1" applyFill="1" applyBorder="1" applyAlignment="1">
      <alignment horizontal="center" vertical="center"/>
    </xf>
    <xf numFmtId="0" fontId="72" fillId="3" borderId="28" xfId="0" applyFont="1" applyFill="1" applyBorder="1" applyAlignment="1">
      <alignment horizontal="center" vertical="center" wrapText="1"/>
    </xf>
    <xf numFmtId="0" fontId="72" fillId="3" borderId="29" xfId="0" applyFont="1" applyFill="1" applyBorder="1" applyAlignment="1">
      <alignment horizontal="center" vertical="center" wrapText="1"/>
    </xf>
    <xf numFmtId="0" fontId="56" fillId="3" borderId="25" xfId="0" applyFont="1" applyFill="1" applyBorder="1" applyAlignment="1">
      <alignment horizontal="center" vertical="center"/>
    </xf>
    <xf numFmtId="0" fontId="56" fillId="3" borderId="30" xfId="0" applyFont="1" applyFill="1" applyBorder="1" applyAlignment="1">
      <alignment horizontal="center" vertical="center"/>
    </xf>
    <xf numFmtId="0" fontId="69" fillId="0" borderId="14" xfId="3" applyFont="1" applyBorder="1" applyAlignment="1" applyProtection="1">
      <alignment horizontal="center" vertical="center" wrapText="1"/>
      <protection locked="0" hidden="1"/>
    </xf>
    <xf numFmtId="0" fontId="27" fillId="0" borderId="14" xfId="3" applyFont="1" applyBorder="1" applyAlignment="1" applyProtection="1">
      <alignment horizontal="center" vertical="center" wrapText="1"/>
      <protection locked="0" hidden="1"/>
    </xf>
    <xf numFmtId="0" fontId="19" fillId="0" borderId="14" xfId="3" applyFont="1" applyBorder="1" applyAlignment="1" applyProtection="1">
      <alignment horizontal="center" vertical="center" wrapText="1"/>
      <protection locked="0" hidden="1"/>
    </xf>
    <xf numFmtId="15" fontId="19" fillId="0" borderId="14" xfId="3" applyNumberFormat="1" applyFont="1" applyBorder="1" applyAlignment="1" applyProtection="1">
      <alignment horizontal="center" vertical="center" wrapText="1"/>
      <protection locked="0" hidden="1"/>
    </xf>
    <xf numFmtId="9" fontId="68" fillId="0" borderId="14" xfId="2" applyFont="1" applyFill="1" applyBorder="1" applyAlignment="1" applyProtection="1">
      <alignment horizontal="center" vertical="center" wrapText="1"/>
      <protection locked="0" hidden="1"/>
    </xf>
    <xf numFmtId="0" fontId="65" fillId="0" borderId="2" xfId="0" applyFont="1" applyBorder="1" applyAlignment="1">
      <alignment horizontal="center" vertical="center"/>
    </xf>
    <xf numFmtId="0" fontId="66" fillId="0" borderId="2" xfId="0" applyFont="1" applyBorder="1" applyAlignment="1">
      <alignment horizontal="center" vertical="center"/>
    </xf>
    <xf numFmtId="0" fontId="99" fillId="0" borderId="13" xfId="3" applyFont="1" applyBorder="1" applyAlignment="1" applyProtection="1">
      <alignment vertical="top"/>
      <protection locked="0" hidden="1"/>
    </xf>
    <xf numFmtId="0" fontId="101" fillId="0" borderId="13" xfId="3" applyFont="1" applyBorder="1" applyProtection="1">
      <protection locked="0" hidden="1"/>
    </xf>
    <xf numFmtId="0" fontId="102" fillId="0" borderId="0" xfId="3" applyFont="1" applyAlignment="1" applyProtection="1">
      <alignment horizontal="center" vertical="center"/>
      <protection locked="0" hidden="1"/>
    </xf>
    <xf numFmtId="0" fontId="43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51" fillId="14" borderId="6" xfId="0" applyFont="1" applyFill="1" applyBorder="1" applyAlignment="1">
      <alignment horizontal="center" vertical="center"/>
    </xf>
    <xf numFmtId="0" fontId="94" fillId="16" borderId="2" xfId="0" applyFont="1" applyFill="1" applyBorder="1" applyAlignment="1">
      <alignment horizontal="center" vertical="center"/>
    </xf>
    <xf numFmtId="0" fontId="47" fillId="9" borderId="1" xfId="0" applyFont="1" applyFill="1" applyBorder="1" applyAlignment="1">
      <alignment horizontal="center" vertical="center"/>
    </xf>
    <xf numFmtId="0" fontId="49" fillId="9" borderId="1" xfId="0" applyFont="1" applyFill="1" applyBorder="1" applyAlignment="1">
      <alignment horizontal="center" vertical="center"/>
    </xf>
    <xf numFmtId="0" fontId="89" fillId="9" borderId="1" xfId="0" applyFont="1" applyFill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106" fillId="3" borderId="0" xfId="0" applyFont="1" applyFill="1" applyAlignment="1">
      <alignment vertical="center"/>
    </xf>
    <xf numFmtId="0" fontId="37" fillId="3" borderId="0" xfId="0" applyFont="1" applyFill="1" applyAlignment="1">
      <alignment horizontal="left" vertical="center"/>
    </xf>
    <xf numFmtId="0" fontId="49" fillId="9" borderId="6" xfId="0" applyFont="1" applyFill="1" applyBorder="1" applyAlignment="1">
      <alignment horizontal="center" vertical="center"/>
    </xf>
    <xf numFmtId="0" fontId="89" fillId="9" borderId="6" xfId="0" applyFont="1" applyFill="1" applyBorder="1" applyAlignment="1">
      <alignment horizontal="center" vertical="center"/>
    </xf>
    <xf numFmtId="0" fontId="105" fillId="14" borderId="6" xfId="0" applyFont="1" applyFill="1" applyBorder="1" applyAlignment="1">
      <alignment horizontal="center" vertical="center"/>
    </xf>
    <xf numFmtId="0" fontId="105" fillId="5" borderId="6" xfId="0" applyFont="1" applyFill="1" applyBorder="1" applyAlignment="1">
      <alignment horizontal="center" vertical="center"/>
    </xf>
    <xf numFmtId="0" fontId="53" fillId="16" borderId="2" xfId="0" applyFont="1" applyFill="1" applyBorder="1" applyAlignment="1">
      <alignment horizontal="center" vertical="center"/>
    </xf>
    <xf numFmtId="0" fontId="93" fillId="3" borderId="17" xfId="0" applyFont="1" applyFill="1" applyBorder="1" applyAlignment="1">
      <alignment vertical="center" wrapText="1"/>
    </xf>
    <xf numFmtId="0" fontId="93" fillId="3" borderId="19" xfId="0" applyFont="1" applyFill="1" applyBorder="1" applyAlignment="1">
      <alignment vertical="center" wrapText="1"/>
    </xf>
    <xf numFmtId="0" fontId="93" fillId="3" borderId="18" xfId="0" applyFont="1" applyFill="1" applyBorder="1" applyAlignment="1">
      <alignment vertical="center" wrapText="1"/>
    </xf>
    <xf numFmtId="0" fontId="96" fillId="3" borderId="0" xfId="0" applyFont="1" applyFill="1" applyAlignment="1">
      <alignment horizontal="center" vertical="center" wrapText="1"/>
    </xf>
    <xf numFmtId="0" fontId="72" fillId="3" borderId="12" xfId="0" applyFont="1" applyFill="1" applyBorder="1" applyAlignment="1">
      <alignment horizontal="center" vertical="center" wrapText="1"/>
    </xf>
    <xf numFmtId="0" fontId="90" fillId="3" borderId="24" xfId="0" applyFont="1" applyFill="1" applyBorder="1" applyAlignment="1">
      <alignment horizontal="center" vertical="center" wrapText="1"/>
    </xf>
    <xf numFmtId="0" fontId="89" fillId="17" borderId="6" xfId="0" applyFont="1" applyFill="1" applyBorder="1" applyAlignment="1">
      <alignment horizontal="center" vertical="center"/>
    </xf>
    <xf numFmtId="166" fontId="107" fillId="3" borderId="1" xfId="3" quotePrefix="1" applyNumberFormat="1" applyFont="1" applyFill="1" applyBorder="1" applyAlignment="1" applyProtection="1">
      <alignment horizontal="center"/>
      <protection locked="0" hidden="1"/>
    </xf>
    <xf numFmtId="0" fontId="77" fillId="18" borderId="14" xfId="3" applyFont="1" applyFill="1" applyBorder="1" applyAlignment="1" applyProtection="1">
      <alignment horizontal="center" vertical="center" textRotation="90"/>
      <protection locked="0" hidden="1"/>
    </xf>
    <xf numFmtId="0" fontId="77" fillId="19" borderId="14" xfId="3" applyFont="1" applyFill="1" applyBorder="1" applyAlignment="1" applyProtection="1">
      <alignment horizontal="center" vertical="center" textRotation="90"/>
      <protection locked="0" hidden="1"/>
    </xf>
    <xf numFmtId="0" fontId="19" fillId="19" borderId="14" xfId="3" applyFont="1" applyFill="1" applyBorder="1" applyAlignment="1" applyProtection="1">
      <alignment horizontal="center" vertical="center" wrapText="1"/>
      <protection locked="0" hidden="1"/>
    </xf>
    <xf numFmtId="0" fontId="66" fillId="19" borderId="2" xfId="0" applyFont="1" applyFill="1" applyBorder="1" applyAlignment="1">
      <alignment horizontal="center" vertical="center"/>
    </xf>
    <xf numFmtId="0" fontId="83" fillId="18" borderId="14" xfId="3" applyFont="1" applyFill="1" applyBorder="1" applyAlignment="1" applyProtection="1">
      <alignment horizontal="center" vertical="center" textRotation="90"/>
      <protection locked="0" hidden="1"/>
    </xf>
    <xf numFmtId="0" fontId="68" fillId="18" borderId="14" xfId="3" applyFont="1" applyFill="1" applyBorder="1" applyAlignment="1" applyProtection="1">
      <alignment horizontal="center" vertical="center" wrapText="1"/>
      <protection locked="0" hidden="1"/>
    </xf>
    <xf numFmtId="0" fontId="97" fillId="18" borderId="14" xfId="3" applyFont="1" applyFill="1" applyBorder="1" applyAlignment="1" applyProtection="1">
      <alignment horizontal="center" vertical="center" wrapText="1"/>
      <protection locked="0" hidden="1"/>
    </xf>
    <xf numFmtId="0" fontId="73" fillId="18" borderId="14" xfId="3" applyFont="1" applyFill="1" applyBorder="1" applyAlignment="1" applyProtection="1">
      <alignment horizontal="center" vertical="center" wrapText="1"/>
      <protection locked="0" hidden="1"/>
    </xf>
    <xf numFmtId="0" fontId="66" fillId="18" borderId="2" xfId="0" applyFont="1" applyFill="1" applyBorder="1" applyAlignment="1">
      <alignment horizontal="center" vertical="center"/>
    </xf>
    <xf numFmtId="0" fontId="65" fillId="18" borderId="2" xfId="0" applyFont="1" applyFill="1" applyBorder="1" applyAlignment="1">
      <alignment horizontal="center" vertical="center"/>
    </xf>
    <xf numFmtId="0" fontId="0" fillId="18" borderId="0" xfId="0" applyFill="1"/>
    <xf numFmtId="0" fontId="0" fillId="3" borderId="0" xfId="0" applyFill="1"/>
    <xf numFmtId="0" fontId="69" fillId="18" borderId="14" xfId="3" applyFont="1" applyFill="1" applyBorder="1" applyAlignment="1" applyProtection="1">
      <alignment horizontal="center" vertical="center" wrapText="1"/>
      <protection locked="0" hidden="1"/>
    </xf>
    <xf numFmtId="0" fontId="76" fillId="18" borderId="14" xfId="3" applyFont="1" applyFill="1" applyBorder="1" applyAlignment="1" applyProtection="1">
      <alignment horizontal="center" vertical="center" textRotation="90" wrapText="1"/>
      <protection locked="0" hidden="1"/>
    </xf>
    <xf numFmtId="44" fontId="42" fillId="0" borderId="0" xfId="0" applyNumberFormat="1" applyFont="1" applyAlignment="1">
      <alignment horizontal="center"/>
    </xf>
    <xf numFmtId="0" fontId="72" fillId="2" borderId="12" xfId="0" applyFont="1" applyFill="1" applyBorder="1" applyAlignment="1">
      <alignment horizontal="center" vertical="center" wrapText="1"/>
    </xf>
    <xf numFmtId="0" fontId="106" fillId="3" borderId="0" xfId="0" applyFont="1" applyFill="1" applyAlignment="1">
      <alignment horizontal="center" vertical="center"/>
    </xf>
    <xf numFmtId="0" fontId="89" fillId="18" borderId="6" xfId="0" applyFont="1" applyFill="1" applyBorder="1" applyAlignment="1">
      <alignment horizontal="center" wrapText="1"/>
    </xf>
    <xf numFmtId="0" fontId="109" fillId="2" borderId="6" xfId="0" applyFont="1" applyFill="1" applyBorder="1" applyAlignment="1">
      <alignment horizontal="center" wrapText="1"/>
    </xf>
    <xf numFmtId="0" fontId="77" fillId="21" borderId="14" xfId="3" applyFont="1" applyFill="1" applyBorder="1" applyAlignment="1" applyProtection="1">
      <alignment horizontal="center" vertical="center" textRotation="90"/>
      <protection locked="0" hidden="1"/>
    </xf>
    <xf numFmtId="0" fontId="65" fillId="21" borderId="2" xfId="0" applyFont="1" applyFill="1" applyBorder="1" applyAlignment="1">
      <alignment horizontal="center" vertical="center"/>
    </xf>
    <xf numFmtId="0" fontId="78" fillId="4" borderId="14" xfId="3" applyFont="1" applyFill="1" applyBorder="1" applyAlignment="1" applyProtection="1">
      <alignment horizontal="center" vertical="center" textRotation="90"/>
      <protection locked="0" hidden="1"/>
    </xf>
    <xf numFmtId="0" fontId="19" fillId="4" borderId="14" xfId="3" applyFont="1" applyFill="1" applyBorder="1" applyAlignment="1" applyProtection="1">
      <alignment horizontal="center" vertical="center" wrapText="1"/>
      <protection locked="0" hidden="1"/>
    </xf>
    <xf numFmtId="0" fontId="66" fillId="4" borderId="2" xfId="0" applyFont="1" applyFill="1" applyBorder="1" applyAlignment="1">
      <alignment horizontal="center" vertical="center"/>
    </xf>
    <xf numFmtId="0" fontId="77" fillId="22" borderId="14" xfId="3" applyFont="1" applyFill="1" applyBorder="1" applyAlignment="1" applyProtection="1">
      <alignment horizontal="center" vertical="center" textRotation="90"/>
      <protection locked="0" hidden="1"/>
    </xf>
    <xf numFmtId="0" fontId="83" fillId="22" borderId="14" xfId="3" applyFont="1" applyFill="1" applyBorder="1" applyAlignment="1" applyProtection="1">
      <alignment horizontal="center" vertical="center" textRotation="90"/>
      <protection locked="0" hidden="1"/>
    </xf>
    <xf numFmtId="0" fontId="66" fillId="22" borderId="2" xfId="0" applyFont="1" applyFill="1" applyBorder="1" applyAlignment="1">
      <alignment horizontal="center" vertical="center"/>
    </xf>
    <xf numFmtId="0" fontId="66" fillId="22" borderId="2" xfId="3" applyFont="1" applyFill="1" applyBorder="1" applyAlignment="1" applyProtection="1">
      <alignment horizontal="center" vertical="center" wrapText="1"/>
      <protection locked="0" hidden="1"/>
    </xf>
    <xf numFmtId="0" fontId="71" fillId="24" borderId="14" xfId="3" applyFont="1" applyFill="1" applyBorder="1" applyAlignment="1" applyProtection="1">
      <alignment horizontal="center" vertical="center" textRotation="90"/>
      <protection locked="0" hidden="1"/>
    </xf>
    <xf numFmtId="0" fontId="77" fillId="24" borderId="14" xfId="3" applyFont="1" applyFill="1" applyBorder="1" applyAlignment="1" applyProtection="1">
      <alignment horizontal="center" vertical="center" textRotation="90"/>
      <protection locked="0" hidden="1"/>
    </xf>
    <xf numFmtId="0" fontId="65" fillId="24" borderId="2" xfId="0" applyFont="1" applyFill="1" applyBorder="1" applyAlignment="1">
      <alignment horizontal="center" vertical="center"/>
    </xf>
    <xf numFmtId="0" fontId="66" fillId="24" borderId="2" xfId="0" applyFont="1" applyFill="1" applyBorder="1" applyAlignment="1">
      <alignment horizontal="center" vertical="center"/>
    </xf>
    <xf numFmtId="0" fontId="77" fillId="25" borderId="14" xfId="3" applyFont="1" applyFill="1" applyBorder="1" applyAlignment="1" applyProtection="1">
      <alignment horizontal="center" vertical="center" textRotation="90" wrapText="1"/>
      <protection locked="0" hidden="1"/>
    </xf>
    <xf numFmtId="0" fontId="77" fillId="20" borderId="14" xfId="3" applyFont="1" applyFill="1" applyBorder="1" applyAlignment="1" applyProtection="1">
      <alignment horizontal="center" vertical="center" textRotation="90" wrapText="1"/>
      <protection locked="0" hidden="1"/>
    </xf>
    <xf numFmtId="0" fontId="73" fillId="20" borderId="14" xfId="3" applyFont="1" applyFill="1" applyBorder="1" applyAlignment="1" applyProtection="1">
      <alignment horizontal="center" vertical="center" wrapText="1"/>
      <protection locked="0" hidden="1"/>
    </xf>
    <xf numFmtId="0" fontId="66" fillId="20" borderId="2" xfId="0" applyFont="1" applyFill="1" applyBorder="1" applyAlignment="1">
      <alignment horizontal="center" vertical="center"/>
    </xf>
    <xf numFmtId="0" fontId="77" fillId="5" borderId="14" xfId="3" applyFont="1" applyFill="1" applyBorder="1" applyAlignment="1" applyProtection="1">
      <alignment horizontal="center" vertical="center" textRotation="90"/>
      <protection locked="0" hidden="1"/>
    </xf>
    <xf numFmtId="0" fontId="68" fillId="5" borderId="14" xfId="3" applyFont="1" applyFill="1" applyBorder="1" applyAlignment="1" applyProtection="1">
      <alignment horizontal="center" vertical="center" wrapText="1"/>
      <protection locked="0" hidden="1"/>
    </xf>
    <xf numFmtId="0" fontId="62" fillId="5" borderId="2" xfId="0" applyFont="1" applyFill="1" applyBorder="1" applyAlignment="1">
      <alignment horizontal="center" vertical="center"/>
    </xf>
    <xf numFmtId="0" fontId="77" fillId="23" borderId="14" xfId="3" applyFont="1" applyFill="1" applyBorder="1" applyAlignment="1" applyProtection="1">
      <alignment horizontal="center" vertical="center" textRotation="90" wrapText="1"/>
      <protection locked="0" hidden="1"/>
    </xf>
    <xf numFmtId="0" fontId="63" fillId="23" borderId="2" xfId="0" applyFont="1" applyFill="1" applyBorder="1" applyAlignment="1">
      <alignment horizontal="center" vertical="center"/>
    </xf>
    <xf numFmtId="0" fontId="69" fillId="25" borderId="14" xfId="3" applyFont="1" applyFill="1" applyBorder="1" applyAlignment="1" applyProtection="1">
      <alignment horizontal="center" vertical="center" wrapText="1"/>
      <protection locked="0" hidden="1"/>
    </xf>
    <xf numFmtId="0" fontId="64" fillId="25" borderId="2" xfId="3" applyFont="1" applyFill="1" applyBorder="1" applyAlignment="1" applyProtection="1">
      <alignment horizontal="center" vertical="center" wrapText="1"/>
      <protection locked="0" hidden="1"/>
    </xf>
    <xf numFmtId="169" fontId="96" fillId="2" borderId="1" xfId="0" applyNumberFormat="1" applyFont="1" applyFill="1" applyBorder="1" applyAlignment="1">
      <alignment horizontal="center" vertical="center"/>
    </xf>
    <xf numFmtId="169" fontId="72" fillId="2" borderId="1" xfId="0" applyNumberFormat="1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vertical="center"/>
    </xf>
    <xf numFmtId="170" fontId="36" fillId="3" borderId="3" xfId="1" applyNumberFormat="1" applyFont="1" applyFill="1" applyBorder="1" applyAlignment="1">
      <alignment horizontal="center" vertical="center"/>
    </xf>
    <xf numFmtId="0" fontId="44" fillId="27" borderId="0" xfId="0" applyFont="1" applyFill="1" applyAlignment="1">
      <alignment horizontal="center" vertical="center"/>
    </xf>
    <xf numFmtId="9" fontId="36" fillId="0" borderId="0" xfId="0" applyNumberFormat="1" applyFont="1" applyAlignment="1">
      <alignment horizontal="center" vertical="center"/>
    </xf>
    <xf numFmtId="0" fontId="44" fillId="9" borderId="0" xfId="0" applyFont="1" applyFill="1" applyAlignment="1">
      <alignment horizontal="center" vertical="center"/>
    </xf>
    <xf numFmtId="0" fontId="44" fillId="13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4" fillId="4" borderId="0" xfId="0" applyFont="1" applyFill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44" fillId="8" borderId="0" xfId="0" applyFont="1" applyFill="1" applyAlignment="1">
      <alignment horizontal="center" vertical="center"/>
    </xf>
    <xf numFmtId="0" fontId="46" fillId="3" borderId="1" xfId="3" applyFont="1" applyFill="1" applyBorder="1" applyAlignment="1" applyProtection="1">
      <alignment horizontal="center" vertical="center"/>
      <protection locked="0" hidden="1"/>
    </xf>
    <xf numFmtId="0" fontId="46" fillId="3" borderId="1" xfId="7" applyFont="1" applyFill="1" applyBorder="1" applyAlignment="1" applyProtection="1">
      <alignment horizontal="center" vertical="center"/>
      <protection locked="0" hidden="1"/>
    </xf>
    <xf numFmtId="0" fontId="52" fillId="3" borderId="1" xfId="7" quotePrefix="1" applyFont="1" applyFill="1" applyBorder="1" applyAlignment="1" applyProtection="1">
      <alignment horizontal="center" vertical="center"/>
      <protection locked="0" hidden="1"/>
    </xf>
    <xf numFmtId="0" fontId="68" fillId="22" borderId="14" xfId="3" applyFont="1" applyFill="1" applyBorder="1" applyAlignment="1" applyProtection="1">
      <alignment horizontal="center" vertical="center" wrapText="1"/>
      <protection locked="0" hidden="1"/>
    </xf>
    <xf numFmtId="0" fontId="68" fillId="21" borderId="14" xfId="3" applyFont="1" applyFill="1" applyBorder="1" applyAlignment="1" applyProtection="1">
      <alignment horizontal="center" vertical="center" wrapText="1"/>
      <protection locked="0" hidden="1"/>
    </xf>
    <xf numFmtId="0" fontId="71" fillId="3" borderId="1" xfId="7" applyFont="1" applyFill="1" applyBorder="1" applyAlignment="1" applyProtection="1">
      <alignment horizontal="center" vertical="center"/>
      <protection locked="0" hidden="1"/>
    </xf>
    <xf numFmtId="174" fontId="24" fillId="3" borderId="1" xfId="1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60" fillId="3" borderId="1" xfId="3" quotePrefix="1" applyFont="1" applyFill="1" applyBorder="1" applyAlignment="1" applyProtection="1">
      <alignment horizontal="center" vertical="center"/>
      <protection locked="0" hidden="1"/>
    </xf>
    <xf numFmtId="0" fontId="69" fillId="3" borderId="1" xfId="3" applyFont="1" applyFill="1" applyBorder="1" applyAlignment="1" applyProtection="1">
      <alignment horizontal="center" vertical="center"/>
      <protection locked="0" hidden="1"/>
    </xf>
    <xf numFmtId="44" fontId="34" fillId="3" borderId="1" xfId="5" applyFont="1" applyFill="1" applyBorder="1" applyAlignment="1" applyProtection="1">
      <alignment horizontal="center" vertical="center"/>
      <protection locked="0" hidden="1"/>
    </xf>
    <xf numFmtId="44" fontId="23" fillId="3" borderId="1" xfId="0" applyNumberFormat="1" applyFont="1" applyFill="1" applyBorder="1" applyAlignment="1">
      <alignment horizontal="center" vertical="center"/>
    </xf>
    <xf numFmtId="44" fontId="21" fillId="3" borderId="1" xfId="0" applyNumberFormat="1" applyFont="1" applyFill="1" applyBorder="1" applyAlignment="1">
      <alignment horizontal="center" vertical="center"/>
    </xf>
    <xf numFmtId="44" fontId="21" fillId="3" borderId="1" xfId="1" applyFont="1" applyFill="1" applyBorder="1" applyAlignment="1">
      <alignment horizontal="center" vertical="center"/>
    </xf>
    <xf numFmtId="0" fontId="6" fillId="3" borderId="1" xfId="7" applyFont="1" applyFill="1" applyBorder="1" applyAlignment="1" applyProtection="1">
      <alignment horizontal="center" vertical="center"/>
      <protection locked="0" hidden="1"/>
    </xf>
    <xf numFmtId="44" fontId="20" fillId="3" borderId="1" xfId="0" applyNumberFormat="1" applyFont="1" applyFill="1" applyBorder="1" applyAlignment="1">
      <alignment horizontal="center" vertical="center"/>
    </xf>
    <xf numFmtId="0" fontId="46" fillId="3" borderId="1" xfId="8" applyFont="1" applyFill="1" applyBorder="1" applyAlignment="1" applyProtection="1">
      <alignment horizontal="center" vertical="center"/>
      <protection locked="0" hidden="1"/>
    </xf>
    <xf numFmtId="0" fontId="24" fillId="3" borderId="1" xfId="0" applyFont="1" applyFill="1" applyBorder="1" applyAlignment="1">
      <alignment horizontal="center" vertical="center"/>
    </xf>
    <xf numFmtId="174" fontId="34" fillId="3" borderId="1" xfId="1" applyNumberFormat="1" applyFont="1" applyFill="1" applyBorder="1" applyAlignment="1">
      <alignment horizontal="center" vertical="center"/>
    </xf>
    <xf numFmtId="0" fontId="46" fillId="3" borderId="1" xfId="8" applyFont="1" applyFill="1" applyBorder="1" applyAlignment="1" applyProtection="1">
      <alignment horizontal="center" vertical="center" wrapText="1"/>
      <protection locked="0" hidden="1"/>
    </xf>
    <xf numFmtId="166" fontId="46" fillId="3" borderId="1" xfId="7" quotePrefix="1" applyNumberFormat="1" applyFont="1" applyFill="1" applyBorder="1" applyAlignment="1" applyProtection="1">
      <alignment horizontal="center" vertical="center"/>
      <protection locked="0" hidden="1"/>
    </xf>
    <xf numFmtId="0" fontId="68" fillId="24" borderId="14" xfId="3" applyFont="1" applyFill="1" applyBorder="1" applyAlignment="1" applyProtection="1">
      <alignment horizontal="center" vertical="center" wrapText="1"/>
      <protection locked="0" hidden="1"/>
    </xf>
    <xf numFmtId="0" fontId="68" fillId="23" borderId="14" xfId="3" applyFont="1" applyFill="1" applyBorder="1" applyAlignment="1" applyProtection="1">
      <alignment horizontal="center" vertical="center" wrapText="1"/>
      <protection locked="0" hidden="1"/>
    </xf>
    <xf numFmtId="0" fontId="73" fillId="22" borderId="14" xfId="3" applyFont="1" applyFill="1" applyBorder="1" applyAlignment="1" applyProtection="1">
      <alignment horizontal="center" vertical="center" wrapText="1"/>
      <protection locked="0" hidden="1"/>
    </xf>
    <xf numFmtId="14" fontId="73" fillId="18" borderId="14" xfId="3" applyNumberFormat="1" applyFont="1" applyFill="1" applyBorder="1" applyAlignment="1" applyProtection="1">
      <alignment horizontal="center" vertical="center" wrapText="1"/>
      <protection locked="0" hidden="1"/>
    </xf>
    <xf numFmtId="9" fontId="73" fillId="0" borderId="14" xfId="2" applyFont="1" applyFill="1" applyBorder="1" applyAlignment="1" applyProtection="1">
      <alignment horizontal="center" vertical="center" wrapText="1"/>
      <protection locked="0" hidden="1"/>
    </xf>
    <xf numFmtId="0" fontId="31" fillId="0" borderId="0" xfId="0" applyFont="1"/>
    <xf numFmtId="0" fontId="28" fillId="0" borderId="1" xfId="0" applyFont="1" applyBorder="1" applyAlignment="1">
      <alignment horizontal="center"/>
    </xf>
    <xf numFmtId="174" fontId="60" fillId="3" borderId="1" xfId="3" applyNumberFormat="1" applyFont="1" applyFill="1" applyBorder="1" applyAlignment="1" applyProtection="1">
      <alignment horizontal="center" vertical="center"/>
      <protection locked="0" hidden="1"/>
    </xf>
    <xf numFmtId="0" fontId="34" fillId="3" borderId="1" xfId="5" applyNumberFormat="1" applyFont="1" applyFill="1" applyBorder="1" applyAlignment="1" applyProtection="1">
      <alignment horizontal="center" vertical="center"/>
      <protection locked="0" hidden="1"/>
    </xf>
    <xf numFmtId="1" fontId="24" fillId="3" borderId="1" xfId="0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44" fontId="24" fillId="3" borderId="1" xfId="1" applyFont="1" applyFill="1" applyBorder="1" applyAlignment="1">
      <alignment horizontal="center" vertical="center"/>
    </xf>
    <xf numFmtId="172" fontId="60" fillId="3" borderId="1" xfId="3" applyNumberFormat="1" applyFont="1" applyFill="1" applyBorder="1" applyAlignment="1" applyProtection="1">
      <alignment horizontal="center" vertical="center"/>
      <protection locked="0" hidden="1"/>
    </xf>
    <xf numFmtId="0" fontId="77" fillId="12" borderId="14" xfId="3" applyFont="1" applyFill="1" applyBorder="1" applyAlignment="1" applyProtection="1">
      <alignment horizontal="center" vertical="center" textRotation="90" wrapText="1"/>
      <protection locked="0" hidden="1"/>
    </xf>
    <xf numFmtId="0" fontId="73" fillId="12" borderId="14" xfId="3" applyFont="1" applyFill="1" applyBorder="1" applyAlignment="1" applyProtection="1">
      <alignment horizontal="center" vertical="center" wrapText="1"/>
      <protection locked="0" hidden="1"/>
    </xf>
    <xf numFmtId="0" fontId="62" fillId="12" borderId="2" xfId="0" applyFont="1" applyFill="1" applyBorder="1" applyAlignment="1">
      <alignment horizontal="center" vertical="center"/>
    </xf>
    <xf numFmtId="0" fontId="115" fillId="0" borderId="1" xfId="0" applyFont="1" applyBorder="1" applyAlignment="1">
      <alignment horizontal="center"/>
    </xf>
    <xf numFmtId="0" fontId="5" fillId="3" borderId="2" xfId="4" applyNumberFormat="1" applyFont="1" applyFill="1" applyBorder="1" applyAlignment="1" applyProtection="1">
      <alignment horizontal="center" vertical="center"/>
      <protection locked="0" hidden="1"/>
    </xf>
    <xf numFmtId="0" fontId="92" fillId="3" borderId="1" xfId="0" applyFont="1" applyFill="1" applyBorder="1" applyAlignment="1">
      <alignment horizontal="left" vertical="center"/>
    </xf>
    <xf numFmtId="44" fontId="7" fillId="3" borderId="1" xfId="8" quotePrefix="1" applyNumberFormat="1" applyFont="1" applyFill="1" applyBorder="1" applyAlignment="1" applyProtection="1">
      <alignment horizontal="center" vertical="center"/>
      <protection locked="0" hidden="1"/>
    </xf>
    <xf numFmtId="44" fontId="7" fillId="3" borderId="1" xfId="1" quotePrefix="1" applyFont="1" applyFill="1" applyBorder="1" applyAlignment="1" applyProtection="1">
      <alignment horizontal="center" vertical="center"/>
      <protection locked="0" hidden="1"/>
    </xf>
    <xf numFmtId="165" fontId="7" fillId="3" borderId="1" xfId="0" applyNumberFormat="1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1" fontId="24" fillId="3" borderId="4" xfId="0" applyNumberFormat="1" applyFont="1" applyFill="1" applyBorder="1" applyAlignment="1">
      <alignment horizontal="center" vertical="center"/>
    </xf>
    <xf numFmtId="0" fontId="94" fillId="12" borderId="2" xfId="0" applyFont="1" applyFill="1" applyBorder="1" applyAlignment="1">
      <alignment horizontal="center" vertical="center"/>
    </xf>
    <xf numFmtId="0" fontId="32" fillId="12" borderId="1" xfId="0" applyFont="1" applyFill="1" applyBorder="1" applyAlignment="1">
      <alignment horizontal="center" vertical="center"/>
    </xf>
    <xf numFmtId="0" fontId="33" fillId="12" borderId="1" xfId="1" applyNumberFormat="1" applyFont="1" applyFill="1" applyBorder="1" applyAlignment="1">
      <alignment horizontal="center" vertical="center"/>
    </xf>
    <xf numFmtId="171" fontId="32" fillId="12" borderId="1" xfId="0" applyNumberFormat="1" applyFont="1" applyFill="1" applyBorder="1" applyAlignment="1">
      <alignment horizontal="center" vertical="center"/>
    </xf>
    <xf numFmtId="44" fontId="21" fillId="12" borderId="1" xfId="1" applyFont="1" applyFill="1" applyBorder="1" applyAlignment="1">
      <alignment horizontal="center" vertical="center"/>
    </xf>
    <xf numFmtId="44" fontId="32" fillId="12" borderId="10" xfId="1" applyFont="1" applyFill="1" applyBorder="1" applyAlignment="1">
      <alignment horizontal="center" vertical="center"/>
    </xf>
    <xf numFmtId="0" fontId="33" fillId="12" borderId="7" xfId="0" applyFont="1" applyFill="1" applyBorder="1" applyAlignment="1">
      <alignment horizontal="center" vertical="center"/>
    </xf>
    <xf numFmtId="170" fontId="32" fillId="12" borderId="7" xfId="0" applyNumberFormat="1" applyFont="1" applyFill="1" applyBorder="1" applyAlignment="1">
      <alignment horizontal="center" vertical="center"/>
    </xf>
    <xf numFmtId="0" fontId="32" fillId="12" borderId="7" xfId="0" applyFont="1" applyFill="1" applyBorder="1" applyAlignment="1">
      <alignment horizontal="center" vertical="center"/>
    </xf>
    <xf numFmtId="14" fontId="34" fillId="3" borderId="1" xfId="3" applyNumberFormat="1" applyFont="1" applyFill="1" applyBorder="1" applyAlignment="1" applyProtection="1">
      <alignment horizontal="center" vertical="center"/>
      <protection locked="0" hidden="1"/>
    </xf>
    <xf numFmtId="14" fontId="34" fillId="3" borderId="1" xfId="7" applyNumberFormat="1" applyFont="1" applyFill="1" applyBorder="1" applyAlignment="1" applyProtection="1">
      <alignment horizontal="center" vertical="center"/>
      <protection locked="0" hidden="1"/>
    </xf>
    <xf numFmtId="0" fontId="44" fillId="21" borderId="0" xfId="0" applyFont="1" applyFill="1" applyAlignment="1">
      <alignment horizontal="center" vertical="center"/>
    </xf>
    <xf numFmtId="44" fontId="36" fillId="12" borderId="11" xfId="0" applyNumberFormat="1" applyFont="1" applyFill="1" applyBorder="1" applyAlignment="1">
      <alignment horizontal="center" vertical="center"/>
    </xf>
    <xf numFmtId="180" fontId="0" fillId="0" borderId="0" xfId="0" applyNumberFormat="1"/>
    <xf numFmtId="173" fontId="0" fillId="0" borderId="0" xfId="0" applyNumberFormat="1"/>
    <xf numFmtId="165" fontId="7" fillId="28" borderId="1" xfId="0" applyNumberFormat="1" applyFont="1" applyFill="1" applyBorder="1" applyAlignment="1">
      <alignment horizontal="center" vertical="center"/>
    </xf>
    <xf numFmtId="0" fontId="7" fillId="28" borderId="1" xfId="0" applyFont="1" applyFill="1" applyBorder="1" applyAlignment="1">
      <alignment horizontal="center" vertical="center"/>
    </xf>
    <xf numFmtId="0" fontId="8" fillId="28" borderId="1" xfId="0" applyFont="1" applyFill="1" applyBorder="1" applyAlignment="1">
      <alignment horizontal="center"/>
    </xf>
    <xf numFmtId="165" fontId="14" fillId="28" borderId="1" xfId="0" applyNumberFormat="1" applyFont="1" applyFill="1" applyBorder="1" applyAlignment="1">
      <alignment horizontal="center"/>
    </xf>
    <xf numFmtId="166" fontId="107" fillId="0" borderId="1" xfId="3" quotePrefix="1" applyNumberFormat="1" applyFont="1" applyBorder="1" applyAlignment="1" applyProtection="1">
      <alignment horizontal="center"/>
      <protection locked="0" hidden="1"/>
    </xf>
    <xf numFmtId="0" fontId="117" fillId="0" borderId="1" xfId="0" applyFont="1" applyBorder="1" applyAlignment="1">
      <alignment horizontal="center" vertical="center"/>
    </xf>
    <xf numFmtId="1" fontId="32" fillId="12" borderId="1" xfId="0" applyNumberFormat="1" applyFont="1" applyFill="1" applyBorder="1" applyAlignment="1">
      <alignment horizontal="center" vertical="center"/>
    </xf>
    <xf numFmtId="0" fontId="44" fillId="29" borderId="0" xfId="0" applyFont="1" applyFill="1" applyAlignment="1">
      <alignment horizontal="center" vertical="center"/>
    </xf>
    <xf numFmtId="0" fontId="60" fillId="4" borderId="1" xfId="3" quotePrefix="1" applyFont="1" applyFill="1" applyBorder="1" applyAlignment="1" applyProtection="1">
      <alignment horizontal="center" vertical="center"/>
      <protection locked="0" hidden="1"/>
    </xf>
    <xf numFmtId="44" fontId="118" fillId="0" borderId="1" xfId="1" applyFont="1" applyFill="1" applyBorder="1" applyAlignment="1">
      <alignment horizontal="center"/>
    </xf>
    <xf numFmtId="165" fontId="0" fillId="0" borderId="0" xfId="0" applyNumberFormat="1"/>
    <xf numFmtId="169" fontId="93" fillId="2" borderId="1" xfId="0" applyNumberFormat="1" applyFont="1" applyFill="1" applyBorder="1" applyAlignment="1">
      <alignment horizontal="center" vertical="center"/>
    </xf>
    <xf numFmtId="169" fontId="43" fillId="2" borderId="1" xfId="0" applyNumberFormat="1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wrapText="1"/>
    </xf>
    <xf numFmtId="0" fontId="119" fillId="2" borderId="6" xfId="0" applyFont="1" applyFill="1" applyBorder="1" applyAlignment="1">
      <alignment horizontal="center" vertical="center"/>
    </xf>
    <xf numFmtId="171" fontId="120" fillId="12" borderId="1" xfId="1" applyNumberFormat="1" applyFont="1" applyFill="1" applyBorder="1" applyAlignment="1">
      <alignment horizontal="center" vertical="center"/>
    </xf>
    <xf numFmtId="165" fontId="7" fillId="31" borderId="1" xfId="0" applyNumberFormat="1" applyFont="1" applyFill="1" applyBorder="1" applyAlignment="1">
      <alignment horizontal="center" vertical="center"/>
    </xf>
    <xf numFmtId="165" fontId="15" fillId="31" borderId="1" xfId="0" applyNumberFormat="1" applyFont="1" applyFill="1" applyBorder="1"/>
    <xf numFmtId="44" fontId="14" fillId="0" borderId="1" xfId="1" applyFont="1" applyFill="1" applyBorder="1" applyAlignment="1">
      <alignment horizontal="center"/>
    </xf>
    <xf numFmtId="0" fontId="121" fillId="3" borderId="1" xfId="3" quotePrefix="1" applyFont="1" applyFill="1" applyBorder="1" applyAlignment="1" applyProtection="1">
      <alignment horizontal="center" vertical="center"/>
      <protection locked="0" hidden="1"/>
    </xf>
    <xf numFmtId="0" fontId="18" fillId="3" borderId="1" xfId="3" applyFont="1" applyFill="1" applyBorder="1" applyAlignment="1" applyProtection="1">
      <alignment horizontal="center"/>
      <protection locked="0" hidden="1"/>
    </xf>
    <xf numFmtId="0" fontId="122" fillId="3" borderId="1" xfId="3" applyFont="1" applyFill="1" applyBorder="1" applyAlignment="1" applyProtection="1">
      <alignment horizontal="center"/>
      <protection locked="0" hidden="1"/>
    </xf>
    <xf numFmtId="170" fontId="123" fillId="3" borderId="1" xfId="0" applyNumberFormat="1" applyFont="1" applyFill="1" applyBorder="1" applyAlignment="1">
      <alignment vertical="center"/>
    </xf>
    <xf numFmtId="170" fontId="124" fillId="3" borderId="1" xfId="1" applyNumberFormat="1" applyFont="1" applyFill="1" applyBorder="1" applyAlignment="1" applyProtection="1">
      <alignment horizontal="center" vertical="center"/>
      <protection locked="0" hidden="1"/>
    </xf>
    <xf numFmtId="170" fontId="18" fillId="3" borderId="1" xfId="0" applyNumberFormat="1" applyFont="1" applyFill="1" applyBorder="1" applyAlignment="1">
      <alignment horizontal="center" vertical="center"/>
    </xf>
    <xf numFmtId="0" fontId="76" fillId="18" borderId="1" xfId="0" applyFont="1" applyFill="1" applyBorder="1" applyAlignment="1">
      <alignment horizontal="center" vertical="center"/>
    </xf>
    <xf numFmtId="1" fontId="79" fillId="18" borderId="1" xfId="0" applyNumberFormat="1" applyFont="1" applyFill="1" applyBorder="1" applyAlignment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25" fillId="2" borderId="1" xfId="0" applyFont="1" applyFill="1" applyBorder="1" applyAlignment="1">
      <alignment horizontal="center" vertical="center"/>
    </xf>
    <xf numFmtId="1" fontId="79" fillId="2" borderId="1" xfId="0" applyNumberFormat="1" applyFont="1" applyFill="1" applyBorder="1" applyAlignment="1">
      <alignment horizontal="center" vertical="center"/>
    </xf>
    <xf numFmtId="171" fontId="79" fillId="0" borderId="1" xfId="9" applyNumberFormat="1" applyFont="1" applyFill="1" applyBorder="1" applyAlignment="1">
      <alignment horizontal="center" vertical="center"/>
    </xf>
    <xf numFmtId="44" fontId="79" fillId="0" borderId="1" xfId="1" applyFont="1" applyFill="1" applyBorder="1" applyAlignment="1">
      <alignment horizontal="center" vertical="center"/>
    </xf>
    <xf numFmtId="164" fontId="79" fillId="0" borderId="1" xfId="1" applyNumberFormat="1" applyFont="1" applyFill="1" applyBorder="1" applyAlignment="1">
      <alignment horizontal="center" vertical="center"/>
    </xf>
    <xf numFmtId="1" fontId="79" fillId="0" borderId="1" xfId="0" applyNumberFormat="1" applyFont="1" applyBorder="1" applyAlignment="1">
      <alignment horizontal="center" vertical="center"/>
    </xf>
    <xf numFmtId="170" fontId="79" fillId="0" borderId="1" xfId="1" applyNumberFormat="1" applyFont="1" applyFill="1" applyBorder="1" applyAlignment="1">
      <alignment horizontal="center" vertical="center"/>
    </xf>
    <xf numFmtId="0" fontId="79" fillId="2" borderId="1" xfId="1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80" fillId="3" borderId="1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31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1" fontId="79" fillId="3" borderId="1" xfId="0" applyNumberFormat="1" applyFont="1" applyFill="1" applyBorder="1" applyAlignment="1">
      <alignment horizontal="center" vertical="center"/>
    </xf>
    <xf numFmtId="170" fontId="6" fillId="3" borderId="1" xfId="1" applyNumberFormat="1" applyFont="1" applyFill="1" applyBorder="1" applyAlignment="1">
      <alignment horizontal="center" vertical="center"/>
    </xf>
    <xf numFmtId="0" fontId="80" fillId="3" borderId="1" xfId="0" applyFont="1" applyFill="1" applyBorder="1" applyAlignment="1">
      <alignment horizontal="left" vertical="center"/>
    </xf>
    <xf numFmtId="0" fontId="80" fillId="3" borderId="4" xfId="0" applyFont="1" applyFill="1" applyBorder="1" applyAlignment="1">
      <alignment horizontal="left" vertical="center" wrapText="1"/>
    </xf>
    <xf numFmtId="0" fontId="80" fillId="3" borderId="22" xfId="0" applyFont="1" applyFill="1" applyBorder="1" applyAlignment="1">
      <alignment horizontal="left" vertical="center"/>
    </xf>
    <xf numFmtId="0" fontId="80" fillId="3" borderId="3" xfId="0" applyFont="1" applyFill="1" applyBorder="1" applyAlignment="1">
      <alignment horizontal="center" vertical="center"/>
    </xf>
    <xf numFmtId="0" fontId="80" fillId="3" borderId="1" xfId="0" applyFont="1" applyFill="1" applyBorder="1" applyAlignment="1">
      <alignment horizontal="center" vertical="center"/>
    </xf>
    <xf numFmtId="0" fontId="80" fillId="3" borderId="4" xfId="0" applyFont="1" applyFill="1" applyBorder="1" applyAlignment="1">
      <alignment horizontal="center" vertical="center"/>
    </xf>
    <xf numFmtId="0" fontId="80" fillId="4" borderId="22" xfId="0" applyFont="1" applyFill="1" applyBorder="1" applyAlignment="1">
      <alignment horizontal="center" vertical="center"/>
    </xf>
    <xf numFmtId="170" fontId="79" fillId="3" borderId="1" xfId="1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2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23" fillId="4" borderId="22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80" fillId="3" borderId="22" xfId="0" applyFont="1" applyFill="1" applyBorder="1" applyAlignment="1">
      <alignment horizontal="left" vertical="center" wrapText="1"/>
    </xf>
    <xf numFmtId="44" fontId="126" fillId="12" borderId="4" xfId="0" applyNumberFormat="1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3" borderId="1" xfId="7" quotePrefix="1" applyFont="1" applyFill="1" applyBorder="1" applyAlignment="1" applyProtection="1">
      <alignment horizontal="center"/>
      <protection locked="0" hidden="1"/>
    </xf>
    <xf numFmtId="170" fontId="123" fillId="3" borderId="1" xfId="1" applyNumberFormat="1" applyFont="1" applyFill="1" applyBorder="1" applyAlignment="1" applyProtection="1">
      <alignment vertical="center"/>
      <protection locked="0" hidden="1"/>
    </xf>
    <xf numFmtId="0" fontId="18" fillId="3" borderId="33" xfId="0" applyFont="1" applyFill="1" applyBorder="1" applyAlignment="1">
      <alignment horizontal="center" vertical="center"/>
    </xf>
    <xf numFmtId="0" fontId="122" fillId="3" borderId="1" xfId="8" applyFont="1" applyFill="1" applyBorder="1" applyAlignment="1" applyProtection="1">
      <alignment horizontal="center" vertical="center" wrapText="1"/>
      <protection locked="0" hidden="1"/>
    </xf>
    <xf numFmtId="0" fontId="18" fillId="3" borderId="4" xfId="0" applyFont="1" applyFill="1" applyBorder="1" applyAlignment="1">
      <alignment horizontal="left" vertical="center" wrapText="1"/>
    </xf>
    <xf numFmtId="0" fontId="123" fillId="3" borderId="1" xfId="3" applyFont="1" applyFill="1" applyBorder="1" applyAlignment="1" applyProtection="1">
      <alignment horizontal="center"/>
      <protection locked="0" hidden="1"/>
    </xf>
    <xf numFmtId="166" fontId="122" fillId="3" borderId="1" xfId="7" quotePrefix="1" applyNumberFormat="1" applyFont="1" applyFill="1" applyBorder="1" applyAlignment="1" applyProtection="1">
      <alignment horizontal="center"/>
      <protection locked="0" hidden="1"/>
    </xf>
    <xf numFmtId="170" fontId="124" fillId="30" borderId="1" xfId="1" applyNumberFormat="1" applyFont="1" applyFill="1" applyBorder="1" applyAlignment="1" applyProtection="1">
      <alignment horizontal="center" vertical="center"/>
      <protection locked="0" hidden="1"/>
    </xf>
    <xf numFmtId="0" fontId="80" fillId="3" borderId="4" xfId="0" applyFont="1" applyFill="1" applyBorder="1" applyAlignment="1">
      <alignment horizontal="left" vertical="center"/>
    </xf>
    <xf numFmtId="0" fontId="123" fillId="3" borderId="1" xfId="7" applyFont="1" applyFill="1" applyBorder="1" applyAlignment="1" applyProtection="1">
      <alignment horizontal="center"/>
      <protection locked="0" hidden="1"/>
    </xf>
    <xf numFmtId="0" fontId="123" fillId="3" borderId="1" xfId="8" applyFont="1" applyFill="1" applyBorder="1" applyAlignment="1" applyProtection="1">
      <alignment horizontal="center"/>
      <protection locked="0" hidden="1"/>
    </xf>
    <xf numFmtId="170" fontId="127" fillId="3" borderId="1" xfId="1" applyNumberFormat="1" applyFont="1" applyFill="1" applyBorder="1" applyAlignment="1" applyProtection="1">
      <alignment vertical="center"/>
      <protection locked="0" hidden="1"/>
    </xf>
    <xf numFmtId="170" fontId="128" fillId="3" borderId="1" xfId="1" applyNumberFormat="1" applyFont="1" applyFill="1" applyBorder="1" applyAlignment="1" applyProtection="1">
      <alignment horizontal="center" vertical="center"/>
      <protection locked="0" hidden="1"/>
    </xf>
    <xf numFmtId="0" fontId="129" fillId="3" borderId="1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left" vertical="center" wrapText="1"/>
    </xf>
    <xf numFmtId="0" fontId="64" fillId="3" borderId="1" xfId="7" quotePrefix="1" applyFont="1" applyFill="1" applyBorder="1" applyAlignment="1" applyProtection="1">
      <alignment horizontal="center"/>
      <protection locked="0" hidden="1"/>
    </xf>
    <xf numFmtId="0" fontId="80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78" fillId="18" borderId="1" xfId="0" applyFont="1" applyFill="1" applyBorder="1" applyAlignment="1">
      <alignment horizontal="center" vertical="center"/>
    </xf>
    <xf numFmtId="0" fontId="79" fillId="4" borderId="1" xfId="1" applyNumberFormat="1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18" borderId="33" xfId="0" applyFont="1" applyFill="1" applyBorder="1" applyAlignment="1">
      <alignment horizontal="center" vertical="center"/>
    </xf>
    <xf numFmtId="0" fontId="96" fillId="12" borderId="33" xfId="0" applyFont="1" applyFill="1" applyBorder="1" applyAlignment="1">
      <alignment horizontal="center" vertical="center"/>
    </xf>
    <xf numFmtId="0" fontId="90" fillId="12" borderId="33" xfId="0" applyFont="1" applyFill="1" applyBorder="1" applyAlignment="1">
      <alignment horizontal="center" vertical="center"/>
    </xf>
    <xf numFmtId="169" fontId="130" fillId="2" borderId="1" xfId="0" applyNumberFormat="1" applyFont="1" applyFill="1" applyBorder="1" applyAlignment="1">
      <alignment horizontal="center" vertical="center"/>
    </xf>
    <xf numFmtId="169" fontId="108" fillId="2" borderId="1" xfId="0" applyNumberFormat="1" applyFont="1" applyFill="1" applyBorder="1" applyAlignment="1">
      <alignment horizontal="center" vertical="center"/>
    </xf>
    <xf numFmtId="169" fontId="131" fillId="2" borderId="1" xfId="0" applyNumberFormat="1" applyFont="1" applyFill="1" applyBorder="1" applyAlignment="1">
      <alignment horizontal="center" vertical="center"/>
    </xf>
    <xf numFmtId="169" fontId="132" fillId="2" borderId="1" xfId="0" applyNumberFormat="1" applyFont="1" applyFill="1" applyBorder="1" applyAlignment="1">
      <alignment horizontal="center" vertical="center"/>
    </xf>
    <xf numFmtId="0" fontId="18" fillId="19" borderId="33" xfId="0" applyFont="1" applyFill="1" applyBorder="1" applyAlignment="1">
      <alignment horizontal="center" vertical="center"/>
    </xf>
    <xf numFmtId="0" fontId="105" fillId="18" borderId="34" xfId="0" applyFont="1" applyFill="1" applyBorder="1" applyAlignment="1">
      <alignment horizontal="center" vertical="center"/>
    </xf>
    <xf numFmtId="0" fontId="89" fillId="18" borderId="9" xfId="0" applyFont="1" applyFill="1" applyBorder="1" applyAlignment="1">
      <alignment horizontal="center" wrapText="1"/>
    </xf>
    <xf numFmtId="0" fontId="50" fillId="18" borderId="1" xfId="0" applyFont="1" applyFill="1" applyBorder="1" applyAlignment="1">
      <alignment horizontal="center" vertical="center" wrapText="1"/>
    </xf>
    <xf numFmtId="0" fontId="123" fillId="3" borderId="2" xfId="3" applyFont="1" applyFill="1" applyBorder="1" applyAlignment="1" applyProtection="1">
      <alignment horizontal="center"/>
      <protection locked="0" hidden="1"/>
    </xf>
    <xf numFmtId="0" fontId="122" fillId="3" borderId="2" xfId="3" applyFont="1" applyFill="1" applyBorder="1" applyAlignment="1" applyProtection="1">
      <alignment horizontal="center"/>
      <protection locked="0" hidden="1"/>
    </xf>
    <xf numFmtId="0" fontId="107" fillId="18" borderId="23" xfId="0" applyFont="1" applyFill="1" applyBorder="1" applyAlignment="1">
      <alignment horizontal="center" vertical="center" wrapText="1"/>
    </xf>
    <xf numFmtId="0" fontId="79" fillId="18" borderId="1" xfId="0" applyFont="1" applyFill="1" applyBorder="1" applyAlignment="1">
      <alignment horizontal="center" vertical="center"/>
    </xf>
    <xf numFmtId="183" fontId="0" fillId="0" borderId="0" xfId="0" applyNumberFormat="1"/>
    <xf numFmtId="0" fontId="125" fillId="5" borderId="1" xfId="0" applyFont="1" applyFill="1" applyBorder="1" applyAlignment="1">
      <alignment horizontal="center" vertical="center"/>
    </xf>
    <xf numFmtId="0" fontId="6" fillId="3" borderId="2" xfId="7" applyFont="1" applyFill="1" applyBorder="1" applyAlignment="1" applyProtection="1">
      <alignment horizontal="left"/>
      <protection locked="0" hidden="1"/>
    </xf>
    <xf numFmtId="0" fontId="80" fillId="18" borderId="33" xfId="0" applyFont="1" applyFill="1" applyBorder="1" applyAlignment="1">
      <alignment horizontal="center" vertical="center"/>
    </xf>
    <xf numFmtId="44" fontId="2" fillId="0" borderId="0" xfId="0" applyNumberFormat="1" applyFont="1"/>
    <xf numFmtId="44" fontId="24" fillId="3" borderId="1" xfId="0" applyNumberFormat="1" applyFont="1" applyFill="1" applyBorder="1" applyAlignment="1">
      <alignment horizontal="center" vertical="center"/>
    </xf>
    <xf numFmtId="9" fontId="37" fillId="0" borderId="0" xfId="0" applyNumberFormat="1" applyFont="1" applyAlignment="1">
      <alignment horizontal="center" vertical="center"/>
    </xf>
    <xf numFmtId="0" fontId="47" fillId="9" borderId="6" xfId="0" applyFont="1" applyFill="1" applyBorder="1" applyAlignment="1">
      <alignment horizontal="center" vertical="center"/>
    </xf>
    <xf numFmtId="0" fontId="47" fillId="9" borderId="2" xfId="0" applyFont="1" applyFill="1" applyBorder="1" applyAlignment="1">
      <alignment horizontal="center" vertical="center"/>
    </xf>
    <xf numFmtId="170" fontId="82" fillId="3" borderId="2" xfId="1" applyNumberFormat="1" applyFont="1" applyFill="1" applyBorder="1" applyAlignment="1">
      <alignment horizontal="center" vertical="center"/>
    </xf>
    <xf numFmtId="170" fontId="123" fillId="30" borderId="3" xfId="1" applyNumberFormat="1" applyFont="1" applyFill="1" applyBorder="1" applyAlignment="1" applyProtection="1">
      <alignment horizontal="center" vertical="center"/>
      <protection locked="0" hidden="1"/>
    </xf>
    <xf numFmtId="0" fontId="80" fillId="16" borderId="33" xfId="0" applyFont="1" applyFill="1" applyBorder="1" applyAlignment="1">
      <alignment horizontal="center" vertical="center"/>
    </xf>
    <xf numFmtId="0" fontId="102" fillId="3" borderId="0" xfId="3" applyFont="1" applyFill="1" applyAlignment="1" applyProtection="1">
      <alignment horizontal="center" vertical="center"/>
      <protection locked="0" hidden="1"/>
    </xf>
    <xf numFmtId="14" fontId="77" fillId="3" borderId="14" xfId="3" applyNumberFormat="1" applyFont="1" applyFill="1" applyBorder="1" applyAlignment="1" applyProtection="1">
      <alignment horizontal="center" vertical="center" textRotation="90"/>
      <protection locked="0" hidden="1"/>
    </xf>
    <xf numFmtId="14" fontId="68" fillId="3" borderId="14" xfId="3" applyNumberFormat="1" applyFont="1" applyFill="1" applyBorder="1" applyAlignment="1" applyProtection="1">
      <alignment horizontal="center" vertical="center" wrapText="1"/>
      <protection locked="0" hidden="1"/>
    </xf>
    <xf numFmtId="0" fontId="66" fillId="3" borderId="2" xfId="0" applyFont="1" applyFill="1" applyBorder="1" applyAlignment="1">
      <alignment horizontal="center" vertical="center"/>
    </xf>
    <xf numFmtId="170" fontId="7" fillId="3" borderId="1" xfId="1" applyNumberFormat="1" applyFont="1" applyFill="1" applyBorder="1" applyAlignment="1">
      <alignment horizontal="center" vertical="center"/>
    </xf>
    <xf numFmtId="169" fontId="108" fillId="14" borderId="1" xfId="0" applyNumberFormat="1" applyFont="1" applyFill="1" applyBorder="1" applyAlignment="1">
      <alignment horizontal="center" vertical="center"/>
    </xf>
    <xf numFmtId="179" fontId="126" fillId="12" borderId="4" xfId="1" applyNumberFormat="1" applyFont="1" applyFill="1" applyBorder="1" applyAlignment="1">
      <alignment horizontal="center" vertical="center"/>
    </xf>
    <xf numFmtId="44" fontId="133" fillId="12" borderId="4" xfId="0" applyNumberFormat="1" applyFont="1" applyFill="1" applyBorder="1" applyAlignment="1">
      <alignment horizontal="center" vertical="center"/>
    </xf>
    <xf numFmtId="44" fontId="126" fillId="12" borderId="27" xfId="0" applyNumberFormat="1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166" fontId="107" fillId="3" borderId="2" xfId="3" quotePrefix="1" applyNumberFormat="1" applyFont="1" applyFill="1" applyBorder="1" applyAlignment="1" applyProtection="1">
      <alignment horizontal="center"/>
      <protection locked="0" hidden="1"/>
    </xf>
    <xf numFmtId="0" fontId="105" fillId="26" borderId="6" xfId="0" applyFont="1" applyFill="1" applyBorder="1" applyAlignment="1">
      <alignment horizontal="center" vertical="center"/>
    </xf>
    <xf numFmtId="170" fontId="114" fillId="16" borderId="1" xfId="1" applyNumberFormat="1" applyFont="1" applyFill="1" applyBorder="1" applyAlignment="1">
      <alignment horizontal="center" vertical="center"/>
    </xf>
    <xf numFmtId="170" fontId="6" fillId="16" borderId="1" xfId="1" applyNumberFormat="1" applyFont="1" applyFill="1" applyBorder="1" applyAlignment="1">
      <alignment horizontal="center" vertical="center"/>
    </xf>
    <xf numFmtId="170" fontId="79" fillId="16" borderId="1" xfId="1" applyNumberFormat="1" applyFont="1" applyFill="1" applyBorder="1" applyAlignment="1">
      <alignment horizontal="center" vertical="center"/>
    </xf>
    <xf numFmtId="179" fontId="79" fillId="0" borderId="1" xfId="1" applyNumberFormat="1" applyFont="1" applyFill="1" applyBorder="1" applyAlignment="1">
      <alignment horizontal="center" vertical="center"/>
    </xf>
    <xf numFmtId="184" fontId="24" fillId="3" borderId="1" xfId="1" applyNumberFormat="1" applyFont="1" applyFill="1" applyBorder="1" applyAlignment="1">
      <alignment horizontal="center" vertical="center"/>
    </xf>
    <xf numFmtId="179" fontId="114" fillId="0" borderId="1" xfId="1" applyNumberFormat="1" applyFont="1" applyFill="1" applyBorder="1" applyAlignment="1">
      <alignment horizontal="center" vertical="center"/>
    </xf>
    <xf numFmtId="173" fontId="135" fillId="0" borderId="0" xfId="0" applyNumberFormat="1" applyFont="1"/>
    <xf numFmtId="0" fontId="134" fillId="18" borderId="23" xfId="0" applyFont="1" applyFill="1" applyBorder="1" applyAlignment="1">
      <alignment horizontal="center" vertical="center" wrapText="1"/>
    </xf>
    <xf numFmtId="0" fontId="80" fillId="5" borderId="33" xfId="0" applyFont="1" applyFill="1" applyBorder="1" applyAlignment="1">
      <alignment horizontal="center" vertical="center"/>
    </xf>
    <xf numFmtId="169" fontId="108" fillId="26" borderId="1" xfId="0" applyNumberFormat="1" applyFont="1" applyFill="1" applyBorder="1" applyAlignment="1">
      <alignment horizontal="center" vertical="center"/>
    </xf>
    <xf numFmtId="0" fontId="134" fillId="3" borderId="23" xfId="0" applyFont="1" applyFill="1" applyBorder="1" applyAlignment="1">
      <alignment horizontal="center" vertical="center" wrapText="1"/>
    </xf>
    <xf numFmtId="0" fontId="80" fillId="9" borderId="33" xfId="0" applyFont="1" applyFill="1" applyBorder="1" applyAlignment="1">
      <alignment horizontal="center" vertical="center"/>
    </xf>
    <xf numFmtId="170" fontId="24" fillId="12" borderId="1" xfId="1" applyNumberFormat="1" applyFont="1" applyFill="1" applyBorder="1" applyAlignment="1">
      <alignment horizontal="center"/>
    </xf>
    <xf numFmtId="44" fontId="24" fillId="12" borderId="1" xfId="0" applyNumberFormat="1" applyFont="1" applyFill="1" applyBorder="1"/>
    <xf numFmtId="0" fontId="24" fillId="12" borderId="1" xfId="0" applyFont="1" applyFill="1" applyBorder="1" applyAlignment="1">
      <alignment horizontal="center"/>
    </xf>
    <xf numFmtId="44" fontId="24" fillId="12" borderId="3" xfId="0" applyNumberFormat="1" applyFont="1" applyFill="1" applyBorder="1"/>
    <xf numFmtId="44" fontId="23" fillId="12" borderId="4" xfId="0" applyNumberFormat="1" applyFont="1" applyFill="1" applyBorder="1"/>
    <xf numFmtId="172" fontId="24" fillId="12" borderId="1" xfId="0" applyNumberFormat="1" applyFont="1" applyFill="1" applyBorder="1" applyAlignment="1">
      <alignment horizontal="center"/>
    </xf>
    <xf numFmtId="171" fontId="70" fillId="12" borderId="1" xfId="0" applyNumberFormat="1" applyFont="1" applyFill="1" applyBorder="1"/>
    <xf numFmtId="44" fontId="67" fillId="12" borderId="1" xfId="1" applyFont="1" applyFill="1" applyBorder="1" applyAlignment="1">
      <alignment horizontal="center"/>
    </xf>
    <xf numFmtId="44" fontId="59" fillId="12" borderId="1" xfId="1" applyFont="1" applyFill="1" applyBorder="1"/>
    <xf numFmtId="44" fontId="60" fillId="12" borderId="1" xfId="1" applyFont="1" applyFill="1" applyBorder="1"/>
    <xf numFmtId="170" fontId="123" fillId="30" borderId="11" xfId="1" applyNumberFormat="1" applyFont="1" applyFill="1" applyBorder="1" applyAlignment="1" applyProtection="1">
      <alignment horizontal="center" vertical="center"/>
      <protection locked="0" hidden="1"/>
    </xf>
    <xf numFmtId="170" fontId="36" fillId="3" borderId="11" xfId="1" applyNumberFormat="1" applyFont="1" applyFill="1" applyBorder="1" applyAlignment="1">
      <alignment horizontal="center" vertical="center"/>
    </xf>
    <xf numFmtId="169" fontId="96" fillId="14" borderId="1" xfId="0" applyNumberFormat="1" applyFont="1" applyFill="1" applyBorder="1" applyAlignment="1">
      <alignment horizontal="center" vertical="center"/>
    </xf>
    <xf numFmtId="169" fontId="96" fillId="26" borderId="1" xfId="0" applyNumberFormat="1" applyFont="1" applyFill="1" applyBorder="1" applyAlignment="1">
      <alignment horizontal="center" vertical="center"/>
    </xf>
    <xf numFmtId="0" fontId="80" fillId="4" borderId="33" xfId="0" applyFont="1" applyFill="1" applyBorder="1" applyAlignment="1">
      <alignment horizontal="center" vertical="center"/>
    </xf>
    <xf numFmtId="170" fontId="114" fillId="3" borderId="1" xfId="1" applyNumberFormat="1" applyFont="1" applyFill="1" applyBorder="1" applyAlignment="1">
      <alignment horizontal="center" vertical="center"/>
    </xf>
    <xf numFmtId="0" fontId="79" fillId="16" borderId="1" xfId="0" applyFont="1" applyFill="1" applyBorder="1" applyAlignment="1">
      <alignment horizontal="center" vertical="center"/>
    </xf>
    <xf numFmtId="0" fontId="79" fillId="16" borderId="1" xfId="1" applyNumberFormat="1" applyFont="1" applyFill="1" applyBorder="1" applyAlignment="1">
      <alignment horizontal="center" vertical="center"/>
    </xf>
    <xf numFmtId="0" fontId="80" fillId="16" borderId="1" xfId="1" applyNumberFormat="1" applyFont="1" applyFill="1" applyBorder="1" applyAlignment="1">
      <alignment horizontal="center" vertical="center"/>
    </xf>
    <xf numFmtId="44" fontId="34" fillId="0" borderId="1" xfId="5" applyFont="1" applyFill="1" applyBorder="1" applyAlignment="1" applyProtection="1">
      <alignment horizontal="center" vertical="center"/>
      <protection locked="0" hidden="1"/>
    </xf>
    <xf numFmtId="0" fontId="49" fillId="9" borderId="5" xfId="0" applyFont="1" applyFill="1" applyBorder="1" applyAlignment="1">
      <alignment horizontal="center" vertical="center"/>
    </xf>
    <xf numFmtId="0" fontId="136" fillId="30" borderId="33" xfId="0" applyFont="1" applyFill="1" applyBorder="1" applyAlignment="1">
      <alignment horizontal="center" vertical="center"/>
    </xf>
    <xf numFmtId="0" fontId="125" fillId="9" borderId="33" xfId="0" applyFont="1" applyFill="1" applyBorder="1" applyAlignment="1">
      <alignment horizontal="center" vertical="center"/>
    </xf>
    <xf numFmtId="44" fontId="79" fillId="16" borderId="1" xfId="1" applyFont="1" applyFill="1" applyBorder="1" applyAlignment="1">
      <alignment horizontal="center" vertical="center"/>
    </xf>
    <xf numFmtId="0" fontId="6" fillId="32" borderId="1" xfId="7" applyFont="1" applyFill="1" applyBorder="1" applyAlignment="1" applyProtection="1">
      <alignment horizontal="left"/>
      <protection locked="0" hidden="1"/>
    </xf>
    <xf numFmtId="0" fontId="71" fillId="32" borderId="1" xfId="7" applyFont="1" applyFill="1" applyBorder="1" applyAlignment="1" applyProtection="1">
      <alignment horizontal="left"/>
      <protection locked="0" hidden="1"/>
    </xf>
    <xf numFmtId="0" fontId="134" fillId="32" borderId="23" xfId="0" applyFont="1" applyFill="1" applyBorder="1" applyAlignment="1">
      <alignment horizontal="center" vertical="center" wrapText="1"/>
    </xf>
    <xf numFmtId="14" fontId="35" fillId="3" borderId="1" xfId="3" applyNumberFormat="1" applyFont="1" applyFill="1" applyBorder="1" applyAlignment="1" applyProtection="1">
      <alignment horizontal="center" vertical="center"/>
      <protection locked="0" hidden="1"/>
    </xf>
    <xf numFmtId="14" fontId="35" fillId="3" borderId="1" xfId="7" applyNumberFormat="1" applyFont="1" applyFill="1" applyBorder="1" applyAlignment="1" applyProtection="1">
      <alignment horizontal="center" vertical="center"/>
      <protection locked="0" hidden="1"/>
    </xf>
    <xf numFmtId="44" fontId="0" fillId="0" borderId="0" xfId="1" applyFont="1" applyFill="1" applyAlignment="1">
      <alignment horizontal="center"/>
    </xf>
    <xf numFmtId="171" fontId="21" fillId="0" borderId="0" xfId="0" applyNumberFormat="1" applyFont="1" applyAlignment="1">
      <alignment horizontal="center"/>
    </xf>
    <xf numFmtId="171" fontId="74" fillId="0" borderId="1" xfId="0" applyNumberFormat="1" applyFont="1" applyBorder="1" applyAlignment="1">
      <alignment horizontal="center"/>
    </xf>
    <xf numFmtId="0" fontId="61" fillId="0" borderId="0" xfId="3" applyFont="1" applyAlignment="1" applyProtection="1">
      <alignment vertical="top"/>
      <protection locked="0" hidden="1"/>
    </xf>
    <xf numFmtId="0" fontId="26" fillId="0" borderId="0" xfId="3" applyFont="1" applyAlignment="1" applyProtection="1">
      <alignment vertical="center"/>
      <protection locked="0" hidden="1"/>
    </xf>
    <xf numFmtId="14" fontId="110" fillId="0" borderId="0" xfId="3" applyNumberFormat="1" applyFont="1" applyAlignment="1" applyProtection="1">
      <alignment horizontal="center" vertical="center"/>
      <protection locked="0" hidden="1"/>
    </xf>
    <xf numFmtId="14" fontId="99" fillId="0" borderId="0" xfId="3" applyNumberFormat="1" applyFont="1" applyAlignment="1" applyProtection="1">
      <alignment horizontal="center" vertical="center"/>
      <protection locked="0" hidden="1"/>
    </xf>
    <xf numFmtId="0" fontId="103" fillId="0" borderId="0" xfId="3" applyFont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>
      <alignment horizontal="center"/>
    </xf>
    <xf numFmtId="0" fontId="112" fillId="18" borderId="17" xfId="3" applyFont="1" applyFill="1" applyBorder="1" applyAlignment="1" applyProtection="1">
      <alignment horizontal="center" vertical="justify"/>
      <protection locked="0" hidden="1"/>
    </xf>
    <xf numFmtId="0" fontId="112" fillId="18" borderId="19" xfId="3" applyFont="1" applyFill="1" applyBorder="1" applyAlignment="1" applyProtection="1">
      <alignment horizontal="center" vertical="justify"/>
      <protection locked="0" hidden="1"/>
    </xf>
    <xf numFmtId="0" fontId="112" fillId="18" borderId="18" xfId="3" applyFont="1" applyFill="1" applyBorder="1" applyAlignment="1" applyProtection="1">
      <alignment horizontal="center" vertical="justify"/>
      <protection locked="0" hidden="1"/>
    </xf>
    <xf numFmtId="0" fontId="35" fillId="2" borderId="0" xfId="0" applyFont="1" applyFill="1" applyAlignment="1">
      <alignment horizontal="center" vertical="center"/>
    </xf>
    <xf numFmtId="9" fontId="35" fillId="11" borderId="0" xfId="0" applyNumberFormat="1" applyFont="1" applyFill="1" applyAlignment="1">
      <alignment horizontal="center" vertical="center"/>
    </xf>
    <xf numFmtId="9" fontId="35" fillId="7" borderId="0" xfId="0" applyNumberFormat="1" applyFont="1" applyFill="1" applyAlignment="1">
      <alignment horizontal="center" vertical="center"/>
    </xf>
    <xf numFmtId="0" fontId="35" fillId="8" borderId="0" xfId="0" applyFont="1" applyFill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72" fillId="2" borderId="12" xfId="0" applyFont="1" applyFill="1" applyBorder="1" applyAlignment="1">
      <alignment horizontal="center" vertical="center" wrapText="1"/>
    </xf>
    <xf numFmtId="0" fontId="72" fillId="2" borderId="25" xfId="0" applyFont="1" applyFill="1" applyBorder="1" applyAlignment="1">
      <alignment horizontal="center" vertical="center" wrapText="1"/>
    </xf>
    <xf numFmtId="0" fontId="50" fillId="17" borderId="6" xfId="0" applyFont="1" applyFill="1" applyBorder="1" applyAlignment="1">
      <alignment horizontal="center" vertical="center" wrapText="1"/>
    </xf>
    <xf numFmtId="0" fontId="50" fillId="17" borderId="2" xfId="0" applyFont="1" applyFill="1" applyBorder="1" applyAlignment="1">
      <alignment horizontal="center" vertical="center" wrapText="1"/>
    </xf>
    <xf numFmtId="169" fontId="48" fillId="18" borderId="4" xfId="0" applyNumberFormat="1" applyFont="1" applyFill="1" applyBorder="1" applyAlignment="1">
      <alignment horizontal="center" vertical="center"/>
    </xf>
    <xf numFmtId="169" fontId="48" fillId="18" borderId="8" xfId="0" applyNumberFormat="1" applyFont="1" applyFill="1" applyBorder="1" applyAlignment="1">
      <alignment horizontal="center" vertical="center"/>
    </xf>
    <xf numFmtId="169" fontId="48" fillId="18" borderId="32" xfId="0" applyNumberFormat="1" applyFont="1" applyFill="1" applyBorder="1" applyAlignment="1">
      <alignment horizontal="center" vertical="center"/>
    </xf>
    <xf numFmtId="169" fontId="108" fillId="2" borderId="32" xfId="0" applyNumberFormat="1" applyFont="1" applyFill="1" applyBorder="1" applyAlignment="1">
      <alignment horizontal="center" vertical="center"/>
    </xf>
    <xf numFmtId="169" fontId="108" fillId="2" borderId="3" xfId="0" applyNumberFormat="1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5" fillId="15" borderId="0" xfId="0" applyFont="1" applyFill="1" applyAlignment="1">
      <alignment horizontal="center" vertical="center" wrapText="1"/>
    </xf>
    <xf numFmtId="0" fontId="35" fillId="10" borderId="0" xfId="0" applyFont="1" applyFill="1" applyAlignment="1">
      <alignment horizontal="center" vertical="center" wrapText="1"/>
    </xf>
    <xf numFmtId="0" fontId="50" fillId="17" borderId="16" xfId="0" applyFont="1" applyFill="1" applyBorder="1" applyAlignment="1">
      <alignment horizontal="center" vertical="center" wrapText="1"/>
    </xf>
    <xf numFmtId="0" fontId="50" fillId="17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0" fontId="52" fillId="3" borderId="32" xfId="0" applyFont="1" applyFill="1" applyBorder="1" applyAlignment="1">
      <alignment horizontal="center" vertical="center"/>
    </xf>
    <xf numFmtId="0" fontId="52" fillId="3" borderId="3" xfId="0" applyFont="1" applyFill="1" applyBorder="1" applyAlignment="1">
      <alignment horizontal="center" vertical="center"/>
    </xf>
    <xf numFmtId="0" fontId="106" fillId="3" borderId="7" xfId="0" applyFont="1" applyFill="1" applyBorder="1" applyAlignment="1">
      <alignment horizontal="center" vertical="center"/>
    </xf>
    <xf numFmtId="0" fontId="106" fillId="3" borderId="0" xfId="0" applyFont="1" applyFill="1" applyAlignment="1">
      <alignment horizontal="center" vertical="center"/>
    </xf>
    <xf numFmtId="0" fontId="72" fillId="4" borderId="12" xfId="0" applyFont="1" applyFill="1" applyBorder="1" applyAlignment="1">
      <alignment horizontal="center" vertical="center"/>
    </xf>
    <xf numFmtId="0" fontId="72" fillId="4" borderId="24" xfId="0" applyFont="1" applyFill="1" applyBorder="1" applyAlignment="1">
      <alignment horizontal="center" vertical="center"/>
    </xf>
    <xf numFmtId="0" fontId="49" fillId="17" borderId="1" xfId="0" applyFont="1" applyFill="1" applyBorder="1" applyAlignment="1">
      <alignment horizontal="center"/>
    </xf>
    <xf numFmtId="0" fontId="89" fillId="17" borderId="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/>
    </xf>
    <xf numFmtId="0" fontId="49" fillId="9" borderId="1" xfId="0" applyFont="1" applyFill="1" applyBorder="1" applyAlignment="1">
      <alignment horizontal="center" vertical="center"/>
    </xf>
    <xf numFmtId="0" fontId="49" fillId="9" borderId="6" xfId="0" applyFont="1" applyFill="1" applyBorder="1" applyAlignment="1">
      <alignment horizontal="center" vertical="center"/>
    </xf>
    <xf numFmtId="0" fontId="47" fillId="9" borderId="1" xfId="0" applyFont="1" applyFill="1" applyBorder="1" applyAlignment="1">
      <alignment horizontal="center" vertical="center"/>
    </xf>
    <xf numFmtId="0" fontId="47" fillId="9" borderId="6" xfId="0" applyFont="1" applyFill="1" applyBorder="1" applyAlignment="1">
      <alignment horizontal="center" vertical="center"/>
    </xf>
    <xf numFmtId="0" fontId="95" fillId="9" borderId="1" xfId="0" applyFont="1" applyFill="1" applyBorder="1" applyAlignment="1">
      <alignment horizontal="center" vertical="center"/>
    </xf>
    <xf numFmtId="0" fontId="95" fillId="9" borderId="6" xfId="0" applyFont="1" applyFill="1" applyBorder="1" applyAlignment="1">
      <alignment horizontal="center" vertical="center"/>
    </xf>
    <xf numFmtId="0" fontId="50" fillId="17" borderId="15" xfId="0" applyFont="1" applyFill="1" applyBorder="1" applyAlignment="1">
      <alignment horizontal="center" vertical="center" wrapText="1"/>
    </xf>
    <xf numFmtId="0" fontId="50" fillId="17" borderId="26" xfId="0" applyFont="1" applyFill="1" applyBorder="1" applyAlignment="1">
      <alignment horizontal="center" vertical="center" wrapText="1"/>
    </xf>
  </cellXfs>
  <cellStyles count="10">
    <cellStyle name="Comma" xfId="9" builtinId="3"/>
    <cellStyle name="Currency" xfId="1" builtinId="4"/>
    <cellStyle name="Currency 3" xfId="5" xr:uid="{00000000-0005-0000-0000-000002000000}"/>
    <cellStyle name="Normal" xfId="0" builtinId="0"/>
    <cellStyle name="Normal 3" xfId="6" xr:uid="{00000000-0005-0000-0000-000004000000}"/>
    <cellStyle name="Normal_Sheet1_1" xfId="3" xr:uid="{00000000-0005-0000-0000-000005000000}"/>
    <cellStyle name="Normal_Sheet1_1_Copy of Salary for November(01~30.11.2008)" xfId="8" xr:uid="{00000000-0005-0000-0000-000006000000}"/>
    <cellStyle name="Normal_Sheet1_1_Salary for Octo(01~31.10.2009)" xfId="7" xr:uid="{00000000-0005-0000-0000-000007000000}"/>
    <cellStyle name="Percent 2" xfId="2" xr:uid="{00000000-0005-0000-0000-000008000000}"/>
    <cellStyle name="Percent 3" xfId="4" xr:uid="{00000000-0005-0000-0000-000009000000}"/>
  </cellStyles>
  <dxfs count="2">
    <dxf>
      <fill>
        <patternFill>
          <fgColor rgb="FFFFFFC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F91CB"/>
      <color rgb="FFD7A5D3"/>
      <color rgb="FFFFFFCC"/>
      <color rgb="FF493CF0"/>
      <color rgb="FF6D63F3"/>
      <color rgb="FFCC9900"/>
      <color rgb="FF946A81"/>
      <color rgb="FF19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G84"/>
  <sheetViews>
    <sheetView view="pageBreakPreview" topLeftCell="A31" zoomScale="53" zoomScaleNormal="80" zoomScaleSheetLayoutView="80" workbookViewId="0">
      <selection activeCell="D41" sqref="D41"/>
    </sheetView>
  </sheetViews>
  <sheetFormatPr defaultColWidth="8.86328125" defaultRowHeight="14.25"/>
  <cols>
    <col min="1" max="1" width="5.1328125" customWidth="1"/>
    <col min="2" max="2" width="9.86328125" bestFit="1" customWidth="1"/>
    <col min="3" max="3" width="19.3984375" customWidth="1"/>
    <col min="4" max="4" width="8.265625" customWidth="1"/>
    <col min="5" max="5" width="10.265625" customWidth="1"/>
    <col min="6" max="6" width="10.265625" style="125" customWidth="1"/>
    <col min="7" max="8" width="15.265625" customWidth="1"/>
    <col min="9" max="9" width="7.73046875" customWidth="1"/>
    <col min="10" max="10" width="9" customWidth="1"/>
    <col min="11" max="11" width="14.73046875" customWidth="1"/>
    <col min="12" max="12" width="8.3984375" style="124" customWidth="1"/>
    <col min="13" max="13" width="12.1328125" style="124" customWidth="1"/>
    <col min="14" max="14" width="6.59765625" style="124" customWidth="1"/>
    <col min="15" max="15" width="13.86328125" style="124" customWidth="1"/>
    <col min="16" max="18" width="10" customWidth="1"/>
    <col min="19" max="19" width="11.86328125" customWidth="1"/>
    <col min="20" max="22" width="11.265625" customWidth="1"/>
    <col min="23" max="24" width="10" customWidth="1"/>
    <col min="25" max="25" width="11.1328125" customWidth="1"/>
    <col min="26" max="26" width="11.86328125" customWidth="1"/>
    <col min="27" max="27" width="10.86328125" hidden="1" customWidth="1"/>
    <col min="28" max="28" width="10.59765625" customWidth="1"/>
    <col min="29" max="29" width="14.86328125" customWidth="1"/>
    <col min="30" max="30" width="12.73046875" customWidth="1"/>
    <col min="31" max="31" width="15.73046875" customWidth="1"/>
    <col min="32" max="32" width="14.265625" customWidth="1"/>
    <col min="33" max="33" width="16.3984375" customWidth="1"/>
    <col min="34" max="34" width="17.3984375" customWidth="1"/>
    <col min="35" max="55" width="15.86328125" customWidth="1"/>
    <col min="56" max="57" width="12.59765625" customWidth="1"/>
  </cols>
  <sheetData>
    <row r="1" spans="1:57" ht="31.9" customHeight="1">
      <c r="A1" s="404" t="s">
        <v>251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L1" s="2"/>
    </row>
    <row r="2" spans="1:57" ht="18">
      <c r="A2" s="405" t="s">
        <v>252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</row>
    <row r="3" spans="1:57" ht="38.25" customHeight="1">
      <c r="A3" s="406" t="s">
        <v>285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</row>
    <row r="4" spans="1:57" ht="22.5" customHeight="1" thickBot="1">
      <c r="A4" s="408" t="s">
        <v>287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6">
        <v>0</v>
      </c>
      <c r="AM4" s="242" t="e">
        <f>5*4000+#REF!</f>
        <v>#REF!</v>
      </c>
    </row>
    <row r="5" spans="1:57" ht="41.25" customHeight="1" thickBot="1">
      <c r="A5" s="87" t="s">
        <v>138</v>
      </c>
      <c r="B5" s="88"/>
      <c r="C5" s="88"/>
      <c r="D5" s="88"/>
      <c r="E5" s="89"/>
      <c r="F5" s="348"/>
      <c r="G5" s="89"/>
      <c r="H5" s="89"/>
      <c r="I5" s="410" t="s">
        <v>238</v>
      </c>
      <c r="J5" s="411"/>
      <c r="K5" s="411"/>
      <c r="L5" s="411"/>
      <c r="M5" s="411"/>
      <c r="N5" s="411"/>
      <c r="O5" s="411"/>
      <c r="P5" s="411"/>
      <c r="Q5" s="411"/>
      <c r="R5" s="411"/>
      <c r="S5" s="412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336">
        <v>45231</v>
      </c>
    </row>
    <row r="6" spans="1:57" s="63" customFormat="1" ht="111" customHeight="1" thickBot="1">
      <c r="A6" s="61" t="s">
        <v>89</v>
      </c>
      <c r="B6" s="62" t="s">
        <v>10</v>
      </c>
      <c r="C6" s="62" t="s">
        <v>90</v>
      </c>
      <c r="D6" s="61" t="s">
        <v>81</v>
      </c>
      <c r="E6" s="61" t="s">
        <v>83</v>
      </c>
      <c r="F6" s="349" t="s">
        <v>82</v>
      </c>
      <c r="G6" s="70" t="s">
        <v>244</v>
      </c>
      <c r="H6" s="70" t="s">
        <v>243</v>
      </c>
      <c r="I6" s="118" t="s">
        <v>242</v>
      </c>
      <c r="J6" s="127" t="s">
        <v>139</v>
      </c>
      <c r="K6" s="118" t="s">
        <v>11</v>
      </c>
      <c r="L6" s="114" t="s">
        <v>91</v>
      </c>
      <c r="M6" s="118" t="s">
        <v>11</v>
      </c>
      <c r="N6" s="114" t="s">
        <v>84</v>
      </c>
      <c r="O6" s="118" t="s">
        <v>92</v>
      </c>
      <c r="P6" s="114" t="s">
        <v>116</v>
      </c>
      <c r="Q6" s="118" t="s">
        <v>92</v>
      </c>
      <c r="R6" s="114" t="s">
        <v>115</v>
      </c>
      <c r="S6" s="118" t="s">
        <v>93</v>
      </c>
      <c r="T6" s="133" t="s">
        <v>85</v>
      </c>
      <c r="U6" s="135" t="s">
        <v>114</v>
      </c>
      <c r="V6" s="115" t="s">
        <v>12</v>
      </c>
      <c r="W6" s="138" t="s">
        <v>86</v>
      </c>
      <c r="X6" s="139" t="s">
        <v>11</v>
      </c>
      <c r="Y6" s="142" t="s">
        <v>73</v>
      </c>
      <c r="Z6" s="143" t="s">
        <v>87</v>
      </c>
      <c r="AA6" s="147" t="s">
        <v>88</v>
      </c>
      <c r="AB6" s="147" t="s">
        <v>88</v>
      </c>
      <c r="AC6" s="204" t="s">
        <v>261</v>
      </c>
      <c r="AD6" s="150" t="s">
        <v>260</v>
      </c>
      <c r="AE6" s="153" t="s">
        <v>117</v>
      </c>
      <c r="AF6" s="150" t="s">
        <v>280</v>
      </c>
      <c r="AG6" s="146" t="s">
        <v>118</v>
      </c>
      <c r="AH6" s="62" t="s">
        <v>13</v>
      </c>
      <c r="AI6" s="69">
        <v>4000</v>
      </c>
      <c r="AJ6" s="64"/>
      <c r="AK6" s="65"/>
      <c r="AL6" s="66"/>
      <c r="AM6" s="66"/>
      <c r="AN6" s="66"/>
      <c r="AO6" s="66"/>
      <c r="AP6" s="66"/>
      <c r="AQ6" s="66"/>
      <c r="AR6" s="66"/>
      <c r="AS6" s="65"/>
      <c r="AT6" s="65"/>
      <c r="AU6" s="65"/>
      <c r="AV6" s="65"/>
      <c r="AW6" s="67"/>
      <c r="AX6" s="67"/>
      <c r="AY6" s="68"/>
      <c r="AZ6" s="68"/>
      <c r="BA6" s="68"/>
      <c r="BB6" s="68"/>
      <c r="BC6" s="68"/>
    </row>
    <row r="7" spans="1:57" ht="85.5" customHeight="1" thickBot="1">
      <c r="A7" s="84" t="s">
        <v>9</v>
      </c>
      <c r="B7" s="81" t="s">
        <v>0</v>
      </c>
      <c r="C7" s="82" t="s">
        <v>15</v>
      </c>
      <c r="D7" s="194" t="s">
        <v>16</v>
      </c>
      <c r="E7" s="194" t="s">
        <v>108</v>
      </c>
      <c r="F7" s="350" t="s">
        <v>109</v>
      </c>
      <c r="G7" s="83" t="s">
        <v>246</v>
      </c>
      <c r="H7" s="83" t="s">
        <v>245</v>
      </c>
      <c r="I7" s="119" t="s">
        <v>107</v>
      </c>
      <c r="J7" s="193" t="s">
        <v>76</v>
      </c>
      <c r="K7" s="126" t="s">
        <v>119</v>
      </c>
      <c r="L7" s="119" t="s">
        <v>106</v>
      </c>
      <c r="M7" s="119" t="s">
        <v>110</v>
      </c>
      <c r="N7" s="120" t="s">
        <v>137</v>
      </c>
      <c r="O7" s="121" t="s">
        <v>112</v>
      </c>
      <c r="P7" s="126" t="s">
        <v>105</v>
      </c>
      <c r="Q7" s="121" t="s">
        <v>111</v>
      </c>
      <c r="R7" s="121" t="s">
        <v>104</v>
      </c>
      <c r="S7" s="121" t="s">
        <v>113</v>
      </c>
      <c r="T7" s="173" t="s">
        <v>103</v>
      </c>
      <c r="U7" s="136" t="s">
        <v>102</v>
      </c>
      <c r="V7" s="116" t="s">
        <v>101</v>
      </c>
      <c r="W7" s="192" t="s">
        <v>100</v>
      </c>
      <c r="X7" s="172" t="s">
        <v>99</v>
      </c>
      <c r="Y7" s="190" t="s">
        <v>98</v>
      </c>
      <c r="Z7" s="190" t="s">
        <v>97</v>
      </c>
      <c r="AA7" s="148" t="s">
        <v>249</v>
      </c>
      <c r="AB7" s="148" t="s">
        <v>250</v>
      </c>
      <c r="AC7" s="205" t="s">
        <v>262</v>
      </c>
      <c r="AD7" s="151" t="s">
        <v>259</v>
      </c>
      <c r="AE7" s="191" t="s">
        <v>96</v>
      </c>
      <c r="AF7" s="191" t="s">
        <v>281</v>
      </c>
      <c r="AG7" s="155" t="s">
        <v>95</v>
      </c>
      <c r="AH7" s="80" t="s">
        <v>94</v>
      </c>
      <c r="AI7" s="1" t="s">
        <v>4</v>
      </c>
      <c r="AJ7" s="9" t="s">
        <v>5</v>
      </c>
      <c r="AK7" s="5" t="s">
        <v>6</v>
      </c>
      <c r="AL7" s="3" t="s">
        <v>5</v>
      </c>
      <c r="AM7" s="3">
        <v>100</v>
      </c>
      <c r="AN7" s="3">
        <v>50</v>
      </c>
      <c r="AO7" s="3">
        <v>20</v>
      </c>
      <c r="AP7" s="3">
        <v>10</v>
      </c>
      <c r="AQ7" s="3">
        <v>5</v>
      </c>
      <c r="AR7" s="3">
        <v>1</v>
      </c>
      <c r="AS7" s="6" t="s">
        <v>6</v>
      </c>
      <c r="AT7" s="6">
        <v>1000</v>
      </c>
      <c r="AU7" s="6">
        <v>500</v>
      </c>
      <c r="AV7" s="6">
        <v>100</v>
      </c>
      <c r="AW7" s="8" t="s">
        <v>7</v>
      </c>
      <c r="AX7" s="8" t="s">
        <v>279</v>
      </c>
      <c r="AY7" s="4" t="s">
        <v>8</v>
      </c>
      <c r="AZ7" s="4">
        <v>20000</v>
      </c>
      <c r="BA7" s="4">
        <v>10000</v>
      </c>
      <c r="BB7" s="4">
        <v>5000</v>
      </c>
      <c r="BC7" s="4">
        <v>1000</v>
      </c>
      <c r="BD7" s="237">
        <v>500</v>
      </c>
      <c r="BE7" s="237">
        <v>100</v>
      </c>
    </row>
    <row r="8" spans="1:57" ht="15" customHeight="1">
      <c r="A8" s="49"/>
      <c r="B8" s="85" t="s">
        <v>21</v>
      </c>
      <c r="C8" s="86" t="s">
        <v>22</v>
      </c>
      <c r="D8" s="85" t="s">
        <v>23</v>
      </c>
      <c r="E8" s="86" t="s">
        <v>24</v>
      </c>
      <c r="F8" s="351" t="s">
        <v>25</v>
      </c>
      <c r="G8" s="50"/>
      <c r="H8" s="51"/>
      <c r="I8" s="122" t="s">
        <v>27</v>
      </c>
      <c r="J8" s="123" t="s">
        <v>20</v>
      </c>
      <c r="K8" s="122" t="s">
        <v>26</v>
      </c>
      <c r="L8" s="122" t="s">
        <v>27</v>
      </c>
      <c r="M8" s="122" t="s">
        <v>28</v>
      </c>
      <c r="N8" s="122" t="s">
        <v>29</v>
      </c>
      <c r="O8" s="123" t="s">
        <v>30</v>
      </c>
      <c r="P8" s="123" t="s">
        <v>31</v>
      </c>
      <c r="Q8" s="122" t="s">
        <v>32</v>
      </c>
      <c r="R8" s="122" t="s">
        <v>33</v>
      </c>
      <c r="S8" s="123" t="s">
        <v>34</v>
      </c>
      <c r="T8" s="134" t="s">
        <v>39</v>
      </c>
      <c r="U8" s="137" t="s">
        <v>35</v>
      </c>
      <c r="V8" s="117" t="s">
        <v>67</v>
      </c>
      <c r="W8" s="140"/>
      <c r="X8" s="141"/>
      <c r="Y8" s="144" t="s">
        <v>37</v>
      </c>
      <c r="Z8" s="145" t="s">
        <v>38</v>
      </c>
      <c r="AA8" s="149" t="s">
        <v>36</v>
      </c>
      <c r="AB8" s="149" t="s">
        <v>36</v>
      </c>
      <c r="AC8" s="206"/>
      <c r="AD8" s="152"/>
      <c r="AE8" s="154"/>
      <c r="AF8" s="154"/>
      <c r="AG8" s="156"/>
      <c r="AH8" s="52"/>
      <c r="AI8" s="1"/>
      <c r="AJ8" s="9"/>
      <c r="AK8" s="5"/>
      <c r="AL8" s="3"/>
      <c r="AM8" s="3"/>
      <c r="AN8" s="3"/>
      <c r="AO8" s="3"/>
      <c r="AP8" s="3"/>
      <c r="AQ8" s="3"/>
      <c r="AR8" s="7"/>
      <c r="AS8" s="11"/>
      <c r="AT8" s="6"/>
      <c r="AU8" s="6"/>
      <c r="AV8" s="6"/>
      <c r="AW8" s="8"/>
      <c r="AX8" s="8"/>
      <c r="AY8" s="12"/>
      <c r="AZ8" s="4"/>
      <c r="BA8" s="4"/>
      <c r="BB8" s="4"/>
      <c r="BC8" s="4"/>
      <c r="BD8" s="195"/>
      <c r="BE8" s="195"/>
    </row>
    <row r="9" spans="1:57" s="10" customFormat="1" ht="55.5" customHeight="1">
      <c r="A9" s="208">
        <v>1</v>
      </c>
      <c r="B9" s="177" t="str">
        <f>OT!B6</f>
        <v>JK-011</v>
      </c>
      <c r="C9" s="174" t="str">
        <f>OT!C6</f>
        <v>សេង ស៊ាន់</v>
      </c>
      <c r="D9" s="178" t="str">
        <f>OT!D6</f>
        <v>M</v>
      </c>
      <c r="E9" s="169" t="s">
        <v>151</v>
      </c>
      <c r="F9" s="226" t="s">
        <v>237</v>
      </c>
      <c r="G9" s="197">
        <f>H9/26*26*130%</f>
        <v>455</v>
      </c>
      <c r="H9" s="391">
        <f>OT!I6</f>
        <v>350</v>
      </c>
      <c r="I9" s="198">
        <f>OT!AP6</f>
        <v>0</v>
      </c>
      <c r="J9" s="186">
        <f>OT!AO6</f>
        <v>26</v>
      </c>
      <c r="K9" s="341">
        <f t="shared" ref="K9:K43" si="0">H9/26*J9</f>
        <v>350</v>
      </c>
      <c r="L9" s="176">
        <f>OT!AQ6</f>
        <v>0</v>
      </c>
      <c r="M9" s="184">
        <f t="shared" ref="M9:M43" si="1">H9/26/2*L9</f>
        <v>0</v>
      </c>
      <c r="N9" s="199">
        <f>OT!AR6</f>
        <v>0</v>
      </c>
      <c r="O9" s="200">
        <f t="shared" ref="O9:O43" si="2">H9/26/8*N9*1.5</f>
        <v>0</v>
      </c>
      <c r="P9" s="199">
        <f>OT!AS6</f>
        <v>0</v>
      </c>
      <c r="Q9" s="184">
        <f t="shared" ref="Q9:Q43" si="3">H9/26/8*P9*100%</f>
        <v>0</v>
      </c>
      <c r="R9" s="186">
        <f>OT!AT6</f>
        <v>0</v>
      </c>
      <c r="S9" s="180">
        <f t="shared" ref="S9:S43" si="4">H9/26/8*R9*200%</f>
        <v>0</v>
      </c>
      <c r="T9" s="175">
        <f>OT!BF6</f>
        <v>10</v>
      </c>
      <c r="U9" s="175">
        <f>OT!BG6</f>
        <v>0</v>
      </c>
      <c r="V9" s="175">
        <v>11</v>
      </c>
      <c r="W9" s="176">
        <v>0</v>
      </c>
      <c r="X9" s="181">
        <f t="shared" ref="X9:X43" si="5">H9/26/2*W9</f>
        <v>0</v>
      </c>
      <c r="Y9" s="176">
        <f>OT!BH6</f>
        <v>0</v>
      </c>
      <c r="Z9" s="181">
        <f t="shared" ref="Z9:Z43" si="6">H9/26*Y9</f>
        <v>0</v>
      </c>
      <c r="AA9" s="201">
        <f>OT!BC6</f>
        <v>0</v>
      </c>
      <c r="AB9" s="182">
        <f>OT!BD6</f>
        <v>0</v>
      </c>
      <c r="AC9" s="182">
        <v>0</v>
      </c>
      <c r="AD9" s="182">
        <v>0</v>
      </c>
      <c r="AE9" s="202">
        <f>AC9+AB9+Z9+X9+V9+U9+T9+S9+Q9+O9+M9+K9</f>
        <v>371</v>
      </c>
      <c r="AF9" s="202">
        <f>15916/4081</f>
        <v>3.9000245037980887</v>
      </c>
      <c r="AG9" s="200">
        <f>AE9-AD9-AF9</f>
        <v>367.09997549620192</v>
      </c>
      <c r="AH9" s="209" t="str">
        <f t="shared" ref="AH9:AH43" si="7">B9</f>
        <v>JK-011</v>
      </c>
      <c r="AI9" s="210">
        <f>AG9</f>
        <v>367.09997549620192</v>
      </c>
      <c r="AJ9" s="211">
        <f>ROUNDDOWN(AG9,0)</f>
        <v>367</v>
      </c>
      <c r="AK9" s="212">
        <f>(AI9-AJ9)*$AI$6</f>
        <v>399.90198480768413</v>
      </c>
      <c r="AL9" s="213">
        <f>AJ9</f>
        <v>367</v>
      </c>
      <c r="AM9" s="214">
        <f t="shared" ref="AM9:AM41" si="8">INT(AL9/$AM$7)</f>
        <v>3</v>
      </c>
      <c r="AN9" s="214">
        <f t="shared" ref="AN9:AN41" si="9">INT((AL9-AM9*$AM$7)/$AN$7)</f>
        <v>1</v>
      </c>
      <c r="AO9" s="214">
        <f t="shared" ref="AO9:AO41" si="10">INT((AL9-AM9*$AM$7-AN9*$AN$7)/$AO$7)</f>
        <v>0</v>
      </c>
      <c r="AP9" s="214">
        <f t="shared" ref="AP9:AP41" si="11">INT((AL9-AM9*$AM$7-AN9*$AN$7-AO9*$AO$7)/$AP$7)</f>
        <v>1</v>
      </c>
      <c r="AQ9" s="233">
        <f t="shared" ref="AQ9:AQ41" si="12">INT((AL9-AM9*$AM$7-AN9*$AN$7-AO9*$AO$7-AP9*$AP$7)/$AQ$7)</f>
        <v>1</v>
      </c>
      <c r="AR9" s="233">
        <f t="shared" ref="AR9:AR41" si="13">INT((AL9-AM9*$AM$7-AN9*$AN$7-AO9*$AO$7-AP9*$AP$7-AQ9*$AQ$7)/$AR$7)</f>
        <v>2</v>
      </c>
      <c r="AS9" s="212">
        <f>AK9</f>
        <v>399.90198480768413</v>
      </c>
      <c r="AT9" s="214">
        <f t="shared" ref="AT9:AT41" si="14">INT(AS9/$AT$7)</f>
        <v>0</v>
      </c>
      <c r="AU9" s="214">
        <f t="shared" ref="AU9:AU41" si="15">INT((AS9-AT9*$AT$7)/$AU$7)</f>
        <v>0</v>
      </c>
      <c r="AV9" s="214">
        <f t="shared" ref="AV9:AV41" si="16">INT((AS9-AT9*$AT$7-AU9*$AU$7)/$AV$7)</f>
        <v>3</v>
      </c>
      <c r="AW9" s="232">
        <f t="shared" ref="AW9:AW40" si="17">AT9*1000+AU9*500+AV9*100</f>
        <v>300</v>
      </c>
      <c r="AX9" s="352">
        <f>5*AQ9+AR9</f>
        <v>7</v>
      </c>
      <c r="AY9" s="248">
        <f>AX9*4000+AW9</f>
        <v>28300</v>
      </c>
      <c r="AZ9" s="214">
        <f t="shared" ref="AZ9:AZ41" si="18">INT(AY9/$AZ$7)</f>
        <v>1</v>
      </c>
      <c r="BA9" s="214">
        <f t="shared" ref="BA9:BA41" si="19">INT((AY9-AZ9*$AZ$7)/$BA$7)</f>
        <v>0</v>
      </c>
      <c r="BB9" s="214">
        <f t="shared" ref="BB9:BB41" si="20">INT((AY9-AZ9*$AZ$7-BA9*$BA$7)/$BB$7)</f>
        <v>1</v>
      </c>
      <c r="BC9" s="214">
        <f t="shared" ref="BC9:BC41" si="21">INT((AY9-AZ9*$AZ$7-BA9*$BA$7-BB9*$BB$7)/$BC$7)</f>
        <v>3</v>
      </c>
      <c r="BD9" s="215">
        <f>AU9</f>
        <v>0</v>
      </c>
      <c r="BE9" s="215">
        <f>AV9</f>
        <v>3</v>
      </c>
    </row>
    <row r="10" spans="1:57" s="10" customFormat="1" ht="55.5" customHeight="1">
      <c r="A10" s="208">
        <v>2</v>
      </c>
      <c r="B10" s="177" t="str">
        <f>OT!B7</f>
        <v>JK-015</v>
      </c>
      <c r="C10" s="174" t="str">
        <f>OT!C7</f>
        <v>សំ សុខខេន</v>
      </c>
      <c r="D10" s="178" t="str">
        <f>OT!D26</f>
        <v>F</v>
      </c>
      <c r="E10" s="169" t="s">
        <v>154</v>
      </c>
      <c r="F10" s="226" t="s">
        <v>221</v>
      </c>
      <c r="G10" s="203">
        <f t="shared" ref="G10:G43" si="22">H10/26*26*130%</f>
        <v>265.2</v>
      </c>
      <c r="H10" s="179">
        <f>OT!I7</f>
        <v>204</v>
      </c>
      <c r="I10" s="198">
        <f>OT!AP7</f>
        <v>0</v>
      </c>
      <c r="J10" s="186">
        <f>OT!AO7</f>
        <v>26</v>
      </c>
      <c r="K10" s="341">
        <f t="shared" si="0"/>
        <v>204</v>
      </c>
      <c r="L10" s="176">
        <f>OT!AQ7</f>
        <v>0</v>
      </c>
      <c r="M10" s="184">
        <f t="shared" si="1"/>
        <v>0</v>
      </c>
      <c r="N10" s="199">
        <f>OT!AR7</f>
        <v>8</v>
      </c>
      <c r="O10" s="180">
        <f t="shared" si="2"/>
        <v>11.769230769230768</v>
      </c>
      <c r="P10" s="199">
        <f>OT!AS7</f>
        <v>0</v>
      </c>
      <c r="Q10" s="184">
        <f t="shared" si="3"/>
        <v>0</v>
      </c>
      <c r="R10" s="186">
        <f>OT!AT7</f>
        <v>2</v>
      </c>
      <c r="S10" s="180">
        <f t="shared" si="4"/>
        <v>3.9230769230769229</v>
      </c>
      <c r="T10" s="175">
        <f>OT!BF7</f>
        <v>0</v>
      </c>
      <c r="U10" s="175">
        <f>OT!BG7</f>
        <v>7</v>
      </c>
      <c r="V10" s="175">
        <v>9</v>
      </c>
      <c r="W10" s="176"/>
      <c r="X10" s="181">
        <f t="shared" si="5"/>
        <v>0</v>
      </c>
      <c r="Y10" s="176">
        <f>OT!BH7</f>
        <v>0</v>
      </c>
      <c r="Z10" s="181">
        <f t="shared" si="6"/>
        <v>0</v>
      </c>
      <c r="AA10" s="201">
        <f>OT!BC7</f>
        <v>8000</v>
      </c>
      <c r="AB10" s="182">
        <f>OT!BD7</f>
        <v>1.9753086419753085</v>
      </c>
      <c r="AC10" s="182">
        <v>0</v>
      </c>
      <c r="AD10" s="182">
        <v>0</v>
      </c>
      <c r="AE10" s="202">
        <f t="shared" ref="AE10:AE43" si="23">AC10+AB10+Z10+X10+V10+U10+T10+S10+Q10+O10+M10+K10</f>
        <v>237.667616334283</v>
      </c>
      <c r="AF10" s="202">
        <f>9958/4081</f>
        <v>2.4400882136731195</v>
      </c>
      <c r="AG10" s="200">
        <f t="shared" ref="AG10:AG43" si="24">AE10-AD10-AF10</f>
        <v>235.22752812060989</v>
      </c>
      <c r="AH10" s="209" t="str">
        <f t="shared" si="7"/>
        <v>JK-015</v>
      </c>
      <c r="AI10" s="210">
        <f t="shared" ref="AI10:AI40" si="25">AG10</f>
        <v>235.22752812060989</v>
      </c>
      <c r="AJ10" s="211">
        <f t="shared" ref="AJ10:AJ40" si="26">ROUNDDOWN(AG10,0)</f>
        <v>235</v>
      </c>
      <c r="AK10" s="212">
        <f t="shared" ref="AK10:AK43" si="27">(AI10-AJ10)*$AI$6</f>
        <v>910.11248243955833</v>
      </c>
      <c r="AL10" s="213">
        <f t="shared" ref="AL10:AL40" si="28">AJ10</f>
        <v>235</v>
      </c>
      <c r="AM10" s="214">
        <f t="shared" si="8"/>
        <v>2</v>
      </c>
      <c r="AN10" s="214">
        <f t="shared" si="9"/>
        <v>0</v>
      </c>
      <c r="AO10" s="214">
        <f t="shared" si="10"/>
        <v>1</v>
      </c>
      <c r="AP10" s="214">
        <f t="shared" si="11"/>
        <v>1</v>
      </c>
      <c r="AQ10" s="233">
        <f t="shared" si="12"/>
        <v>1</v>
      </c>
      <c r="AR10" s="233">
        <f t="shared" si="13"/>
        <v>0</v>
      </c>
      <c r="AS10" s="212">
        <f t="shared" ref="AS10:AS40" si="29">AK10</f>
        <v>910.11248243955833</v>
      </c>
      <c r="AT10" s="214">
        <f t="shared" si="14"/>
        <v>0</v>
      </c>
      <c r="AU10" s="214">
        <f t="shared" si="15"/>
        <v>1</v>
      </c>
      <c r="AV10" s="214">
        <f t="shared" si="16"/>
        <v>4</v>
      </c>
      <c r="AW10" s="232">
        <f t="shared" si="17"/>
        <v>900</v>
      </c>
      <c r="AX10" s="352">
        <f t="shared" ref="AX10:AX43" si="30">5*AQ10+AR10</f>
        <v>5</v>
      </c>
      <c r="AY10" s="248">
        <f t="shared" ref="AY10:AY41" si="31">AX10*4000+AW10</f>
        <v>20900</v>
      </c>
      <c r="AZ10" s="214">
        <f t="shared" si="18"/>
        <v>1</v>
      </c>
      <c r="BA10" s="214">
        <f t="shared" si="19"/>
        <v>0</v>
      </c>
      <c r="BB10" s="214">
        <f t="shared" si="20"/>
        <v>0</v>
      </c>
      <c r="BC10" s="214">
        <f t="shared" si="21"/>
        <v>0</v>
      </c>
      <c r="BD10" s="215">
        <f t="shared" ref="BD10:BD40" si="32">AU10</f>
        <v>1</v>
      </c>
      <c r="BE10" s="215">
        <f t="shared" ref="BE10:BE40" si="33">AV10</f>
        <v>4</v>
      </c>
    </row>
    <row r="11" spans="1:57" s="10" customFormat="1" ht="55.5" customHeight="1">
      <c r="A11" s="208">
        <v>3</v>
      </c>
      <c r="B11" s="177" t="str">
        <f>OT!B8</f>
        <v>JK-016</v>
      </c>
      <c r="C11" s="174" t="str">
        <f>OT!C8</f>
        <v>ហេង តុលា</v>
      </c>
      <c r="D11" s="178" t="s">
        <v>1</v>
      </c>
      <c r="E11" s="169" t="s">
        <v>156</v>
      </c>
      <c r="F11" s="226" t="s">
        <v>220</v>
      </c>
      <c r="G11" s="203">
        <f t="shared" si="22"/>
        <v>265.2</v>
      </c>
      <c r="H11" s="179">
        <f>OT!I8</f>
        <v>204</v>
      </c>
      <c r="I11" s="198">
        <f>OT!AP8</f>
        <v>26</v>
      </c>
      <c r="J11" s="186">
        <f>OT!AO8</f>
        <v>0</v>
      </c>
      <c r="K11" s="341">
        <f t="shared" si="0"/>
        <v>0</v>
      </c>
      <c r="L11" s="176">
        <f>OT!AQ8</f>
        <v>0</v>
      </c>
      <c r="M11" s="184">
        <f t="shared" si="1"/>
        <v>0</v>
      </c>
      <c r="N11" s="199">
        <f>OT!AR8</f>
        <v>0</v>
      </c>
      <c r="O11" s="180">
        <f t="shared" si="2"/>
        <v>0</v>
      </c>
      <c r="P11" s="199">
        <f>OT!AS8</f>
        <v>0</v>
      </c>
      <c r="Q11" s="184">
        <f t="shared" si="3"/>
        <v>0</v>
      </c>
      <c r="R11" s="186">
        <f>OT!AT8</f>
        <v>0</v>
      </c>
      <c r="S11" s="180">
        <f t="shared" si="4"/>
        <v>0</v>
      </c>
      <c r="T11" s="175">
        <f>OT!BF8</f>
        <v>0</v>
      </c>
      <c r="U11" s="175">
        <f>OT!BG8</f>
        <v>0</v>
      </c>
      <c r="V11" s="175">
        <v>8</v>
      </c>
      <c r="W11" s="176"/>
      <c r="X11" s="181">
        <f t="shared" si="5"/>
        <v>0</v>
      </c>
      <c r="Y11" s="176">
        <f>OT!BH8</f>
        <v>0</v>
      </c>
      <c r="Z11" s="181">
        <f t="shared" si="6"/>
        <v>0</v>
      </c>
      <c r="AA11" s="201">
        <f>OT!BC8</f>
        <v>0</v>
      </c>
      <c r="AB11" s="182">
        <f>OT!BD8</f>
        <v>0</v>
      </c>
      <c r="AC11" s="182">
        <v>30</v>
      </c>
      <c r="AD11" s="182">
        <v>0</v>
      </c>
      <c r="AE11" s="202">
        <f t="shared" si="23"/>
        <v>38</v>
      </c>
      <c r="AF11" s="202">
        <v>0</v>
      </c>
      <c r="AG11" s="200">
        <f t="shared" si="24"/>
        <v>38</v>
      </c>
      <c r="AH11" s="209" t="str">
        <f t="shared" si="7"/>
        <v>JK-016</v>
      </c>
      <c r="AI11" s="210">
        <f t="shared" si="25"/>
        <v>38</v>
      </c>
      <c r="AJ11" s="211">
        <f t="shared" si="26"/>
        <v>38</v>
      </c>
      <c r="AK11" s="212">
        <f t="shared" si="27"/>
        <v>0</v>
      </c>
      <c r="AL11" s="213">
        <f t="shared" si="28"/>
        <v>38</v>
      </c>
      <c r="AM11" s="214">
        <f t="shared" si="8"/>
        <v>0</v>
      </c>
      <c r="AN11" s="214">
        <f t="shared" si="9"/>
        <v>0</v>
      </c>
      <c r="AO11" s="214">
        <f t="shared" si="10"/>
        <v>1</v>
      </c>
      <c r="AP11" s="214">
        <f t="shared" si="11"/>
        <v>1</v>
      </c>
      <c r="AQ11" s="233">
        <f t="shared" si="12"/>
        <v>1</v>
      </c>
      <c r="AR11" s="233">
        <f t="shared" si="13"/>
        <v>3</v>
      </c>
      <c r="AS11" s="212">
        <f t="shared" si="29"/>
        <v>0</v>
      </c>
      <c r="AT11" s="214">
        <f t="shared" si="14"/>
        <v>0</v>
      </c>
      <c r="AU11" s="214">
        <f t="shared" si="15"/>
        <v>0</v>
      </c>
      <c r="AV11" s="214">
        <f t="shared" si="16"/>
        <v>0</v>
      </c>
      <c r="AW11" s="232">
        <f t="shared" si="17"/>
        <v>0</v>
      </c>
      <c r="AX11" s="352">
        <f t="shared" si="30"/>
        <v>8</v>
      </c>
      <c r="AY11" s="248">
        <f t="shared" si="31"/>
        <v>32000</v>
      </c>
      <c r="AZ11" s="214">
        <f t="shared" si="18"/>
        <v>1</v>
      </c>
      <c r="BA11" s="214">
        <f t="shared" si="19"/>
        <v>1</v>
      </c>
      <c r="BB11" s="214">
        <f t="shared" si="20"/>
        <v>0</v>
      </c>
      <c r="BC11" s="214">
        <f t="shared" si="21"/>
        <v>2</v>
      </c>
      <c r="BD11" s="215">
        <f t="shared" si="32"/>
        <v>0</v>
      </c>
      <c r="BE11" s="215">
        <f t="shared" si="33"/>
        <v>0</v>
      </c>
    </row>
    <row r="12" spans="1:57" s="10" customFormat="1" ht="55.5" customHeight="1">
      <c r="A12" s="208">
        <v>4</v>
      </c>
      <c r="B12" s="177" t="str">
        <f>OT!B9</f>
        <v>JK-017</v>
      </c>
      <c r="C12" s="174" t="str">
        <f>OT!C9</f>
        <v>ងួន វាសនា</v>
      </c>
      <c r="D12" s="178" t="s">
        <v>1</v>
      </c>
      <c r="E12" s="169" t="s">
        <v>152</v>
      </c>
      <c r="F12" s="226" t="s">
        <v>222</v>
      </c>
      <c r="G12" s="203">
        <f t="shared" si="22"/>
        <v>265.2</v>
      </c>
      <c r="H12" s="179">
        <f>OT!I9</f>
        <v>204</v>
      </c>
      <c r="I12" s="198">
        <f>OT!AP9</f>
        <v>26</v>
      </c>
      <c r="J12" s="186">
        <f>OT!AO9</f>
        <v>0</v>
      </c>
      <c r="K12" s="341">
        <f t="shared" si="0"/>
        <v>0</v>
      </c>
      <c r="L12" s="176">
        <f>OT!AQ9</f>
        <v>0</v>
      </c>
      <c r="M12" s="184">
        <f t="shared" si="1"/>
        <v>0</v>
      </c>
      <c r="N12" s="199">
        <f>OT!AR9</f>
        <v>0</v>
      </c>
      <c r="O12" s="180">
        <f t="shared" si="2"/>
        <v>0</v>
      </c>
      <c r="P12" s="199">
        <f>OT!AS9</f>
        <v>0</v>
      </c>
      <c r="Q12" s="184">
        <f t="shared" si="3"/>
        <v>0</v>
      </c>
      <c r="R12" s="186">
        <f>OT!AT9</f>
        <v>0</v>
      </c>
      <c r="S12" s="180">
        <f t="shared" si="4"/>
        <v>0</v>
      </c>
      <c r="T12" s="175">
        <f>OT!BF9</f>
        <v>0</v>
      </c>
      <c r="U12" s="175">
        <f>OT!BG9</f>
        <v>0</v>
      </c>
      <c r="V12" s="175">
        <v>8</v>
      </c>
      <c r="W12" s="176"/>
      <c r="X12" s="181">
        <f t="shared" si="5"/>
        <v>0</v>
      </c>
      <c r="Y12" s="176">
        <f>OT!BH9</f>
        <v>0</v>
      </c>
      <c r="Z12" s="181">
        <f t="shared" si="6"/>
        <v>0</v>
      </c>
      <c r="AA12" s="201">
        <f>OT!BC9</f>
        <v>0</v>
      </c>
      <c r="AB12" s="182">
        <f>OT!BD9</f>
        <v>0</v>
      </c>
      <c r="AC12" s="182">
        <v>30</v>
      </c>
      <c r="AD12" s="182">
        <v>0</v>
      </c>
      <c r="AE12" s="202">
        <f t="shared" si="23"/>
        <v>38</v>
      </c>
      <c r="AF12" s="202">
        <v>0</v>
      </c>
      <c r="AG12" s="200">
        <f t="shared" si="24"/>
        <v>38</v>
      </c>
      <c r="AH12" s="209" t="str">
        <f t="shared" si="7"/>
        <v>JK-017</v>
      </c>
      <c r="AI12" s="210">
        <f t="shared" si="25"/>
        <v>38</v>
      </c>
      <c r="AJ12" s="211">
        <f t="shared" si="26"/>
        <v>38</v>
      </c>
      <c r="AK12" s="212">
        <f t="shared" si="27"/>
        <v>0</v>
      </c>
      <c r="AL12" s="213">
        <f t="shared" si="28"/>
        <v>38</v>
      </c>
      <c r="AM12" s="214">
        <f t="shared" si="8"/>
        <v>0</v>
      </c>
      <c r="AN12" s="214">
        <f t="shared" si="9"/>
        <v>0</v>
      </c>
      <c r="AO12" s="214">
        <f t="shared" si="10"/>
        <v>1</v>
      </c>
      <c r="AP12" s="214">
        <f t="shared" si="11"/>
        <v>1</v>
      </c>
      <c r="AQ12" s="233">
        <f t="shared" si="12"/>
        <v>1</v>
      </c>
      <c r="AR12" s="233">
        <f t="shared" si="13"/>
        <v>3</v>
      </c>
      <c r="AS12" s="212">
        <f t="shared" si="29"/>
        <v>0</v>
      </c>
      <c r="AT12" s="214">
        <f t="shared" si="14"/>
        <v>0</v>
      </c>
      <c r="AU12" s="214">
        <f t="shared" si="15"/>
        <v>0</v>
      </c>
      <c r="AV12" s="214">
        <f t="shared" si="16"/>
        <v>0</v>
      </c>
      <c r="AW12" s="232">
        <f t="shared" si="17"/>
        <v>0</v>
      </c>
      <c r="AX12" s="352">
        <f t="shared" si="30"/>
        <v>8</v>
      </c>
      <c r="AY12" s="248">
        <f t="shared" si="31"/>
        <v>32000</v>
      </c>
      <c r="AZ12" s="214">
        <f t="shared" si="18"/>
        <v>1</v>
      </c>
      <c r="BA12" s="214">
        <f t="shared" si="19"/>
        <v>1</v>
      </c>
      <c r="BB12" s="214">
        <f t="shared" si="20"/>
        <v>0</v>
      </c>
      <c r="BC12" s="214">
        <f t="shared" si="21"/>
        <v>2</v>
      </c>
      <c r="BD12" s="215">
        <f t="shared" si="32"/>
        <v>0</v>
      </c>
      <c r="BE12" s="215">
        <f t="shared" si="33"/>
        <v>0</v>
      </c>
    </row>
    <row r="13" spans="1:57" s="10" customFormat="1" ht="55.5" customHeight="1">
      <c r="A13" s="208">
        <v>5</v>
      </c>
      <c r="B13" s="177" t="str">
        <f>OT!B10</f>
        <v>JK-018</v>
      </c>
      <c r="C13" s="174" t="str">
        <f>OT!C10</f>
        <v>ម៉ិច អាង</v>
      </c>
      <c r="D13" s="178" t="str">
        <f>OT!D10</f>
        <v>F</v>
      </c>
      <c r="E13" s="169" t="s">
        <v>159</v>
      </c>
      <c r="F13" s="226" t="s">
        <v>223</v>
      </c>
      <c r="G13" s="203">
        <f t="shared" si="22"/>
        <v>265.2</v>
      </c>
      <c r="H13" s="179">
        <f>OT!I10</f>
        <v>204</v>
      </c>
      <c r="I13" s="198">
        <f>OT!AP10</f>
        <v>26</v>
      </c>
      <c r="J13" s="186">
        <f>OT!AO10</f>
        <v>0</v>
      </c>
      <c r="K13" s="341">
        <f t="shared" si="0"/>
        <v>0</v>
      </c>
      <c r="L13" s="176">
        <f>OT!AQ10</f>
        <v>0</v>
      </c>
      <c r="M13" s="184">
        <f t="shared" si="1"/>
        <v>0</v>
      </c>
      <c r="N13" s="199">
        <f>OT!AR10</f>
        <v>0</v>
      </c>
      <c r="O13" s="180">
        <f t="shared" si="2"/>
        <v>0</v>
      </c>
      <c r="P13" s="199">
        <f>OT!AS10</f>
        <v>0</v>
      </c>
      <c r="Q13" s="184">
        <f t="shared" si="3"/>
        <v>0</v>
      </c>
      <c r="R13" s="186">
        <f>OT!AT10</f>
        <v>0</v>
      </c>
      <c r="S13" s="180">
        <f t="shared" si="4"/>
        <v>0</v>
      </c>
      <c r="T13" s="175">
        <f>OT!BF10</f>
        <v>0</v>
      </c>
      <c r="U13" s="175">
        <f>OT!BG10</f>
        <v>0</v>
      </c>
      <c r="V13" s="175">
        <v>11</v>
      </c>
      <c r="W13" s="176"/>
      <c r="X13" s="181">
        <f t="shared" si="5"/>
        <v>0</v>
      </c>
      <c r="Y13" s="176">
        <f>OT!BH10</f>
        <v>0</v>
      </c>
      <c r="Z13" s="181">
        <f t="shared" si="6"/>
        <v>0</v>
      </c>
      <c r="AA13" s="201">
        <f>OT!BC10</f>
        <v>0</v>
      </c>
      <c r="AB13" s="182">
        <f>OT!BD10</f>
        <v>0</v>
      </c>
      <c r="AC13" s="182">
        <v>30</v>
      </c>
      <c r="AD13" s="182">
        <v>0</v>
      </c>
      <c r="AE13" s="202">
        <f t="shared" si="23"/>
        <v>41</v>
      </c>
      <c r="AF13" s="202">
        <v>0</v>
      </c>
      <c r="AG13" s="200">
        <f t="shared" si="24"/>
        <v>41</v>
      </c>
      <c r="AH13" s="209" t="str">
        <f t="shared" si="7"/>
        <v>JK-018</v>
      </c>
      <c r="AI13" s="210">
        <f t="shared" si="25"/>
        <v>41</v>
      </c>
      <c r="AJ13" s="211">
        <f t="shared" si="26"/>
        <v>41</v>
      </c>
      <c r="AK13" s="212">
        <f t="shared" si="27"/>
        <v>0</v>
      </c>
      <c r="AL13" s="213">
        <f t="shared" si="28"/>
        <v>41</v>
      </c>
      <c r="AM13" s="214">
        <f t="shared" si="8"/>
        <v>0</v>
      </c>
      <c r="AN13" s="214">
        <f t="shared" si="9"/>
        <v>0</v>
      </c>
      <c r="AO13" s="214">
        <f t="shared" si="10"/>
        <v>2</v>
      </c>
      <c r="AP13" s="214">
        <f t="shared" si="11"/>
        <v>0</v>
      </c>
      <c r="AQ13" s="233">
        <f t="shared" si="12"/>
        <v>0</v>
      </c>
      <c r="AR13" s="233">
        <f t="shared" si="13"/>
        <v>1</v>
      </c>
      <c r="AS13" s="212">
        <f t="shared" si="29"/>
        <v>0</v>
      </c>
      <c r="AT13" s="214">
        <f t="shared" si="14"/>
        <v>0</v>
      </c>
      <c r="AU13" s="214">
        <f t="shared" si="15"/>
        <v>0</v>
      </c>
      <c r="AV13" s="214">
        <f t="shared" si="16"/>
        <v>0</v>
      </c>
      <c r="AW13" s="232">
        <f t="shared" si="17"/>
        <v>0</v>
      </c>
      <c r="AX13" s="352">
        <f t="shared" si="30"/>
        <v>1</v>
      </c>
      <c r="AY13" s="248">
        <f t="shared" si="31"/>
        <v>4000</v>
      </c>
      <c r="AZ13" s="214">
        <f t="shared" si="18"/>
        <v>0</v>
      </c>
      <c r="BA13" s="214">
        <f t="shared" si="19"/>
        <v>0</v>
      </c>
      <c r="BB13" s="214">
        <f t="shared" si="20"/>
        <v>0</v>
      </c>
      <c r="BC13" s="214">
        <f t="shared" si="21"/>
        <v>4</v>
      </c>
      <c r="BD13" s="215">
        <f t="shared" si="32"/>
        <v>0</v>
      </c>
      <c r="BE13" s="215">
        <f t="shared" si="33"/>
        <v>0</v>
      </c>
    </row>
    <row r="14" spans="1:57" s="10" customFormat="1" ht="55.5" customHeight="1">
      <c r="A14" s="208">
        <v>6</v>
      </c>
      <c r="B14" s="177" t="str">
        <f>OT!B11</f>
        <v>JK-023</v>
      </c>
      <c r="C14" s="174" t="str">
        <f>OT!C11</f>
        <v>មាស រី</v>
      </c>
      <c r="D14" s="178" t="s">
        <v>2</v>
      </c>
      <c r="E14" s="169" t="s">
        <v>160</v>
      </c>
      <c r="F14" s="227" t="s">
        <v>224</v>
      </c>
      <c r="G14" s="203">
        <f t="shared" si="22"/>
        <v>265.2</v>
      </c>
      <c r="H14" s="179">
        <f>OT!I11</f>
        <v>204</v>
      </c>
      <c r="I14" s="198">
        <f>OT!AP11</f>
        <v>26</v>
      </c>
      <c r="J14" s="186">
        <f>OT!AO11</f>
        <v>0</v>
      </c>
      <c r="K14" s="341">
        <f t="shared" si="0"/>
        <v>0</v>
      </c>
      <c r="L14" s="176">
        <f>OT!AQ11</f>
        <v>0</v>
      </c>
      <c r="M14" s="184">
        <f t="shared" si="1"/>
        <v>0</v>
      </c>
      <c r="N14" s="199">
        <f>OT!AR11</f>
        <v>0</v>
      </c>
      <c r="O14" s="180">
        <f t="shared" si="2"/>
        <v>0</v>
      </c>
      <c r="P14" s="199">
        <f>OT!AS11</f>
        <v>0</v>
      </c>
      <c r="Q14" s="184">
        <f t="shared" si="3"/>
        <v>0</v>
      </c>
      <c r="R14" s="186">
        <f>OT!AT11</f>
        <v>0</v>
      </c>
      <c r="S14" s="180">
        <f t="shared" si="4"/>
        <v>0</v>
      </c>
      <c r="T14" s="175">
        <f>OT!BF11</f>
        <v>0</v>
      </c>
      <c r="U14" s="175">
        <f>OT!BG11</f>
        <v>0</v>
      </c>
      <c r="V14" s="175">
        <v>8</v>
      </c>
      <c r="W14" s="176"/>
      <c r="X14" s="181">
        <f t="shared" si="5"/>
        <v>0</v>
      </c>
      <c r="Y14" s="176">
        <f>OT!BH11</f>
        <v>0</v>
      </c>
      <c r="Z14" s="181">
        <f t="shared" si="6"/>
        <v>0</v>
      </c>
      <c r="AA14" s="201">
        <f>OT!BC11</f>
        <v>0</v>
      </c>
      <c r="AB14" s="182">
        <f>OT!BD11</f>
        <v>0</v>
      </c>
      <c r="AC14" s="182">
        <v>30</v>
      </c>
      <c r="AD14" s="182">
        <v>0</v>
      </c>
      <c r="AE14" s="202">
        <f t="shared" si="23"/>
        <v>38</v>
      </c>
      <c r="AF14" s="202">
        <v>0</v>
      </c>
      <c r="AG14" s="200">
        <f t="shared" si="24"/>
        <v>38</v>
      </c>
      <c r="AH14" s="209" t="str">
        <f t="shared" si="7"/>
        <v>JK-023</v>
      </c>
      <c r="AI14" s="210">
        <f t="shared" si="25"/>
        <v>38</v>
      </c>
      <c r="AJ14" s="211">
        <f t="shared" si="26"/>
        <v>38</v>
      </c>
      <c r="AK14" s="212">
        <f t="shared" si="27"/>
        <v>0</v>
      </c>
      <c r="AL14" s="213">
        <f t="shared" si="28"/>
        <v>38</v>
      </c>
      <c r="AM14" s="214">
        <f t="shared" si="8"/>
        <v>0</v>
      </c>
      <c r="AN14" s="214">
        <f t="shared" si="9"/>
        <v>0</v>
      </c>
      <c r="AO14" s="214">
        <f t="shared" si="10"/>
        <v>1</v>
      </c>
      <c r="AP14" s="214">
        <f t="shared" si="11"/>
        <v>1</v>
      </c>
      <c r="AQ14" s="233">
        <f t="shared" si="12"/>
        <v>1</v>
      </c>
      <c r="AR14" s="233">
        <f t="shared" si="13"/>
        <v>3</v>
      </c>
      <c r="AS14" s="212">
        <f t="shared" si="29"/>
        <v>0</v>
      </c>
      <c r="AT14" s="214">
        <f t="shared" si="14"/>
        <v>0</v>
      </c>
      <c r="AU14" s="214">
        <f t="shared" si="15"/>
        <v>0</v>
      </c>
      <c r="AV14" s="214">
        <f t="shared" si="16"/>
        <v>0</v>
      </c>
      <c r="AW14" s="232">
        <f t="shared" si="17"/>
        <v>0</v>
      </c>
      <c r="AX14" s="352">
        <f t="shared" si="30"/>
        <v>8</v>
      </c>
      <c r="AY14" s="248">
        <f t="shared" si="31"/>
        <v>32000</v>
      </c>
      <c r="AZ14" s="214">
        <f t="shared" si="18"/>
        <v>1</v>
      </c>
      <c r="BA14" s="214">
        <f t="shared" si="19"/>
        <v>1</v>
      </c>
      <c r="BB14" s="214">
        <f t="shared" si="20"/>
        <v>0</v>
      </c>
      <c r="BC14" s="214">
        <f t="shared" si="21"/>
        <v>2</v>
      </c>
      <c r="BD14" s="215">
        <f t="shared" si="32"/>
        <v>0</v>
      </c>
      <c r="BE14" s="215">
        <f t="shared" si="33"/>
        <v>0</v>
      </c>
    </row>
    <row r="15" spans="1:57" s="10" customFormat="1" ht="55.5" customHeight="1">
      <c r="A15" s="208">
        <v>7</v>
      </c>
      <c r="B15" s="177" t="str">
        <f>OT!B12</f>
        <v>JK-025</v>
      </c>
      <c r="C15" s="174" t="str">
        <f>OT!C12</f>
        <v>សំ ឈុនណាវី</v>
      </c>
      <c r="D15" s="178" t="s">
        <v>2</v>
      </c>
      <c r="E15" s="169" t="s">
        <v>160</v>
      </c>
      <c r="F15" s="227" t="s">
        <v>225</v>
      </c>
      <c r="G15" s="203">
        <f t="shared" si="22"/>
        <v>265.2</v>
      </c>
      <c r="H15" s="179">
        <f>OT!I12</f>
        <v>204</v>
      </c>
      <c r="I15" s="198">
        <f>OT!AP12</f>
        <v>26</v>
      </c>
      <c r="J15" s="186">
        <f>OT!AO12</f>
        <v>0</v>
      </c>
      <c r="K15" s="341">
        <f t="shared" si="0"/>
        <v>0</v>
      </c>
      <c r="L15" s="176">
        <f>OT!AQ12</f>
        <v>0</v>
      </c>
      <c r="M15" s="184">
        <f t="shared" si="1"/>
        <v>0</v>
      </c>
      <c r="N15" s="199">
        <f>OT!AR12</f>
        <v>0</v>
      </c>
      <c r="O15" s="180">
        <f t="shared" si="2"/>
        <v>0</v>
      </c>
      <c r="P15" s="199">
        <f>OT!AS12</f>
        <v>0</v>
      </c>
      <c r="Q15" s="184">
        <f t="shared" si="3"/>
        <v>0</v>
      </c>
      <c r="R15" s="186">
        <f>OT!AT12</f>
        <v>0</v>
      </c>
      <c r="S15" s="180">
        <f t="shared" si="4"/>
        <v>0</v>
      </c>
      <c r="T15" s="175">
        <f>OT!BF12</f>
        <v>0</v>
      </c>
      <c r="U15" s="175">
        <f>OT!BG12</f>
        <v>0</v>
      </c>
      <c r="V15" s="175">
        <v>11</v>
      </c>
      <c r="W15" s="176"/>
      <c r="X15" s="181">
        <f t="shared" si="5"/>
        <v>0</v>
      </c>
      <c r="Y15" s="176">
        <f>OT!BH12</f>
        <v>0</v>
      </c>
      <c r="Z15" s="181">
        <f t="shared" si="6"/>
        <v>0</v>
      </c>
      <c r="AA15" s="201">
        <f>OT!BC12</f>
        <v>0</v>
      </c>
      <c r="AB15" s="182">
        <f>OT!BD12</f>
        <v>0</v>
      </c>
      <c r="AC15" s="182">
        <v>30</v>
      </c>
      <c r="AD15" s="182">
        <v>0</v>
      </c>
      <c r="AE15" s="202">
        <f t="shared" si="23"/>
        <v>41</v>
      </c>
      <c r="AF15" s="202">
        <v>0</v>
      </c>
      <c r="AG15" s="200">
        <f t="shared" si="24"/>
        <v>41</v>
      </c>
      <c r="AH15" s="209" t="str">
        <f t="shared" si="7"/>
        <v>JK-025</v>
      </c>
      <c r="AI15" s="210">
        <f t="shared" si="25"/>
        <v>41</v>
      </c>
      <c r="AJ15" s="211">
        <f t="shared" si="26"/>
        <v>41</v>
      </c>
      <c r="AK15" s="212">
        <f t="shared" si="27"/>
        <v>0</v>
      </c>
      <c r="AL15" s="213">
        <f t="shared" si="28"/>
        <v>41</v>
      </c>
      <c r="AM15" s="214">
        <f t="shared" si="8"/>
        <v>0</v>
      </c>
      <c r="AN15" s="214">
        <f t="shared" si="9"/>
        <v>0</v>
      </c>
      <c r="AO15" s="214">
        <f t="shared" si="10"/>
        <v>2</v>
      </c>
      <c r="AP15" s="214">
        <f t="shared" si="11"/>
        <v>0</v>
      </c>
      <c r="AQ15" s="233">
        <f t="shared" si="12"/>
        <v>0</v>
      </c>
      <c r="AR15" s="233">
        <f t="shared" si="13"/>
        <v>1</v>
      </c>
      <c r="AS15" s="212">
        <f t="shared" si="29"/>
        <v>0</v>
      </c>
      <c r="AT15" s="214">
        <f t="shared" si="14"/>
        <v>0</v>
      </c>
      <c r="AU15" s="214">
        <f t="shared" si="15"/>
        <v>0</v>
      </c>
      <c r="AV15" s="214">
        <f t="shared" si="16"/>
        <v>0</v>
      </c>
      <c r="AW15" s="232">
        <f t="shared" si="17"/>
        <v>0</v>
      </c>
      <c r="AX15" s="352">
        <f t="shared" si="30"/>
        <v>1</v>
      </c>
      <c r="AY15" s="248">
        <f t="shared" si="31"/>
        <v>4000</v>
      </c>
      <c r="AZ15" s="214">
        <f t="shared" si="18"/>
        <v>0</v>
      </c>
      <c r="BA15" s="214">
        <f t="shared" si="19"/>
        <v>0</v>
      </c>
      <c r="BB15" s="214">
        <f t="shared" si="20"/>
        <v>0</v>
      </c>
      <c r="BC15" s="214">
        <f t="shared" si="21"/>
        <v>4</v>
      </c>
      <c r="BD15" s="215">
        <f t="shared" si="32"/>
        <v>0</v>
      </c>
      <c r="BE15" s="215">
        <f t="shared" si="33"/>
        <v>0</v>
      </c>
    </row>
    <row r="16" spans="1:57" s="10" customFormat="1" ht="55.5" customHeight="1">
      <c r="A16" s="208">
        <v>8</v>
      </c>
      <c r="B16" s="177" t="str">
        <f>OT!B13</f>
        <v>JK-027</v>
      </c>
      <c r="C16" s="174" t="str">
        <f>OT!C13</f>
        <v>ផែង សុភក្ដី</v>
      </c>
      <c r="D16" s="178" t="str">
        <f>OT!D13</f>
        <v>M</v>
      </c>
      <c r="E16" s="169" t="s">
        <v>152</v>
      </c>
      <c r="F16" s="227" t="s">
        <v>226</v>
      </c>
      <c r="G16" s="203">
        <f t="shared" si="22"/>
        <v>265.2</v>
      </c>
      <c r="H16" s="179">
        <f>OT!I13</f>
        <v>204</v>
      </c>
      <c r="I16" s="198">
        <f>OT!AP13</f>
        <v>26</v>
      </c>
      <c r="J16" s="186">
        <f>OT!AO13</f>
        <v>0</v>
      </c>
      <c r="K16" s="341">
        <f t="shared" si="0"/>
        <v>0</v>
      </c>
      <c r="L16" s="176">
        <f>OT!AQ13</f>
        <v>0</v>
      </c>
      <c r="M16" s="184">
        <f t="shared" si="1"/>
        <v>0</v>
      </c>
      <c r="N16" s="199">
        <f>OT!AR13</f>
        <v>0</v>
      </c>
      <c r="O16" s="180">
        <f t="shared" si="2"/>
        <v>0</v>
      </c>
      <c r="P16" s="199">
        <f>OT!AS13</f>
        <v>0</v>
      </c>
      <c r="Q16" s="184">
        <f t="shared" si="3"/>
        <v>0</v>
      </c>
      <c r="R16" s="186">
        <f>OT!AT13</f>
        <v>0</v>
      </c>
      <c r="S16" s="180">
        <f t="shared" si="4"/>
        <v>0</v>
      </c>
      <c r="T16" s="175">
        <f>OT!BF13</f>
        <v>0</v>
      </c>
      <c r="U16" s="175">
        <f>OT!BG13</f>
        <v>0</v>
      </c>
      <c r="V16" s="175">
        <v>10</v>
      </c>
      <c r="W16" s="176"/>
      <c r="X16" s="181">
        <f t="shared" si="5"/>
        <v>0</v>
      </c>
      <c r="Y16" s="176">
        <f>OT!BH13</f>
        <v>0</v>
      </c>
      <c r="Z16" s="181">
        <f t="shared" si="6"/>
        <v>0</v>
      </c>
      <c r="AA16" s="201">
        <f>OT!BC13</f>
        <v>0</v>
      </c>
      <c r="AB16" s="182">
        <f>OT!BD13</f>
        <v>0</v>
      </c>
      <c r="AC16" s="182">
        <v>30</v>
      </c>
      <c r="AD16" s="182">
        <v>0</v>
      </c>
      <c r="AE16" s="202">
        <f t="shared" si="23"/>
        <v>40</v>
      </c>
      <c r="AF16" s="202">
        <v>0</v>
      </c>
      <c r="AG16" s="200">
        <f t="shared" si="24"/>
        <v>40</v>
      </c>
      <c r="AH16" s="209" t="str">
        <f t="shared" si="7"/>
        <v>JK-027</v>
      </c>
      <c r="AI16" s="210">
        <f t="shared" si="25"/>
        <v>40</v>
      </c>
      <c r="AJ16" s="211">
        <f t="shared" si="26"/>
        <v>40</v>
      </c>
      <c r="AK16" s="212">
        <f t="shared" si="27"/>
        <v>0</v>
      </c>
      <c r="AL16" s="213">
        <f t="shared" si="28"/>
        <v>40</v>
      </c>
      <c r="AM16" s="214">
        <f t="shared" si="8"/>
        <v>0</v>
      </c>
      <c r="AN16" s="214">
        <f t="shared" si="9"/>
        <v>0</v>
      </c>
      <c r="AO16" s="214">
        <f t="shared" si="10"/>
        <v>2</v>
      </c>
      <c r="AP16" s="214">
        <f t="shared" si="11"/>
        <v>0</v>
      </c>
      <c r="AQ16" s="233">
        <f t="shared" si="12"/>
        <v>0</v>
      </c>
      <c r="AR16" s="233">
        <f t="shared" si="13"/>
        <v>0</v>
      </c>
      <c r="AS16" s="212">
        <f t="shared" si="29"/>
        <v>0</v>
      </c>
      <c r="AT16" s="214">
        <f t="shared" si="14"/>
        <v>0</v>
      </c>
      <c r="AU16" s="214">
        <f t="shared" si="15"/>
        <v>0</v>
      </c>
      <c r="AV16" s="214">
        <f t="shared" si="16"/>
        <v>0</v>
      </c>
      <c r="AW16" s="232">
        <f t="shared" si="17"/>
        <v>0</v>
      </c>
      <c r="AX16" s="352">
        <f t="shared" si="30"/>
        <v>0</v>
      </c>
      <c r="AY16" s="248">
        <f t="shared" si="31"/>
        <v>0</v>
      </c>
      <c r="AZ16" s="214">
        <f t="shared" si="18"/>
        <v>0</v>
      </c>
      <c r="BA16" s="214">
        <f t="shared" si="19"/>
        <v>0</v>
      </c>
      <c r="BB16" s="214">
        <f t="shared" si="20"/>
        <v>0</v>
      </c>
      <c r="BC16" s="214">
        <f t="shared" si="21"/>
        <v>0</v>
      </c>
      <c r="BD16" s="215">
        <f t="shared" si="32"/>
        <v>0</v>
      </c>
      <c r="BE16" s="215">
        <f t="shared" si="33"/>
        <v>0</v>
      </c>
    </row>
    <row r="17" spans="1:57" s="10" customFormat="1" ht="55.5" customHeight="1">
      <c r="A17" s="208">
        <v>9</v>
      </c>
      <c r="B17" s="177" t="str">
        <f>OT!B14</f>
        <v>JK-028</v>
      </c>
      <c r="C17" s="174" t="str">
        <f>OT!C14</f>
        <v>នួន វឌ្ឍនា</v>
      </c>
      <c r="D17" s="178" t="str">
        <f>OT!D14</f>
        <v>M</v>
      </c>
      <c r="E17" s="188" t="s">
        <v>164</v>
      </c>
      <c r="F17" s="227" t="s">
        <v>227</v>
      </c>
      <c r="G17" s="203">
        <f t="shared" si="22"/>
        <v>390</v>
      </c>
      <c r="H17" s="391">
        <f>OT!I14</f>
        <v>300</v>
      </c>
      <c r="I17" s="198">
        <f>OT!AP14</f>
        <v>11</v>
      </c>
      <c r="J17" s="186">
        <f>OT!AO14</f>
        <v>15</v>
      </c>
      <c r="K17" s="341">
        <f t="shared" si="0"/>
        <v>173.07692307692307</v>
      </c>
      <c r="L17" s="186">
        <f>OT!AQ14</f>
        <v>0</v>
      </c>
      <c r="M17" s="341">
        <f t="shared" si="1"/>
        <v>0</v>
      </c>
      <c r="N17" s="199">
        <f>OT!AR14</f>
        <v>6</v>
      </c>
      <c r="O17" s="180">
        <f t="shared" si="2"/>
        <v>12.98076923076923</v>
      </c>
      <c r="P17" s="199">
        <f>OT!AS14</f>
        <v>0</v>
      </c>
      <c r="Q17" s="184">
        <f t="shared" si="3"/>
        <v>0</v>
      </c>
      <c r="R17" s="186">
        <f>OT!AT14</f>
        <v>2</v>
      </c>
      <c r="S17" s="180">
        <f t="shared" si="4"/>
        <v>5.7692307692307692</v>
      </c>
      <c r="T17" s="175">
        <f>OT!BF14</f>
        <v>5.7692307692307692</v>
      </c>
      <c r="U17" s="175">
        <f>OT!BG14</f>
        <v>7</v>
      </c>
      <c r="V17" s="175">
        <v>9</v>
      </c>
      <c r="W17" s="176"/>
      <c r="X17" s="181">
        <f t="shared" si="5"/>
        <v>0</v>
      </c>
      <c r="Y17" s="176">
        <f>OT!BH14</f>
        <v>0</v>
      </c>
      <c r="Z17" s="181">
        <f t="shared" si="6"/>
        <v>0</v>
      </c>
      <c r="AA17" s="201">
        <f>OT!BC14</f>
        <v>6000</v>
      </c>
      <c r="AB17" s="182">
        <f>OT!BD14</f>
        <v>1.4814814814814814</v>
      </c>
      <c r="AC17" s="182">
        <f>30/26*11</f>
        <v>12.692307692307692</v>
      </c>
      <c r="AD17" s="182">
        <v>0</v>
      </c>
      <c r="AE17" s="202">
        <f t="shared" si="23"/>
        <v>227.76994301994301</v>
      </c>
      <c r="AF17" s="202">
        <v>0</v>
      </c>
      <c r="AG17" s="200">
        <f t="shared" si="24"/>
        <v>227.76994301994301</v>
      </c>
      <c r="AH17" s="209" t="str">
        <f t="shared" si="7"/>
        <v>JK-028</v>
      </c>
      <c r="AI17" s="210">
        <f t="shared" si="25"/>
        <v>227.76994301994301</v>
      </c>
      <c r="AJ17" s="211">
        <f t="shared" si="26"/>
        <v>227</v>
      </c>
      <c r="AK17" s="212">
        <f t="shared" si="27"/>
        <v>3079.7720797720558</v>
      </c>
      <c r="AL17" s="213">
        <f t="shared" si="28"/>
        <v>227</v>
      </c>
      <c r="AM17" s="214">
        <f t="shared" si="8"/>
        <v>2</v>
      </c>
      <c r="AN17" s="214">
        <f t="shared" si="9"/>
        <v>0</v>
      </c>
      <c r="AO17" s="214">
        <f t="shared" si="10"/>
        <v>1</v>
      </c>
      <c r="AP17" s="214">
        <f t="shared" si="11"/>
        <v>0</v>
      </c>
      <c r="AQ17" s="233">
        <f t="shared" si="12"/>
        <v>1</v>
      </c>
      <c r="AR17" s="233">
        <f t="shared" si="13"/>
        <v>2</v>
      </c>
      <c r="AS17" s="212">
        <f t="shared" si="29"/>
        <v>3079.7720797720558</v>
      </c>
      <c r="AT17" s="214">
        <f t="shared" si="14"/>
        <v>3</v>
      </c>
      <c r="AU17" s="214">
        <f t="shared" si="15"/>
        <v>0</v>
      </c>
      <c r="AV17" s="214">
        <f t="shared" si="16"/>
        <v>0</v>
      </c>
      <c r="AW17" s="232">
        <f t="shared" si="17"/>
        <v>3000</v>
      </c>
      <c r="AX17" s="352">
        <f t="shared" si="30"/>
        <v>7</v>
      </c>
      <c r="AY17" s="248">
        <f t="shared" si="31"/>
        <v>31000</v>
      </c>
      <c r="AZ17" s="214">
        <f t="shared" si="18"/>
        <v>1</v>
      </c>
      <c r="BA17" s="214">
        <f t="shared" si="19"/>
        <v>1</v>
      </c>
      <c r="BB17" s="214">
        <f t="shared" si="20"/>
        <v>0</v>
      </c>
      <c r="BC17" s="214">
        <f t="shared" si="21"/>
        <v>1</v>
      </c>
      <c r="BD17" s="215">
        <f t="shared" si="32"/>
        <v>0</v>
      </c>
      <c r="BE17" s="215">
        <f t="shared" si="33"/>
        <v>0</v>
      </c>
    </row>
    <row r="18" spans="1:57" s="10" customFormat="1" ht="55.5" customHeight="1">
      <c r="A18" s="208">
        <v>10</v>
      </c>
      <c r="B18" s="177" t="str">
        <f>OT!B15</f>
        <v>JK-030</v>
      </c>
      <c r="C18" s="174" t="str">
        <f>OT!C15</f>
        <v>សៀង​ រីយ៉ា</v>
      </c>
      <c r="D18" s="178" t="s">
        <v>1</v>
      </c>
      <c r="E18" s="188" t="s">
        <v>166</v>
      </c>
      <c r="F18" s="227" t="s">
        <v>228</v>
      </c>
      <c r="G18" s="203">
        <f t="shared" si="22"/>
        <v>598</v>
      </c>
      <c r="H18" s="391">
        <f>OT!I15</f>
        <v>460</v>
      </c>
      <c r="I18" s="198">
        <f>OT!AP15</f>
        <v>26</v>
      </c>
      <c r="J18" s="186">
        <f>OT!AO15</f>
        <v>0</v>
      </c>
      <c r="K18" s="341">
        <f t="shared" si="0"/>
        <v>0</v>
      </c>
      <c r="L18" s="176">
        <f>OT!AQ15</f>
        <v>0</v>
      </c>
      <c r="M18" s="184">
        <f t="shared" si="1"/>
        <v>0</v>
      </c>
      <c r="N18" s="199">
        <f>OT!AR15</f>
        <v>0</v>
      </c>
      <c r="O18" s="180">
        <f t="shared" si="2"/>
        <v>0</v>
      </c>
      <c r="P18" s="199">
        <f>OT!AS15</f>
        <v>0</v>
      </c>
      <c r="Q18" s="184">
        <f t="shared" si="3"/>
        <v>0</v>
      </c>
      <c r="R18" s="186">
        <f>OT!AT15</f>
        <v>0</v>
      </c>
      <c r="S18" s="180">
        <f t="shared" si="4"/>
        <v>0</v>
      </c>
      <c r="T18" s="175">
        <f>OT!BF15</f>
        <v>0</v>
      </c>
      <c r="U18" s="175">
        <f>OT!BG15</f>
        <v>0</v>
      </c>
      <c r="V18" s="175">
        <v>6</v>
      </c>
      <c r="W18" s="176"/>
      <c r="X18" s="181">
        <f t="shared" si="5"/>
        <v>0</v>
      </c>
      <c r="Y18" s="176">
        <f>OT!BH15</f>
        <v>0</v>
      </c>
      <c r="Z18" s="181">
        <f t="shared" si="6"/>
        <v>0</v>
      </c>
      <c r="AA18" s="201">
        <f>OT!BC15</f>
        <v>0</v>
      </c>
      <c r="AB18" s="182">
        <f>OT!BD15</f>
        <v>0</v>
      </c>
      <c r="AC18" s="182">
        <v>30</v>
      </c>
      <c r="AD18" s="182">
        <v>0</v>
      </c>
      <c r="AE18" s="202">
        <f t="shared" si="23"/>
        <v>36</v>
      </c>
      <c r="AF18" s="202">
        <v>0</v>
      </c>
      <c r="AG18" s="200">
        <f t="shared" si="24"/>
        <v>36</v>
      </c>
      <c r="AH18" s="209" t="str">
        <f t="shared" si="7"/>
        <v>JK-030</v>
      </c>
      <c r="AI18" s="210">
        <f t="shared" si="25"/>
        <v>36</v>
      </c>
      <c r="AJ18" s="211">
        <f t="shared" si="26"/>
        <v>36</v>
      </c>
      <c r="AK18" s="212">
        <f t="shared" si="27"/>
        <v>0</v>
      </c>
      <c r="AL18" s="213">
        <f t="shared" si="28"/>
        <v>36</v>
      </c>
      <c r="AM18" s="214">
        <f t="shared" si="8"/>
        <v>0</v>
      </c>
      <c r="AN18" s="214">
        <f t="shared" si="9"/>
        <v>0</v>
      </c>
      <c r="AO18" s="214">
        <f t="shared" si="10"/>
        <v>1</v>
      </c>
      <c r="AP18" s="214">
        <f t="shared" si="11"/>
        <v>1</v>
      </c>
      <c r="AQ18" s="233">
        <f t="shared" si="12"/>
        <v>1</v>
      </c>
      <c r="AR18" s="233">
        <f t="shared" si="13"/>
        <v>1</v>
      </c>
      <c r="AS18" s="212">
        <f t="shared" si="29"/>
        <v>0</v>
      </c>
      <c r="AT18" s="214">
        <f t="shared" si="14"/>
        <v>0</v>
      </c>
      <c r="AU18" s="214">
        <f t="shared" si="15"/>
        <v>0</v>
      </c>
      <c r="AV18" s="214">
        <f t="shared" si="16"/>
        <v>0</v>
      </c>
      <c r="AW18" s="232">
        <f t="shared" si="17"/>
        <v>0</v>
      </c>
      <c r="AX18" s="352">
        <f t="shared" si="30"/>
        <v>6</v>
      </c>
      <c r="AY18" s="248">
        <f t="shared" si="31"/>
        <v>24000</v>
      </c>
      <c r="AZ18" s="214">
        <f t="shared" si="18"/>
        <v>1</v>
      </c>
      <c r="BA18" s="214">
        <f t="shared" si="19"/>
        <v>0</v>
      </c>
      <c r="BB18" s="214">
        <f t="shared" si="20"/>
        <v>0</v>
      </c>
      <c r="BC18" s="214">
        <f t="shared" si="21"/>
        <v>4</v>
      </c>
      <c r="BD18" s="215">
        <f t="shared" si="32"/>
        <v>0</v>
      </c>
      <c r="BE18" s="215">
        <f t="shared" si="33"/>
        <v>0</v>
      </c>
    </row>
    <row r="19" spans="1:57" s="10" customFormat="1" ht="55.5" customHeight="1">
      <c r="A19" s="208">
        <v>11</v>
      </c>
      <c r="B19" s="177" t="str">
        <f>OT!B16</f>
        <v>JK-033</v>
      </c>
      <c r="C19" s="174" t="str">
        <f>OT!C16</f>
        <v>ចេង ឥន</v>
      </c>
      <c r="D19" s="178" t="s">
        <v>1</v>
      </c>
      <c r="E19" s="169" t="s">
        <v>152</v>
      </c>
      <c r="F19" s="227" t="s">
        <v>229</v>
      </c>
      <c r="G19" s="203">
        <f t="shared" si="22"/>
        <v>265.2</v>
      </c>
      <c r="H19" s="391">
        <f>OT!I16</f>
        <v>204</v>
      </c>
      <c r="I19" s="198">
        <f>OT!AP16</f>
        <v>26</v>
      </c>
      <c r="J19" s="186">
        <f>OT!AO16</f>
        <v>0</v>
      </c>
      <c r="K19" s="341">
        <f t="shared" si="0"/>
        <v>0</v>
      </c>
      <c r="L19" s="176">
        <f>OT!AQ16</f>
        <v>0</v>
      </c>
      <c r="M19" s="184">
        <f t="shared" si="1"/>
        <v>0</v>
      </c>
      <c r="N19" s="199">
        <f>OT!AR16</f>
        <v>0</v>
      </c>
      <c r="O19" s="180">
        <f t="shared" si="2"/>
        <v>0</v>
      </c>
      <c r="P19" s="199">
        <f>OT!AS16</f>
        <v>0</v>
      </c>
      <c r="Q19" s="184">
        <f t="shared" si="3"/>
        <v>0</v>
      </c>
      <c r="R19" s="186">
        <f>OT!AT16</f>
        <v>0</v>
      </c>
      <c r="S19" s="180">
        <f t="shared" si="4"/>
        <v>0</v>
      </c>
      <c r="T19" s="175">
        <f>OT!BF16</f>
        <v>0</v>
      </c>
      <c r="U19" s="175">
        <f>OT!BG16</f>
        <v>0</v>
      </c>
      <c r="V19" s="175">
        <v>6</v>
      </c>
      <c r="W19" s="176"/>
      <c r="X19" s="181">
        <f t="shared" si="5"/>
        <v>0</v>
      </c>
      <c r="Y19" s="176">
        <f>OT!BH16</f>
        <v>0</v>
      </c>
      <c r="Z19" s="181">
        <f t="shared" si="6"/>
        <v>0</v>
      </c>
      <c r="AA19" s="201">
        <f>OT!BC16</f>
        <v>0</v>
      </c>
      <c r="AB19" s="182">
        <f>OT!BD16</f>
        <v>0</v>
      </c>
      <c r="AC19" s="182">
        <v>30</v>
      </c>
      <c r="AD19" s="182">
        <v>0</v>
      </c>
      <c r="AE19" s="202">
        <f t="shared" si="23"/>
        <v>36</v>
      </c>
      <c r="AF19" s="202">
        <v>0</v>
      </c>
      <c r="AG19" s="200">
        <f t="shared" si="24"/>
        <v>36</v>
      </c>
      <c r="AH19" s="209" t="str">
        <f t="shared" si="7"/>
        <v>JK-033</v>
      </c>
      <c r="AI19" s="210">
        <f t="shared" si="25"/>
        <v>36</v>
      </c>
      <c r="AJ19" s="211">
        <f t="shared" si="26"/>
        <v>36</v>
      </c>
      <c r="AK19" s="212">
        <f t="shared" si="27"/>
        <v>0</v>
      </c>
      <c r="AL19" s="213">
        <f t="shared" si="28"/>
        <v>36</v>
      </c>
      <c r="AM19" s="214">
        <f t="shared" si="8"/>
        <v>0</v>
      </c>
      <c r="AN19" s="214">
        <f t="shared" si="9"/>
        <v>0</v>
      </c>
      <c r="AO19" s="214">
        <f t="shared" si="10"/>
        <v>1</v>
      </c>
      <c r="AP19" s="214">
        <f t="shared" si="11"/>
        <v>1</v>
      </c>
      <c r="AQ19" s="233">
        <f t="shared" si="12"/>
        <v>1</v>
      </c>
      <c r="AR19" s="233">
        <f t="shared" si="13"/>
        <v>1</v>
      </c>
      <c r="AS19" s="212">
        <f t="shared" si="29"/>
        <v>0</v>
      </c>
      <c r="AT19" s="214">
        <f t="shared" si="14"/>
        <v>0</v>
      </c>
      <c r="AU19" s="214">
        <f t="shared" si="15"/>
        <v>0</v>
      </c>
      <c r="AV19" s="214">
        <f t="shared" si="16"/>
        <v>0</v>
      </c>
      <c r="AW19" s="232">
        <f t="shared" si="17"/>
        <v>0</v>
      </c>
      <c r="AX19" s="352">
        <f t="shared" si="30"/>
        <v>6</v>
      </c>
      <c r="AY19" s="248">
        <f t="shared" si="31"/>
        <v>24000</v>
      </c>
      <c r="AZ19" s="214">
        <f t="shared" si="18"/>
        <v>1</v>
      </c>
      <c r="BA19" s="214">
        <f t="shared" si="19"/>
        <v>0</v>
      </c>
      <c r="BB19" s="214">
        <f t="shared" si="20"/>
        <v>0</v>
      </c>
      <c r="BC19" s="214">
        <f t="shared" si="21"/>
        <v>4</v>
      </c>
      <c r="BD19" s="215">
        <f t="shared" si="32"/>
        <v>0</v>
      </c>
      <c r="BE19" s="215">
        <f t="shared" si="33"/>
        <v>0</v>
      </c>
    </row>
    <row r="20" spans="1:57" s="10" customFormat="1" ht="55.5" customHeight="1">
      <c r="A20" s="208">
        <v>12</v>
      </c>
      <c r="B20" s="177" t="str">
        <f>OT!B17</f>
        <v>JK-040</v>
      </c>
      <c r="C20" s="174" t="str">
        <f>OT!C17</f>
        <v>មាស​ សុម្មាវតី</v>
      </c>
      <c r="D20" s="178" t="s">
        <v>1</v>
      </c>
      <c r="E20" s="169" t="s">
        <v>160</v>
      </c>
      <c r="F20" s="227" t="s">
        <v>230</v>
      </c>
      <c r="G20" s="203">
        <f t="shared" si="22"/>
        <v>265.2</v>
      </c>
      <c r="H20" s="391">
        <f>OT!I17</f>
        <v>204</v>
      </c>
      <c r="I20" s="198">
        <f>OT!AP17</f>
        <v>26</v>
      </c>
      <c r="J20" s="186">
        <f>OT!AO17</f>
        <v>0</v>
      </c>
      <c r="K20" s="341">
        <f t="shared" si="0"/>
        <v>0</v>
      </c>
      <c r="L20" s="176">
        <f>OT!AQ17</f>
        <v>0</v>
      </c>
      <c r="M20" s="184">
        <f t="shared" si="1"/>
        <v>0</v>
      </c>
      <c r="N20" s="199">
        <f>OT!AR17</f>
        <v>0</v>
      </c>
      <c r="O20" s="180">
        <f t="shared" si="2"/>
        <v>0</v>
      </c>
      <c r="P20" s="199">
        <f>OT!AS17</f>
        <v>0</v>
      </c>
      <c r="Q20" s="184">
        <f t="shared" si="3"/>
        <v>0</v>
      </c>
      <c r="R20" s="186">
        <f>OT!AT17</f>
        <v>0</v>
      </c>
      <c r="S20" s="180">
        <f t="shared" si="4"/>
        <v>0</v>
      </c>
      <c r="T20" s="175">
        <f>OT!BF17</f>
        <v>0</v>
      </c>
      <c r="U20" s="175">
        <f>OT!BG17</f>
        <v>0</v>
      </c>
      <c r="V20" s="175">
        <v>4</v>
      </c>
      <c r="W20" s="176"/>
      <c r="X20" s="181">
        <f t="shared" si="5"/>
        <v>0</v>
      </c>
      <c r="Y20" s="176">
        <f>OT!BH17</f>
        <v>0</v>
      </c>
      <c r="Z20" s="181">
        <f t="shared" si="6"/>
        <v>0</v>
      </c>
      <c r="AA20" s="201">
        <f>OT!BC17</f>
        <v>0</v>
      </c>
      <c r="AB20" s="182">
        <f>OT!BD17</f>
        <v>0</v>
      </c>
      <c r="AC20" s="182">
        <v>30</v>
      </c>
      <c r="AD20" s="182">
        <v>0</v>
      </c>
      <c r="AE20" s="202">
        <f t="shared" si="23"/>
        <v>34</v>
      </c>
      <c r="AF20" s="202">
        <v>0</v>
      </c>
      <c r="AG20" s="200">
        <f t="shared" si="24"/>
        <v>34</v>
      </c>
      <c r="AH20" s="209" t="str">
        <f t="shared" si="7"/>
        <v>JK-040</v>
      </c>
      <c r="AI20" s="210">
        <f t="shared" si="25"/>
        <v>34</v>
      </c>
      <c r="AJ20" s="211">
        <f t="shared" si="26"/>
        <v>34</v>
      </c>
      <c r="AK20" s="212">
        <f t="shared" si="27"/>
        <v>0</v>
      </c>
      <c r="AL20" s="213">
        <f t="shared" si="28"/>
        <v>34</v>
      </c>
      <c r="AM20" s="214">
        <f t="shared" si="8"/>
        <v>0</v>
      </c>
      <c r="AN20" s="214">
        <f t="shared" si="9"/>
        <v>0</v>
      </c>
      <c r="AO20" s="214">
        <f t="shared" si="10"/>
        <v>1</v>
      </c>
      <c r="AP20" s="214">
        <f t="shared" si="11"/>
        <v>1</v>
      </c>
      <c r="AQ20" s="233">
        <f t="shared" si="12"/>
        <v>0</v>
      </c>
      <c r="AR20" s="233">
        <f t="shared" si="13"/>
        <v>4</v>
      </c>
      <c r="AS20" s="212">
        <f t="shared" si="29"/>
        <v>0</v>
      </c>
      <c r="AT20" s="214">
        <f t="shared" si="14"/>
        <v>0</v>
      </c>
      <c r="AU20" s="214">
        <f t="shared" si="15"/>
        <v>0</v>
      </c>
      <c r="AV20" s="214">
        <f t="shared" si="16"/>
        <v>0</v>
      </c>
      <c r="AW20" s="232">
        <f t="shared" si="17"/>
        <v>0</v>
      </c>
      <c r="AX20" s="352">
        <f t="shared" si="30"/>
        <v>4</v>
      </c>
      <c r="AY20" s="248">
        <f t="shared" si="31"/>
        <v>16000</v>
      </c>
      <c r="AZ20" s="214">
        <f t="shared" si="18"/>
        <v>0</v>
      </c>
      <c r="BA20" s="214">
        <f t="shared" si="19"/>
        <v>1</v>
      </c>
      <c r="BB20" s="214">
        <f t="shared" si="20"/>
        <v>1</v>
      </c>
      <c r="BC20" s="214">
        <f t="shared" si="21"/>
        <v>1</v>
      </c>
      <c r="BD20" s="215">
        <f t="shared" si="32"/>
        <v>0</v>
      </c>
      <c r="BE20" s="215">
        <f t="shared" si="33"/>
        <v>0</v>
      </c>
    </row>
    <row r="21" spans="1:57" s="10" customFormat="1" ht="55.5" customHeight="1">
      <c r="A21" s="208">
        <v>13</v>
      </c>
      <c r="B21" s="240" t="str">
        <f>OT!B18</f>
        <v>JK-045</v>
      </c>
      <c r="C21" s="174" t="str">
        <f>OT!C18</f>
        <v>អឿ សុភក្ក្រ័</v>
      </c>
      <c r="D21" s="178" t="s">
        <v>2</v>
      </c>
      <c r="E21" s="169" t="s">
        <v>160</v>
      </c>
      <c r="F21" s="227" t="s">
        <v>231</v>
      </c>
      <c r="G21" s="203">
        <f t="shared" si="22"/>
        <v>265.2</v>
      </c>
      <c r="H21" s="391">
        <f>OT!I18</f>
        <v>204</v>
      </c>
      <c r="I21" s="198">
        <f>OT!AP18</f>
        <v>26</v>
      </c>
      <c r="J21" s="186">
        <f>OT!AO18</f>
        <v>0</v>
      </c>
      <c r="K21" s="341">
        <f t="shared" si="0"/>
        <v>0</v>
      </c>
      <c r="L21" s="176">
        <f>OT!AQ18</f>
        <v>0</v>
      </c>
      <c r="M21" s="184">
        <f t="shared" si="1"/>
        <v>0</v>
      </c>
      <c r="N21" s="199">
        <f>OT!AR18</f>
        <v>0</v>
      </c>
      <c r="O21" s="180">
        <f t="shared" si="2"/>
        <v>0</v>
      </c>
      <c r="P21" s="199">
        <f>OT!AS18</f>
        <v>0</v>
      </c>
      <c r="Q21" s="184">
        <f t="shared" si="3"/>
        <v>0</v>
      </c>
      <c r="R21" s="186">
        <f>OT!AT18</f>
        <v>0</v>
      </c>
      <c r="S21" s="180">
        <f t="shared" si="4"/>
        <v>0</v>
      </c>
      <c r="T21" s="175">
        <f>OT!BF18</f>
        <v>0</v>
      </c>
      <c r="U21" s="175">
        <f>OT!BG18</f>
        <v>0</v>
      </c>
      <c r="V21" s="175">
        <v>4</v>
      </c>
      <c r="W21" s="176">
        <v>0</v>
      </c>
      <c r="X21" s="184">
        <f t="shared" si="5"/>
        <v>0</v>
      </c>
      <c r="Y21" s="176">
        <f>OT!BH18</f>
        <v>0</v>
      </c>
      <c r="Z21" s="181">
        <f t="shared" si="6"/>
        <v>0</v>
      </c>
      <c r="AA21" s="201">
        <f>OT!BC18</f>
        <v>0</v>
      </c>
      <c r="AB21" s="182">
        <f>OT!BD18</f>
        <v>0</v>
      </c>
      <c r="AC21" s="182">
        <v>30</v>
      </c>
      <c r="AD21" s="182">
        <v>0</v>
      </c>
      <c r="AE21" s="202">
        <f t="shared" si="23"/>
        <v>34</v>
      </c>
      <c r="AF21" s="202">
        <v>0</v>
      </c>
      <c r="AG21" s="200">
        <f t="shared" si="24"/>
        <v>34</v>
      </c>
      <c r="AH21" s="209" t="str">
        <f t="shared" si="7"/>
        <v>JK-045</v>
      </c>
      <c r="AI21" s="210">
        <f t="shared" si="25"/>
        <v>34</v>
      </c>
      <c r="AJ21" s="211">
        <f t="shared" si="26"/>
        <v>34</v>
      </c>
      <c r="AK21" s="212">
        <f t="shared" si="27"/>
        <v>0</v>
      </c>
      <c r="AL21" s="213">
        <f t="shared" si="28"/>
        <v>34</v>
      </c>
      <c r="AM21" s="214">
        <f t="shared" si="8"/>
        <v>0</v>
      </c>
      <c r="AN21" s="214">
        <f t="shared" si="9"/>
        <v>0</v>
      </c>
      <c r="AO21" s="214">
        <f t="shared" si="10"/>
        <v>1</v>
      </c>
      <c r="AP21" s="214">
        <f t="shared" si="11"/>
        <v>1</v>
      </c>
      <c r="AQ21" s="233">
        <f t="shared" si="12"/>
        <v>0</v>
      </c>
      <c r="AR21" s="233">
        <f t="shared" si="13"/>
        <v>4</v>
      </c>
      <c r="AS21" s="212">
        <f t="shared" si="29"/>
        <v>0</v>
      </c>
      <c r="AT21" s="214">
        <f t="shared" si="14"/>
        <v>0</v>
      </c>
      <c r="AU21" s="214">
        <f t="shared" si="15"/>
        <v>0</v>
      </c>
      <c r="AV21" s="214">
        <f t="shared" si="16"/>
        <v>0</v>
      </c>
      <c r="AW21" s="232">
        <f t="shared" si="17"/>
        <v>0</v>
      </c>
      <c r="AX21" s="352">
        <f t="shared" si="30"/>
        <v>4</v>
      </c>
      <c r="AY21" s="248">
        <f t="shared" si="31"/>
        <v>16000</v>
      </c>
      <c r="AZ21" s="214">
        <f t="shared" si="18"/>
        <v>0</v>
      </c>
      <c r="BA21" s="214">
        <f t="shared" si="19"/>
        <v>1</v>
      </c>
      <c r="BB21" s="214">
        <f t="shared" si="20"/>
        <v>1</v>
      </c>
      <c r="BC21" s="214">
        <f t="shared" si="21"/>
        <v>1</v>
      </c>
      <c r="BD21" s="215">
        <f t="shared" si="32"/>
        <v>0</v>
      </c>
      <c r="BE21" s="215">
        <f t="shared" si="33"/>
        <v>0</v>
      </c>
    </row>
    <row r="22" spans="1:57" s="10" customFormat="1" ht="55.5" customHeight="1">
      <c r="A22" s="208">
        <v>14</v>
      </c>
      <c r="B22" s="177" t="str">
        <f>OT!B19</f>
        <v>JK-046</v>
      </c>
      <c r="C22" s="174" t="str">
        <f>OT!C19</f>
        <v>ស៊ឺម ចាន់ថុន</v>
      </c>
      <c r="D22" s="169" t="s">
        <v>1</v>
      </c>
      <c r="E22" s="189" t="s">
        <v>172</v>
      </c>
      <c r="F22" s="227" t="s">
        <v>232</v>
      </c>
      <c r="G22" s="203">
        <f t="shared" si="22"/>
        <v>474.5</v>
      </c>
      <c r="H22" s="391">
        <f>OT!I19</f>
        <v>365</v>
      </c>
      <c r="I22" s="198">
        <f>OT!AP19</f>
        <v>26</v>
      </c>
      <c r="J22" s="186">
        <f>OT!AO19</f>
        <v>0</v>
      </c>
      <c r="K22" s="341">
        <f t="shared" si="0"/>
        <v>0</v>
      </c>
      <c r="L22" s="176">
        <f>OT!AQ19</f>
        <v>0</v>
      </c>
      <c r="M22" s="184">
        <f t="shared" si="1"/>
        <v>0</v>
      </c>
      <c r="N22" s="199">
        <f>OT!AR19</f>
        <v>0</v>
      </c>
      <c r="O22" s="180">
        <f t="shared" si="2"/>
        <v>0</v>
      </c>
      <c r="P22" s="199">
        <f>OT!AS19</f>
        <v>0</v>
      </c>
      <c r="Q22" s="184">
        <f t="shared" si="3"/>
        <v>0</v>
      </c>
      <c r="R22" s="186">
        <f>OT!AT19</f>
        <v>0</v>
      </c>
      <c r="S22" s="180">
        <f t="shared" si="4"/>
        <v>0</v>
      </c>
      <c r="T22" s="175">
        <f>OT!BF19</f>
        <v>0</v>
      </c>
      <c r="U22" s="175">
        <f>OT!BG19</f>
        <v>0</v>
      </c>
      <c r="V22" s="175">
        <v>4</v>
      </c>
      <c r="W22" s="176"/>
      <c r="X22" s="181">
        <f t="shared" si="5"/>
        <v>0</v>
      </c>
      <c r="Y22" s="176">
        <f>OT!BH19</f>
        <v>0</v>
      </c>
      <c r="Z22" s="181">
        <f t="shared" si="6"/>
        <v>0</v>
      </c>
      <c r="AA22" s="201">
        <f>OT!BC19</f>
        <v>0</v>
      </c>
      <c r="AB22" s="182">
        <f>OT!BD19</f>
        <v>0</v>
      </c>
      <c r="AC22" s="182">
        <v>30</v>
      </c>
      <c r="AD22" s="182">
        <v>0</v>
      </c>
      <c r="AE22" s="202">
        <f t="shared" si="23"/>
        <v>34</v>
      </c>
      <c r="AF22" s="202">
        <v>0</v>
      </c>
      <c r="AG22" s="200">
        <f t="shared" si="24"/>
        <v>34</v>
      </c>
      <c r="AH22" s="209" t="str">
        <f t="shared" si="7"/>
        <v>JK-046</v>
      </c>
      <c r="AI22" s="210">
        <f t="shared" si="25"/>
        <v>34</v>
      </c>
      <c r="AJ22" s="211">
        <f t="shared" si="26"/>
        <v>34</v>
      </c>
      <c r="AK22" s="212">
        <f t="shared" si="27"/>
        <v>0</v>
      </c>
      <c r="AL22" s="213">
        <f t="shared" si="28"/>
        <v>34</v>
      </c>
      <c r="AM22" s="214">
        <f t="shared" si="8"/>
        <v>0</v>
      </c>
      <c r="AN22" s="214">
        <f t="shared" si="9"/>
        <v>0</v>
      </c>
      <c r="AO22" s="214">
        <f t="shared" si="10"/>
        <v>1</v>
      </c>
      <c r="AP22" s="214">
        <f t="shared" si="11"/>
        <v>1</v>
      </c>
      <c r="AQ22" s="233">
        <f t="shared" si="12"/>
        <v>0</v>
      </c>
      <c r="AR22" s="233">
        <f t="shared" si="13"/>
        <v>4</v>
      </c>
      <c r="AS22" s="212">
        <f t="shared" si="29"/>
        <v>0</v>
      </c>
      <c r="AT22" s="214">
        <f t="shared" si="14"/>
        <v>0</v>
      </c>
      <c r="AU22" s="214">
        <f t="shared" si="15"/>
        <v>0</v>
      </c>
      <c r="AV22" s="214">
        <f t="shared" si="16"/>
        <v>0</v>
      </c>
      <c r="AW22" s="232">
        <f t="shared" si="17"/>
        <v>0</v>
      </c>
      <c r="AX22" s="352">
        <f t="shared" si="30"/>
        <v>4</v>
      </c>
      <c r="AY22" s="248">
        <f t="shared" si="31"/>
        <v>16000</v>
      </c>
      <c r="AZ22" s="214">
        <f t="shared" si="18"/>
        <v>0</v>
      </c>
      <c r="BA22" s="214">
        <f t="shared" si="19"/>
        <v>1</v>
      </c>
      <c r="BB22" s="214">
        <f t="shared" si="20"/>
        <v>1</v>
      </c>
      <c r="BC22" s="214">
        <f t="shared" si="21"/>
        <v>1</v>
      </c>
      <c r="BD22" s="215">
        <f t="shared" si="32"/>
        <v>0</v>
      </c>
      <c r="BE22" s="215">
        <f t="shared" si="33"/>
        <v>0</v>
      </c>
    </row>
    <row r="23" spans="1:57" s="10" customFormat="1" ht="55.5" customHeight="1">
      <c r="A23" s="208">
        <v>15</v>
      </c>
      <c r="B23" s="177" t="str">
        <f>OT!B20</f>
        <v>JK-047</v>
      </c>
      <c r="C23" s="174" t="str">
        <f>OT!C20</f>
        <v>ស៊ឹម វុឌ្ឍី</v>
      </c>
      <c r="D23" s="170" t="s">
        <v>1</v>
      </c>
      <c r="E23" s="169" t="s">
        <v>152</v>
      </c>
      <c r="F23" s="227" t="s">
        <v>233</v>
      </c>
      <c r="G23" s="203">
        <f t="shared" si="22"/>
        <v>317.2</v>
      </c>
      <c r="H23" s="391">
        <f>OT!I20</f>
        <v>244</v>
      </c>
      <c r="I23" s="198">
        <f>OT!AP20</f>
        <v>26</v>
      </c>
      <c r="J23" s="186">
        <f>OT!AO20</f>
        <v>0</v>
      </c>
      <c r="K23" s="341">
        <f t="shared" si="0"/>
        <v>0</v>
      </c>
      <c r="L23" s="176">
        <f>OT!AQ20</f>
        <v>0</v>
      </c>
      <c r="M23" s="184">
        <f t="shared" si="1"/>
        <v>0</v>
      </c>
      <c r="N23" s="199">
        <f>OT!AR20</f>
        <v>0</v>
      </c>
      <c r="O23" s="180">
        <f t="shared" si="2"/>
        <v>0</v>
      </c>
      <c r="P23" s="199">
        <f>OT!AS20</f>
        <v>0</v>
      </c>
      <c r="Q23" s="184">
        <f t="shared" si="3"/>
        <v>0</v>
      </c>
      <c r="R23" s="186">
        <f>OT!AT20</f>
        <v>0</v>
      </c>
      <c r="S23" s="180">
        <f t="shared" si="4"/>
        <v>0</v>
      </c>
      <c r="T23" s="175">
        <f>OT!BF20</f>
        <v>0</v>
      </c>
      <c r="U23" s="175">
        <f>OT!BG20</f>
        <v>0</v>
      </c>
      <c r="V23" s="175">
        <v>4</v>
      </c>
      <c r="W23" s="176"/>
      <c r="X23" s="181">
        <f t="shared" si="5"/>
        <v>0</v>
      </c>
      <c r="Y23" s="176">
        <f>OT!BH20</f>
        <v>0</v>
      </c>
      <c r="Z23" s="181">
        <f t="shared" si="6"/>
        <v>0</v>
      </c>
      <c r="AA23" s="201">
        <f>OT!BC20</f>
        <v>0</v>
      </c>
      <c r="AB23" s="182">
        <f>OT!BD20</f>
        <v>0</v>
      </c>
      <c r="AC23" s="182">
        <v>30</v>
      </c>
      <c r="AD23" s="182">
        <v>0</v>
      </c>
      <c r="AE23" s="202">
        <f t="shared" si="23"/>
        <v>34</v>
      </c>
      <c r="AF23" s="202">
        <v>0</v>
      </c>
      <c r="AG23" s="200">
        <f t="shared" si="24"/>
        <v>34</v>
      </c>
      <c r="AH23" s="209" t="str">
        <f t="shared" si="7"/>
        <v>JK-047</v>
      </c>
      <c r="AI23" s="210">
        <f t="shared" si="25"/>
        <v>34</v>
      </c>
      <c r="AJ23" s="211">
        <f t="shared" si="26"/>
        <v>34</v>
      </c>
      <c r="AK23" s="212">
        <f t="shared" si="27"/>
        <v>0</v>
      </c>
      <c r="AL23" s="213">
        <f t="shared" si="28"/>
        <v>34</v>
      </c>
      <c r="AM23" s="214">
        <f t="shared" si="8"/>
        <v>0</v>
      </c>
      <c r="AN23" s="214">
        <f t="shared" si="9"/>
        <v>0</v>
      </c>
      <c r="AO23" s="214">
        <f t="shared" si="10"/>
        <v>1</v>
      </c>
      <c r="AP23" s="214">
        <f t="shared" si="11"/>
        <v>1</v>
      </c>
      <c r="AQ23" s="233">
        <f t="shared" si="12"/>
        <v>0</v>
      </c>
      <c r="AR23" s="233">
        <f t="shared" si="13"/>
        <v>4</v>
      </c>
      <c r="AS23" s="212">
        <f t="shared" si="29"/>
        <v>0</v>
      </c>
      <c r="AT23" s="214">
        <f t="shared" si="14"/>
        <v>0</v>
      </c>
      <c r="AU23" s="214">
        <f t="shared" si="15"/>
        <v>0</v>
      </c>
      <c r="AV23" s="214">
        <f t="shared" si="16"/>
        <v>0</v>
      </c>
      <c r="AW23" s="232">
        <f t="shared" si="17"/>
        <v>0</v>
      </c>
      <c r="AX23" s="352">
        <f t="shared" si="30"/>
        <v>4</v>
      </c>
      <c r="AY23" s="248">
        <f t="shared" si="31"/>
        <v>16000</v>
      </c>
      <c r="AZ23" s="214">
        <f t="shared" si="18"/>
        <v>0</v>
      </c>
      <c r="BA23" s="214">
        <f t="shared" si="19"/>
        <v>1</v>
      </c>
      <c r="BB23" s="214">
        <f t="shared" si="20"/>
        <v>1</v>
      </c>
      <c r="BC23" s="214">
        <f t="shared" si="21"/>
        <v>1</v>
      </c>
      <c r="BD23" s="215">
        <f t="shared" si="32"/>
        <v>0</v>
      </c>
      <c r="BE23" s="215">
        <f t="shared" si="33"/>
        <v>0</v>
      </c>
    </row>
    <row r="24" spans="1:57" s="10" customFormat="1" ht="55.5" customHeight="1">
      <c r="A24" s="208">
        <v>16</v>
      </c>
      <c r="B24" s="177" t="str">
        <f>OT!B21</f>
        <v>JK-048</v>
      </c>
      <c r="C24" s="174" t="str">
        <f>OT!C21</f>
        <v>សួន សុផា</v>
      </c>
      <c r="D24" s="185" t="s">
        <v>2</v>
      </c>
      <c r="E24" s="169" t="s">
        <v>160</v>
      </c>
      <c r="F24" s="227" t="s">
        <v>233</v>
      </c>
      <c r="G24" s="203">
        <f t="shared" si="22"/>
        <v>265.2</v>
      </c>
      <c r="H24" s="391">
        <f>OT!I21</f>
        <v>204</v>
      </c>
      <c r="I24" s="198">
        <f>OT!AP21</f>
        <v>26</v>
      </c>
      <c r="J24" s="186">
        <f>OT!AO21</f>
        <v>0</v>
      </c>
      <c r="K24" s="341">
        <f t="shared" si="0"/>
        <v>0</v>
      </c>
      <c r="L24" s="176">
        <f>OT!AQ21</f>
        <v>0</v>
      </c>
      <c r="M24" s="184">
        <f t="shared" si="1"/>
        <v>0</v>
      </c>
      <c r="N24" s="199">
        <f>OT!AR21</f>
        <v>0</v>
      </c>
      <c r="O24" s="180">
        <f t="shared" si="2"/>
        <v>0</v>
      </c>
      <c r="P24" s="199">
        <f>OT!AS21</f>
        <v>0</v>
      </c>
      <c r="Q24" s="184">
        <f t="shared" si="3"/>
        <v>0</v>
      </c>
      <c r="R24" s="186">
        <f>OT!AT21</f>
        <v>0</v>
      </c>
      <c r="S24" s="180">
        <f t="shared" si="4"/>
        <v>0</v>
      </c>
      <c r="T24" s="175">
        <f>OT!BF21</f>
        <v>0</v>
      </c>
      <c r="U24" s="175">
        <f>OT!BG21</f>
        <v>0</v>
      </c>
      <c r="V24" s="175">
        <v>4</v>
      </c>
      <c r="W24" s="176"/>
      <c r="X24" s="181">
        <f t="shared" si="5"/>
        <v>0</v>
      </c>
      <c r="Y24" s="176">
        <f>OT!BH21</f>
        <v>0</v>
      </c>
      <c r="Z24" s="181">
        <f t="shared" si="6"/>
        <v>0</v>
      </c>
      <c r="AA24" s="201">
        <f>OT!BC21</f>
        <v>0</v>
      </c>
      <c r="AB24" s="182">
        <f>OT!BD21</f>
        <v>0</v>
      </c>
      <c r="AC24" s="182">
        <v>30</v>
      </c>
      <c r="AD24" s="182">
        <v>0</v>
      </c>
      <c r="AE24" s="202">
        <f t="shared" si="23"/>
        <v>34</v>
      </c>
      <c r="AF24" s="202">
        <v>0</v>
      </c>
      <c r="AG24" s="200">
        <f t="shared" si="24"/>
        <v>34</v>
      </c>
      <c r="AH24" s="209" t="str">
        <f t="shared" si="7"/>
        <v>JK-048</v>
      </c>
      <c r="AI24" s="210">
        <f>AG24</f>
        <v>34</v>
      </c>
      <c r="AJ24" s="211">
        <f>ROUNDDOWN(AG24,0)</f>
        <v>34</v>
      </c>
      <c r="AK24" s="212">
        <f t="shared" si="27"/>
        <v>0</v>
      </c>
      <c r="AL24" s="213">
        <f>AJ24</f>
        <v>34</v>
      </c>
      <c r="AM24" s="214">
        <f t="shared" si="8"/>
        <v>0</v>
      </c>
      <c r="AN24" s="214">
        <f t="shared" si="9"/>
        <v>0</v>
      </c>
      <c r="AO24" s="214">
        <f t="shared" si="10"/>
        <v>1</v>
      </c>
      <c r="AP24" s="214">
        <f t="shared" si="11"/>
        <v>1</v>
      </c>
      <c r="AQ24" s="233">
        <f t="shared" si="12"/>
        <v>0</v>
      </c>
      <c r="AR24" s="233">
        <f t="shared" si="13"/>
        <v>4</v>
      </c>
      <c r="AS24" s="212">
        <f>AK24</f>
        <v>0</v>
      </c>
      <c r="AT24" s="214">
        <f t="shared" si="14"/>
        <v>0</v>
      </c>
      <c r="AU24" s="214">
        <f t="shared" si="15"/>
        <v>0</v>
      </c>
      <c r="AV24" s="214">
        <f t="shared" si="16"/>
        <v>0</v>
      </c>
      <c r="AW24" s="232">
        <f>AT24*1000+AU24*500+AV24*100</f>
        <v>0</v>
      </c>
      <c r="AX24" s="352">
        <f t="shared" si="30"/>
        <v>4</v>
      </c>
      <c r="AY24" s="248">
        <f t="shared" si="31"/>
        <v>16000</v>
      </c>
      <c r="AZ24" s="214">
        <f t="shared" si="18"/>
        <v>0</v>
      </c>
      <c r="BA24" s="214">
        <f t="shared" si="19"/>
        <v>1</v>
      </c>
      <c r="BB24" s="214">
        <f t="shared" si="20"/>
        <v>1</v>
      </c>
      <c r="BC24" s="214">
        <f t="shared" si="21"/>
        <v>1</v>
      </c>
      <c r="BD24" s="215">
        <f t="shared" si="32"/>
        <v>0</v>
      </c>
      <c r="BE24" s="215">
        <f t="shared" si="33"/>
        <v>0</v>
      </c>
    </row>
    <row r="25" spans="1:57" s="10" customFormat="1" ht="55.5" customHeight="1">
      <c r="A25" s="208">
        <v>17</v>
      </c>
      <c r="B25" s="177" t="str">
        <f>OT!B22</f>
        <v>JK-049</v>
      </c>
      <c r="C25" s="174" t="str">
        <f>OT!C22</f>
        <v>នឺម ចិន្ដា</v>
      </c>
      <c r="D25" s="170" t="s">
        <v>1</v>
      </c>
      <c r="E25" s="189" t="s">
        <v>172</v>
      </c>
      <c r="F25" s="227" t="s">
        <v>233</v>
      </c>
      <c r="G25" s="203">
        <f t="shared" si="22"/>
        <v>383.5</v>
      </c>
      <c r="H25" s="391">
        <f>OT!I22</f>
        <v>295</v>
      </c>
      <c r="I25" s="198">
        <f>OT!AP22</f>
        <v>26</v>
      </c>
      <c r="J25" s="186">
        <f>OT!AO22</f>
        <v>0</v>
      </c>
      <c r="K25" s="341">
        <f t="shared" si="0"/>
        <v>0</v>
      </c>
      <c r="L25" s="176">
        <f>OT!AQ22</f>
        <v>0</v>
      </c>
      <c r="M25" s="184">
        <f t="shared" si="1"/>
        <v>0</v>
      </c>
      <c r="N25" s="199">
        <f>OT!AR22</f>
        <v>0</v>
      </c>
      <c r="O25" s="180">
        <f t="shared" si="2"/>
        <v>0</v>
      </c>
      <c r="P25" s="199">
        <f>OT!AS22</f>
        <v>0</v>
      </c>
      <c r="Q25" s="184">
        <f t="shared" si="3"/>
        <v>0</v>
      </c>
      <c r="R25" s="186">
        <f>OT!AT22</f>
        <v>0</v>
      </c>
      <c r="S25" s="180">
        <f t="shared" si="4"/>
        <v>0</v>
      </c>
      <c r="T25" s="175">
        <f>OT!BF22</f>
        <v>0</v>
      </c>
      <c r="U25" s="175">
        <f>OT!BG22</f>
        <v>0</v>
      </c>
      <c r="V25" s="175">
        <v>4</v>
      </c>
      <c r="W25" s="176"/>
      <c r="X25" s="181">
        <f t="shared" si="5"/>
        <v>0</v>
      </c>
      <c r="Y25" s="176">
        <f>OT!BH22</f>
        <v>0</v>
      </c>
      <c r="Z25" s="181">
        <f t="shared" si="6"/>
        <v>0</v>
      </c>
      <c r="AA25" s="201">
        <f>OT!BC22</f>
        <v>0</v>
      </c>
      <c r="AB25" s="182">
        <f>OT!BD22</f>
        <v>0</v>
      </c>
      <c r="AC25" s="182">
        <v>30</v>
      </c>
      <c r="AD25" s="182">
        <v>0</v>
      </c>
      <c r="AE25" s="202">
        <f t="shared" si="23"/>
        <v>34</v>
      </c>
      <c r="AF25" s="202">
        <v>0</v>
      </c>
      <c r="AG25" s="200">
        <f t="shared" si="24"/>
        <v>34</v>
      </c>
      <c r="AH25" s="209" t="str">
        <f t="shared" si="7"/>
        <v>JK-049</v>
      </c>
      <c r="AI25" s="210">
        <f>AG25</f>
        <v>34</v>
      </c>
      <c r="AJ25" s="211">
        <f>ROUNDDOWN(AG25,0)</f>
        <v>34</v>
      </c>
      <c r="AK25" s="212">
        <f t="shared" si="27"/>
        <v>0</v>
      </c>
      <c r="AL25" s="213">
        <f>AJ25</f>
        <v>34</v>
      </c>
      <c r="AM25" s="214">
        <f t="shared" si="8"/>
        <v>0</v>
      </c>
      <c r="AN25" s="214">
        <f t="shared" si="9"/>
        <v>0</v>
      </c>
      <c r="AO25" s="214">
        <f t="shared" si="10"/>
        <v>1</v>
      </c>
      <c r="AP25" s="214">
        <f t="shared" si="11"/>
        <v>1</v>
      </c>
      <c r="AQ25" s="233">
        <f t="shared" si="12"/>
        <v>0</v>
      </c>
      <c r="AR25" s="233">
        <f t="shared" si="13"/>
        <v>4</v>
      </c>
      <c r="AS25" s="212">
        <f>AK25</f>
        <v>0</v>
      </c>
      <c r="AT25" s="214">
        <f t="shared" si="14"/>
        <v>0</v>
      </c>
      <c r="AU25" s="214">
        <f t="shared" si="15"/>
        <v>0</v>
      </c>
      <c r="AV25" s="214">
        <f t="shared" si="16"/>
        <v>0</v>
      </c>
      <c r="AW25" s="232">
        <f>AT25*1000+AU25*500+AV25*100</f>
        <v>0</v>
      </c>
      <c r="AX25" s="352">
        <f t="shared" si="30"/>
        <v>4</v>
      </c>
      <c r="AY25" s="248">
        <f t="shared" si="31"/>
        <v>16000</v>
      </c>
      <c r="AZ25" s="214">
        <f t="shared" si="18"/>
        <v>0</v>
      </c>
      <c r="BA25" s="214">
        <f t="shared" si="19"/>
        <v>1</v>
      </c>
      <c r="BB25" s="214">
        <f t="shared" si="20"/>
        <v>1</v>
      </c>
      <c r="BC25" s="214">
        <f t="shared" si="21"/>
        <v>1</v>
      </c>
      <c r="BD25" s="215">
        <f t="shared" si="32"/>
        <v>0</v>
      </c>
      <c r="BE25" s="215">
        <f t="shared" si="33"/>
        <v>0</v>
      </c>
    </row>
    <row r="26" spans="1:57" s="10" customFormat="1" ht="55.5" customHeight="1">
      <c r="A26" s="208">
        <v>18</v>
      </c>
      <c r="B26" s="177" t="str">
        <f>OT!B23</f>
        <v>JK-052</v>
      </c>
      <c r="C26" s="174" t="str">
        <f>OT!C23</f>
        <v>យ៉ត សុភា</v>
      </c>
      <c r="D26" s="170" t="s">
        <v>2</v>
      </c>
      <c r="E26" s="169" t="s">
        <v>154</v>
      </c>
      <c r="F26" s="227" t="s">
        <v>233</v>
      </c>
      <c r="G26" s="203">
        <f t="shared" si="22"/>
        <v>265.2</v>
      </c>
      <c r="H26" s="391">
        <f>OT!I23</f>
        <v>204</v>
      </c>
      <c r="I26" s="198">
        <f>OT!AP23</f>
        <v>26</v>
      </c>
      <c r="J26" s="186">
        <f>OT!AO23</f>
        <v>0</v>
      </c>
      <c r="K26" s="341">
        <f t="shared" si="0"/>
        <v>0</v>
      </c>
      <c r="L26" s="176">
        <f>OT!AQ23</f>
        <v>0</v>
      </c>
      <c r="M26" s="184">
        <f t="shared" si="1"/>
        <v>0</v>
      </c>
      <c r="N26" s="199">
        <f>OT!AR23</f>
        <v>0</v>
      </c>
      <c r="O26" s="180">
        <f t="shared" si="2"/>
        <v>0</v>
      </c>
      <c r="P26" s="199">
        <f>OT!AS23</f>
        <v>0</v>
      </c>
      <c r="Q26" s="184">
        <f t="shared" si="3"/>
        <v>0</v>
      </c>
      <c r="R26" s="186">
        <f>OT!AT23</f>
        <v>0</v>
      </c>
      <c r="S26" s="180">
        <f t="shared" si="4"/>
        <v>0</v>
      </c>
      <c r="T26" s="175">
        <f>OT!BF23</f>
        <v>0</v>
      </c>
      <c r="U26" s="175">
        <f>OT!BG23</f>
        <v>0</v>
      </c>
      <c r="V26" s="175">
        <v>4</v>
      </c>
      <c r="W26" s="176"/>
      <c r="X26" s="184">
        <f t="shared" si="5"/>
        <v>0</v>
      </c>
      <c r="Y26" s="176">
        <f>OT!BH23</f>
        <v>0</v>
      </c>
      <c r="Z26" s="181">
        <f t="shared" si="6"/>
        <v>0</v>
      </c>
      <c r="AA26" s="201">
        <f>OT!BC23</f>
        <v>0</v>
      </c>
      <c r="AB26" s="182">
        <f>OT!BD23</f>
        <v>0</v>
      </c>
      <c r="AC26" s="182">
        <v>30</v>
      </c>
      <c r="AD26" s="182">
        <v>0</v>
      </c>
      <c r="AE26" s="202">
        <f t="shared" si="23"/>
        <v>34</v>
      </c>
      <c r="AF26" s="202">
        <v>0</v>
      </c>
      <c r="AG26" s="200">
        <f t="shared" si="24"/>
        <v>34</v>
      </c>
      <c r="AH26" s="209" t="str">
        <f t="shared" si="7"/>
        <v>JK-052</v>
      </c>
      <c r="AI26" s="210">
        <f>AG26</f>
        <v>34</v>
      </c>
      <c r="AJ26" s="211">
        <f>ROUNDDOWN(AG26,0)</f>
        <v>34</v>
      </c>
      <c r="AK26" s="212">
        <f t="shared" si="27"/>
        <v>0</v>
      </c>
      <c r="AL26" s="213">
        <f>AJ26</f>
        <v>34</v>
      </c>
      <c r="AM26" s="214">
        <f t="shared" si="8"/>
        <v>0</v>
      </c>
      <c r="AN26" s="214">
        <f t="shared" si="9"/>
        <v>0</v>
      </c>
      <c r="AO26" s="214">
        <f t="shared" si="10"/>
        <v>1</v>
      </c>
      <c r="AP26" s="214">
        <f t="shared" si="11"/>
        <v>1</v>
      </c>
      <c r="AQ26" s="233">
        <f t="shared" si="12"/>
        <v>0</v>
      </c>
      <c r="AR26" s="233">
        <f t="shared" si="13"/>
        <v>4</v>
      </c>
      <c r="AS26" s="212">
        <f>AK26</f>
        <v>0</v>
      </c>
      <c r="AT26" s="214">
        <f t="shared" si="14"/>
        <v>0</v>
      </c>
      <c r="AU26" s="214">
        <f t="shared" si="15"/>
        <v>0</v>
      </c>
      <c r="AV26" s="214">
        <f t="shared" si="16"/>
        <v>0</v>
      </c>
      <c r="AW26" s="232">
        <f>AT26*1000+AU26*500+AV26*100</f>
        <v>0</v>
      </c>
      <c r="AX26" s="352">
        <f t="shared" si="30"/>
        <v>4</v>
      </c>
      <c r="AY26" s="248">
        <f t="shared" si="31"/>
        <v>16000</v>
      </c>
      <c r="AZ26" s="214">
        <f t="shared" si="18"/>
        <v>0</v>
      </c>
      <c r="BA26" s="214">
        <f t="shared" si="19"/>
        <v>1</v>
      </c>
      <c r="BB26" s="214">
        <f t="shared" si="20"/>
        <v>1</v>
      </c>
      <c r="BC26" s="214">
        <f t="shared" si="21"/>
        <v>1</v>
      </c>
      <c r="BD26" s="215">
        <f t="shared" si="32"/>
        <v>0</v>
      </c>
      <c r="BE26" s="215">
        <f t="shared" si="33"/>
        <v>0</v>
      </c>
    </row>
    <row r="27" spans="1:57" s="10" customFormat="1" ht="55.5" customHeight="1">
      <c r="A27" s="208">
        <v>19</v>
      </c>
      <c r="B27" s="177" t="str">
        <f>OT!B24</f>
        <v>JK-053</v>
      </c>
      <c r="C27" s="174" t="str">
        <f>OT!C24</f>
        <v>ហែម សុផានី</v>
      </c>
      <c r="D27" s="170" t="s">
        <v>2</v>
      </c>
      <c r="E27" s="169" t="s">
        <v>154</v>
      </c>
      <c r="F27" s="227" t="s">
        <v>233</v>
      </c>
      <c r="G27" s="203">
        <f t="shared" si="22"/>
        <v>265.2</v>
      </c>
      <c r="H27" s="391">
        <f>OT!I24</f>
        <v>204</v>
      </c>
      <c r="I27" s="198">
        <f>OT!AP24</f>
        <v>26</v>
      </c>
      <c r="J27" s="186">
        <f>OT!AO24</f>
        <v>0</v>
      </c>
      <c r="K27" s="341">
        <f t="shared" si="0"/>
        <v>0</v>
      </c>
      <c r="L27" s="176">
        <f>OT!AQ24</f>
        <v>0</v>
      </c>
      <c r="M27" s="184">
        <f t="shared" si="1"/>
        <v>0</v>
      </c>
      <c r="N27" s="199">
        <f>OT!AR24</f>
        <v>0</v>
      </c>
      <c r="O27" s="180">
        <f t="shared" si="2"/>
        <v>0</v>
      </c>
      <c r="P27" s="199">
        <f>OT!AS24</f>
        <v>0</v>
      </c>
      <c r="Q27" s="184">
        <f t="shared" si="3"/>
        <v>0</v>
      </c>
      <c r="R27" s="186">
        <f>OT!AT24</f>
        <v>0</v>
      </c>
      <c r="S27" s="180">
        <f t="shared" si="4"/>
        <v>0</v>
      </c>
      <c r="T27" s="175">
        <f>OT!BF24</f>
        <v>0</v>
      </c>
      <c r="U27" s="175">
        <f>OT!BG24</f>
        <v>0</v>
      </c>
      <c r="V27" s="175">
        <v>4</v>
      </c>
      <c r="W27" s="176"/>
      <c r="X27" s="181">
        <f t="shared" si="5"/>
        <v>0</v>
      </c>
      <c r="Y27" s="176">
        <f>OT!BH24</f>
        <v>0</v>
      </c>
      <c r="Z27" s="181">
        <f t="shared" si="6"/>
        <v>0</v>
      </c>
      <c r="AA27" s="201">
        <f>OT!BC24</f>
        <v>0</v>
      </c>
      <c r="AB27" s="182">
        <f>OT!BD24</f>
        <v>0</v>
      </c>
      <c r="AC27" s="182">
        <v>30</v>
      </c>
      <c r="AD27" s="182">
        <v>0</v>
      </c>
      <c r="AE27" s="202">
        <f t="shared" si="23"/>
        <v>34</v>
      </c>
      <c r="AF27" s="202">
        <v>0</v>
      </c>
      <c r="AG27" s="200">
        <f t="shared" si="24"/>
        <v>34</v>
      </c>
      <c r="AH27" s="209" t="str">
        <f t="shared" si="7"/>
        <v>JK-053</v>
      </c>
      <c r="AI27" s="210">
        <f>AG27</f>
        <v>34</v>
      </c>
      <c r="AJ27" s="211">
        <f>ROUNDDOWN(AG27,0)</f>
        <v>34</v>
      </c>
      <c r="AK27" s="212">
        <f t="shared" si="27"/>
        <v>0</v>
      </c>
      <c r="AL27" s="213">
        <f>AJ27</f>
        <v>34</v>
      </c>
      <c r="AM27" s="214">
        <f t="shared" si="8"/>
        <v>0</v>
      </c>
      <c r="AN27" s="214">
        <f t="shared" si="9"/>
        <v>0</v>
      </c>
      <c r="AO27" s="214">
        <f t="shared" si="10"/>
        <v>1</v>
      </c>
      <c r="AP27" s="214">
        <f t="shared" si="11"/>
        <v>1</v>
      </c>
      <c r="AQ27" s="233">
        <f t="shared" si="12"/>
        <v>0</v>
      </c>
      <c r="AR27" s="233">
        <f t="shared" si="13"/>
        <v>4</v>
      </c>
      <c r="AS27" s="212">
        <f>AK27</f>
        <v>0</v>
      </c>
      <c r="AT27" s="214">
        <f t="shared" si="14"/>
        <v>0</v>
      </c>
      <c r="AU27" s="214">
        <f t="shared" si="15"/>
        <v>0</v>
      </c>
      <c r="AV27" s="214">
        <f t="shared" si="16"/>
        <v>0</v>
      </c>
      <c r="AW27" s="232">
        <f>AT27*1000+AU27*500+AV27*100</f>
        <v>0</v>
      </c>
      <c r="AX27" s="352">
        <f t="shared" si="30"/>
        <v>4</v>
      </c>
      <c r="AY27" s="248">
        <f t="shared" si="31"/>
        <v>16000</v>
      </c>
      <c r="AZ27" s="214">
        <f t="shared" si="18"/>
        <v>0</v>
      </c>
      <c r="BA27" s="214">
        <f t="shared" si="19"/>
        <v>1</v>
      </c>
      <c r="BB27" s="214">
        <f t="shared" si="20"/>
        <v>1</v>
      </c>
      <c r="BC27" s="214">
        <f t="shared" si="21"/>
        <v>1</v>
      </c>
      <c r="BD27" s="215">
        <f t="shared" si="32"/>
        <v>0</v>
      </c>
      <c r="BE27" s="215">
        <f t="shared" si="33"/>
        <v>0</v>
      </c>
    </row>
    <row r="28" spans="1:57" s="10" customFormat="1" ht="55.5" customHeight="1">
      <c r="A28" s="208">
        <v>20</v>
      </c>
      <c r="B28" s="177" t="str">
        <f>OT!B25</f>
        <v>JK-054</v>
      </c>
      <c r="C28" s="174" t="str">
        <f>OT!C25</f>
        <v>ហ៊ាច សំបូរ</v>
      </c>
      <c r="D28" s="169" t="s">
        <v>1</v>
      </c>
      <c r="E28" s="169" t="s">
        <v>152</v>
      </c>
      <c r="F28" s="227" t="s">
        <v>233</v>
      </c>
      <c r="G28" s="203">
        <f t="shared" si="22"/>
        <v>312</v>
      </c>
      <c r="H28" s="391">
        <f>OT!I25</f>
        <v>240</v>
      </c>
      <c r="I28" s="198">
        <f>OT!AP25</f>
        <v>26</v>
      </c>
      <c r="J28" s="186">
        <f>OT!AO25</f>
        <v>0</v>
      </c>
      <c r="K28" s="341">
        <f t="shared" si="0"/>
        <v>0</v>
      </c>
      <c r="L28" s="176">
        <f>OT!AQ25</f>
        <v>0</v>
      </c>
      <c r="M28" s="184">
        <f t="shared" si="1"/>
        <v>0</v>
      </c>
      <c r="N28" s="199">
        <f>OT!AR25</f>
        <v>0</v>
      </c>
      <c r="O28" s="180">
        <f t="shared" si="2"/>
        <v>0</v>
      </c>
      <c r="P28" s="199">
        <f>OT!AS25</f>
        <v>0</v>
      </c>
      <c r="Q28" s="184">
        <f t="shared" si="3"/>
        <v>0</v>
      </c>
      <c r="R28" s="186">
        <f>OT!AT25</f>
        <v>0</v>
      </c>
      <c r="S28" s="180">
        <f t="shared" si="4"/>
        <v>0</v>
      </c>
      <c r="T28" s="175">
        <f>OT!BF25</f>
        <v>0</v>
      </c>
      <c r="U28" s="175">
        <f>OT!BG25</f>
        <v>0</v>
      </c>
      <c r="V28" s="175">
        <v>4</v>
      </c>
      <c r="W28" s="176"/>
      <c r="X28" s="181">
        <f t="shared" si="5"/>
        <v>0</v>
      </c>
      <c r="Y28" s="176">
        <f>OT!BH25</f>
        <v>0</v>
      </c>
      <c r="Z28" s="181">
        <f t="shared" si="6"/>
        <v>0</v>
      </c>
      <c r="AA28" s="201">
        <f>OT!BC25</f>
        <v>0</v>
      </c>
      <c r="AB28" s="182">
        <f>OT!BD25</f>
        <v>0</v>
      </c>
      <c r="AC28" s="182">
        <v>30</v>
      </c>
      <c r="AD28" s="182">
        <v>0</v>
      </c>
      <c r="AE28" s="202">
        <f t="shared" si="23"/>
        <v>34</v>
      </c>
      <c r="AF28" s="202">
        <v>0</v>
      </c>
      <c r="AG28" s="200">
        <f t="shared" si="24"/>
        <v>34</v>
      </c>
      <c r="AH28" s="209" t="str">
        <f t="shared" si="7"/>
        <v>JK-054</v>
      </c>
      <c r="AI28" s="210">
        <f>AG28</f>
        <v>34</v>
      </c>
      <c r="AJ28" s="211">
        <f>ROUNDDOWN(AG28,0)</f>
        <v>34</v>
      </c>
      <c r="AK28" s="212">
        <f t="shared" si="27"/>
        <v>0</v>
      </c>
      <c r="AL28" s="213">
        <f>AJ28</f>
        <v>34</v>
      </c>
      <c r="AM28" s="214">
        <f t="shared" si="8"/>
        <v>0</v>
      </c>
      <c r="AN28" s="214">
        <f t="shared" si="9"/>
        <v>0</v>
      </c>
      <c r="AO28" s="214">
        <f t="shared" si="10"/>
        <v>1</v>
      </c>
      <c r="AP28" s="214">
        <f t="shared" si="11"/>
        <v>1</v>
      </c>
      <c r="AQ28" s="233">
        <f t="shared" si="12"/>
        <v>0</v>
      </c>
      <c r="AR28" s="233">
        <f t="shared" si="13"/>
        <v>4</v>
      </c>
      <c r="AS28" s="212">
        <f>AK28</f>
        <v>0</v>
      </c>
      <c r="AT28" s="214">
        <f t="shared" si="14"/>
        <v>0</v>
      </c>
      <c r="AU28" s="214">
        <f t="shared" si="15"/>
        <v>0</v>
      </c>
      <c r="AV28" s="214">
        <f t="shared" si="16"/>
        <v>0</v>
      </c>
      <c r="AW28" s="232">
        <f>AT28*1000+AU28*500+AV28*100</f>
        <v>0</v>
      </c>
      <c r="AX28" s="352">
        <f t="shared" si="30"/>
        <v>4</v>
      </c>
      <c r="AY28" s="248">
        <f t="shared" si="31"/>
        <v>16000</v>
      </c>
      <c r="AZ28" s="214">
        <f t="shared" si="18"/>
        <v>0</v>
      </c>
      <c r="BA28" s="214">
        <f t="shared" si="19"/>
        <v>1</v>
      </c>
      <c r="BB28" s="214">
        <f t="shared" si="20"/>
        <v>1</v>
      </c>
      <c r="BC28" s="214">
        <f t="shared" si="21"/>
        <v>1</v>
      </c>
      <c r="BD28" s="215">
        <f t="shared" si="32"/>
        <v>0</v>
      </c>
      <c r="BE28" s="215">
        <f t="shared" si="33"/>
        <v>0</v>
      </c>
    </row>
    <row r="29" spans="1:57" s="10" customFormat="1" ht="55.5" customHeight="1">
      <c r="A29" s="208">
        <v>21</v>
      </c>
      <c r="B29" s="177" t="str">
        <f>OT!B26</f>
        <v>JK-055</v>
      </c>
      <c r="C29" s="174" t="str">
        <f>OT!C26</f>
        <v>យ៉ត​ តូច</v>
      </c>
      <c r="D29" s="170" t="s">
        <v>2</v>
      </c>
      <c r="E29" s="169" t="s">
        <v>160</v>
      </c>
      <c r="F29" s="227" t="s">
        <v>233</v>
      </c>
      <c r="G29" s="203">
        <f t="shared" si="22"/>
        <v>265.2</v>
      </c>
      <c r="H29" s="391">
        <f>OT!I26</f>
        <v>204</v>
      </c>
      <c r="I29" s="198">
        <f>OT!AP26</f>
        <v>26</v>
      </c>
      <c r="J29" s="186">
        <f>OT!AO26</f>
        <v>0</v>
      </c>
      <c r="K29" s="341">
        <f t="shared" si="0"/>
        <v>0</v>
      </c>
      <c r="L29" s="176">
        <f>OT!AQ26</f>
        <v>0</v>
      </c>
      <c r="M29" s="184">
        <f t="shared" si="1"/>
        <v>0</v>
      </c>
      <c r="N29" s="199">
        <f>OT!AR26</f>
        <v>0</v>
      </c>
      <c r="O29" s="180">
        <f t="shared" si="2"/>
        <v>0</v>
      </c>
      <c r="P29" s="199">
        <f>OT!AS26</f>
        <v>0</v>
      </c>
      <c r="Q29" s="184">
        <f t="shared" si="3"/>
        <v>0</v>
      </c>
      <c r="R29" s="186">
        <f>OT!AT26</f>
        <v>0</v>
      </c>
      <c r="S29" s="180">
        <f t="shared" si="4"/>
        <v>0</v>
      </c>
      <c r="T29" s="175">
        <f>OT!BF26</f>
        <v>0</v>
      </c>
      <c r="U29" s="175">
        <f>OT!BG26</f>
        <v>0</v>
      </c>
      <c r="V29" s="175">
        <v>4</v>
      </c>
      <c r="W29" s="176"/>
      <c r="X29" s="181">
        <f t="shared" si="5"/>
        <v>0</v>
      </c>
      <c r="Y29" s="176">
        <f>OT!BH26</f>
        <v>0</v>
      </c>
      <c r="Z29" s="181">
        <f t="shared" si="6"/>
        <v>0</v>
      </c>
      <c r="AA29" s="201">
        <f>OT!BC26</f>
        <v>0</v>
      </c>
      <c r="AB29" s="182">
        <f>OT!BD26</f>
        <v>0</v>
      </c>
      <c r="AC29" s="182">
        <v>30</v>
      </c>
      <c r="AD29" s="182">
        <v>0</v>
      </c>
      <c r="AE29" s="202">
        <f t="shared" si="23"/>
        <v>34</v>
      </c>
      <c r="AF29" s="202">
        <v>0</v>
      </c>
      <c r="AG29" s="200">
        <f t="shared" si="24"/>
        <v>34</v>
      </c>
      <c r="AH29" s="209" t="str">
        <f t="shared" si="7"/>
        <v>JK-055</v>
      </c>
      <c r="AI29" s="210">
        <f t="shared" si="25"/>
        <v>34</v>
      </c>
      <c r="AJ29" s="211">
        <f t="shared" si="26"/>
        <v>34</v>
      </c>
      <c r="AK29" s="212">
        <f t="shared" si="27"/>
        <v>0</v>
      </c>
      <c r="AL29" s="213">
        <f t="shared" si="28"/>
        <v>34</v>
      </c>
      <c r="AM29" s="214">
        <f t="shared" si="8"/>
        <v>0</v>
      </c>
      <c r="AN29" s="214">
        <f t="shared" si="9"/>
        <v>0</v>
      </c>
      <c r="AO29" s="214">
        <f t="shared" si="10"/>
        <v>1</v>
      </c>
      <c r="AP29" s="214">
        <f t="shared" si="11"/>
        <v>1</v>
      </c>
      <c r="AQ29" s="233">
        <f t="shared" si="12"/>
        <v>0</v>
      </c>
      <c r="AR29" s="233">
        <f t="shared" si="13"/>
        <v>4</v>
      </c>
      <c r="AS29" s="212">
        <f t="shared" si="29"/>
        <v>0</v>
      </c>
      <c r="AT29" s="214">
        <f t="shared" si="14"/>
        <v>0</v>
      </c>
      <c r="AU29" s="214">
        <f t="shared" si="15"/>
        <v>0</v>
      </c>
      <c r="AV29" s="214">
        <f t="shared" si="16"/>
        <v>0</v>
      </c>
      <c r="AW29" s="232">
        <f t="shared" si="17"/>
        <v>0</v>
      </c>
      <c r="AX29" s="352">
        <f t="shared" si="30"/>
        <v>4</v>
      </c>
      <c r="AY29" s="248">
        <f t="shared" si="31"/>
        <v>16000</v>
      </c>
      <c r="AZ29" s="214">
        <f t="shared" si="18"/>
        <v>0</v>
      </c>
      <c r="BA29" s="214">
        <f t="shared" si="19"/>
        <v>1</v>
      </c>
      <c r="BB29" s="214">
        <f t="shared" si="20"/>
        <v>1</v>
      </c>
      <c r="BC29" s="214">
        <f t="shared" si="21"/>
        <v>1</v>
      </c>
      <c r="BD29" s="215">
        <f t="shared" si="32"/>
        <v>0</v>
      </c>
      <c r="BE29" s="215">
        <f t="shared" si="33"/>
        <v>0</v>
      </c>
    </row>
    <row r="30" spans="1:57" s="10" customFormat="1" ht="55.5" customHeight="1">
      <c r="A30" s="208">
        <v>22</v>
      </c>
      <c r="B30" s="177" t="str">
        <f>OT!B27</f>
        <v>JK-056</v>
      </c>
      <c r="C30" s="174" t="str">
        <f>OT!C27</f>
        <v>ហឿន និត</v>
      </c>
      <c r="D30" s="170" t="s">
        <v>2</v>
      </c>
      <c r="E30" s="169" t="s">
        <v>160</v>
      </c>
      <c r="F30" s="227" t="s">
        <v>233</v>
      </c>
      <c r="G30" s="203">
        <f t="shared" si="22"/>
        <v>265.2</v>
      </c>
      <c r="H30" s="391">
        <f>OT!I27</f>
        <v>204</v>
      </c>
      <c r="I30" s="198">
        <f>OT!AP27</f>
        <v>26</v>
      </c>
      <c r="J30" s="186">
        <f>OT!AO27</f>
        <v>0</v>
      </c>
      <c r="K30" s="341">
        <f t="shared" si="0"/>
        <v>0</v>
      </c>
      <c r="L30" s="176">
        <f>OT!AQ27</f>
        <v>0</v>
      </c>
      <c r="M30" s="184">
        <f t="shared" si="1"/>
        <v>0</v>
      </c>
      <c r="N30" s="199">
        <f>OT!AR27</f>
        <v>0</v>
      </c>
      <c r="O30" s="180">
        <f t="shared" si="2"/>
        <v>0</v>
      </c>
      <c r="P30" s="199">
        <f>OT!AS27</f>
        <v>0</v>
      </c>
      <c r="Q30" s="184">
        <f t="shared" si="3"/>
        <v>0</v>
      </c>
      <c r="R30" s="186">
        <f>OT!AT27</f>
        <v>0</v>
      </c>
      <c r="S30" s="180">
        <f t="shared" si="4"/>
        <v>0</v>
      </c>
      <c r="T30" s="175">
        <f>OT!BF27</f>
        <v>0</v>
      </c>
      <c r="U30" s="175">
        <f>OT!BG27</f>
        <v>0</v>
      </c>
      <c r="V30" s="175">
        <v>4</v>
      </c>
      <c r="W30" s="176"/>
      <c r="X30" s="181">
        <f t="shared" si="5"/>
        <v>0</v>
      </c>
      <c r="Y30" s="176">
        <f>OT!BH27</f>
        <v>0</v>
      </c>
      <c r="Z30" s="181">
        <f t="shared" si="6"/>
        <v>0</v>
      </c>
      <c r="AA30" s="201">
        <f>OT!BC27</f>
        <v>0</v>
      </c>
      <c r="AB30" s="182">
        <f>OT!BD27</f>
        <v>0</v>
      </c>
      <c r="AC30" s="182">
        <v>30</v>
      </c>
      <c r="AD30" s="182">
        <v>0</v>
      </c>
      <c r="AE30" s="202">
        <f t="shared" si="23"/>
        <v>34</v>
      </c>
      <c r="AF30" s="202">
        <v>0</v>
      </c>
      <c r="AG30" s="200">
        <f t="shared" si="24"/>
        <v>34</v>
      </c>
      <c r="AH30" s="209" t="str">
        <f t="shared" si="7"/>
        <v>JK-056</v>
      </c>
      <c r="AI30" s="210">
        <f t="shared" si="25"/>
        <v>34</v>
      </c>
      <c r="AJ30" s="211">
        <f t="shared" si="26"/>
        <v>34</v>
      </c>
      <c r="AK30" s="212">
        <f t="shared" si="27"/>
        <v>0</v>
      </c>
      <c r="AL30" s="213">
        <f t="shared" si="28"/>
        <v>34</v>
      </c>
      <c r="AM30" s="214">
        <f t="shared" si="8"/>
        <v>0</v>
      </c>
      <c r="AN30" s="214">
        <f t="shared" si="9"/>
        <v>0</v>
      </c>
      <c r="AO30" s="214">
        <f t="shared" si="10"/>
        <v>1</v>
      </c>
      <c r="AP30" s="214">
        <f t="shared" si="11"/>
        <v>1</v>
      </c>
      <c r="AQ30" s="233">
        <f t="shared" si="12"/>
        <v>0</v>
      </c>
      <c r="AR30" s="233">
        <f t="shared" si="13"/>
        <v>4</v>
      </c>
      <c r="AS30" s="212">
        <f t="shared" si="29"/>
        <v>0</v>
      </c>
      <c r="AT30" s="214">
        <f t="shared" si="14"/>
        <v>0</v>
      </c>
      <c r="AU30" s="214">
        <f t="shared" si="15"/>
        <v>0</v>
      </c>
      <c r="AV30" s="214">
        <f t="shared" si="16"/>
        <v>0</v>
      </c>
      <c r="AW30" s="232">
        <f t="shared" si="17"/>
        <v>0</v>
      </c>
      <c r="AX30" s="352">
        <f t="shared" si="30"/>
        <v>4</v>
      </c>
      <c r="AY30" s="248">
        <f t="shared" si="31"/>
        <v>16000</v>
      </c>
      <c r="AZ30" s="214">
        <f t="shared" si="18"/>
        <v>0</v>
      </c>
      <c r="BA30" s="214">
        <f t="shared" si="19"/>
        <v>1</v>
      </c>
      <c r="BB30" s="214">
        <f t="shared" si="20"/>
        <v>1</v>
      </c>
      <c r="BC30" s="214">
        <f t="shared" si="21"/>
        <v>1</v>
      </c>
      <c r="BD30" s="215">
        <f t="shared" si="32"/>
        <v>0</v>
      </c>
      <c r="BE30" s="215">
        <f t="shared" si="33"/>
        <v>0</v>
      </c>
    </row>
    <row r="31" spans="1:57" s="10" customFormat="1" ht="55.5" customHeight="1">
      <c r="A31" s="208">
        <v>23</v>
      </c>
      <c r="B31" s="177" t="str">
        <f>OT!B28</f>
        <v>JK-057</v>
      </c>
      <c r="C31" s="174" t="str">
        <f>OT!C28</f>
        <v>អុំ សុខេង</v>
      </c>
      <c r="D31" s="169" t="s">
        <v>2</v>
      </c>
      <c r="E31" s="169" t="s">
        <v>160</v>
      </c>
      <c r="F31" s="227" t="s">
        <v>233</v>
      </c>
      <c r="G31" s="203">
        <f>H31/26*26*130%</f>
        <v>265.2</v>
      </c>
      <c r="H31" s="391">
        <f>OT!I28</f>
        <v>204</v>
      </c>
      <c r="I31" s="198">
        <f>OT!AP28</f>
        <v>26</v>
      </c>
      <c r="J31" s="186">
        <f>OT!AO28</f>
        <v>0</v>
      </c>
      <c r="K31" s="341">
        <f t="shared" si="0"/>
        <v>0</v>
      </c>
      <c r="L31" s="176">
        <f>OT!AQ28</f>
        <v>0</v>
      </c>
      <c r="M31" s="184">
        <f t="shared" si="1"/>
        <v>0</v>
      </c>
      <c r="N31" s="199">
        <f>OT!AR28</f>
        <v>0</v>
      </c>
      <c r="O31" s="180">
        <f t="shared" si="2"/>
        <v>0</v>
      </c>
      <c r="P31" s="199">
        <f>OT!AS28</f>
        <v>0</v>
      </c>
      <c r="Q31" s="184">
        <f t="shared" si="3"/>
        <v>0</v>
      </c>
      <c r="R31" s="186">
        <f>OT!AT28</f>
        <v>0</v>
      </c>
      <c r="S31" s="180">
        <f t="shared" si="4"/>
        <v>0</v>
      </c>
      <c r="T31" s="175">
        <f>OT!BF28</f>
        <v>0</v>
      </c>
      <c r="U31" s="175">
        <f>OT!BG28</f>
        <v>0</v>
      </c>
      <c r="V31" s="175">
        <v>4</v>
      </c>
      <c r="W31" s="176"/>
      <c r="X31" s="181">
        <f t="shared" si="5"/>
        <v>0</v>
      </c>
      <c r="Y31" s="176">
        <f>OT!BH28</f>
        <v>0</v>
      </c>
      <c r="Z31" s="181">
        <f t="shared" si="6"/>
        <v>0</v>
      </c>
      <c r="AA31" s="201">
        <f>OT!BC28</f>
        <v>0</v>
      </c>
      <c r="AB31" s="182">
        <f>OT!BD28</f>
        <v>0</v>
      </c>
      <c r="AC31" s="182">
        <v>30</v>
      </c>
      <c r="AD31" s="182">
        <v>0</v>
      </c>
      <c r="AE31" s="202">
        <f t="shared" si="23"/>
        <v>34</v>
      </c>
      <c r="AF31" s="202">
        <v>0</v>
      </c>
      <c r="AG31" s="200">
        <f t="shared" si="24"/>
        <v>34</v>
      </c>
      <c r="AH31" s="209" t="str">
        <f t="shared" si="7"/>
        <v>JK-057</v>
      </c>
      <c r="AI31" s="210">
        <f t="shared" si="25"/>
        <v>34</v>
      </c>
      <c r="AJ31" s="211">
        <f t="shared" si="26"/>
        <v>34</v>
      </c>
      <c r="AK31" s="212">
        <f t="shared" si="27"/>
        <v>0</v>
      </c>
      <c r="AL31" s="213">
        <f t="shared" si="28"/>
        <v>34</v>
      </c>
      <c r="AM31" s="214">
        <f t="shared" si="8"/>
        <v>0</v>
      </c>
      <c r="AN31" s="214">
        <f t="shared" si="9"/>
        <v>0</v>
      </c>
      <c r="AO31" s="214">
        <f t="shared" si="10"/>
        <v>1</v>
      </c>
      <c r="AP31" s="214">
        <f t="shared" si="11"/>
        <v>1</v>
      </c>
      <c r="AQ31" s="233">
        <f t="shared" si="12"/>
        <v>0</v>
      </c>
      <c r="AR31" s="233">
        <f t="shared" si="13"/>
        <v>4</v>
      </c>
      <c r="AS31" s="212">
        <f t="shared" si="29"/>
        <v>0</v>
      </c>
      <c r="AT31" s="214">
        <f t="shared" si="14"/>
        <v>0</v>
      </c>
      <c r="AU31" s="214">
        <f t="shared" si="15"/>
        <v>0</v>
      </c>
      <c r="AV31" s="214">
        <f t="shared" si="16"/>
        <v>0</v>
      </c>
      <c r="AW31" s="232">
        <f t="shared" si="17"/>
        <v>0</v>
      </c>
      <c r="AX31" s="352">
        <f t="shared" si="30"/>
        <v>4</v>
      </c>
      <c r="AY31" s="248">
        <f t="shared" si="31"/>
        <v>16000</v>
      </c>
      <c r="AZ31" s="214">
        <f t="shared" si="18"/>
        <v>0</v>
      </c>
      <c r="BA31" s="214">
        <f t="shared" si="19"/>
        <v>1</v>
      </c>
      <c r="BB31" s="214">
        <f t="shared" si="20"/>
        <v>1</v>
      </c>
      <c r="BC31" s="214">
        <f t="shared" si="21"/>
        <v>1</v>
      </c>
      <c r="BD31" s="215">
        <f t="shared" si="32"/>
        <v>0</v>
      </c>
      <c r="BE31" s="215">
        <f t="shared" si="33"/>
        <v>0</v>
      </c>
    </row>
    <row r="32" spans="1:57" s="10" customFormat="1" ht="55.5" customHeight="1">
      <c r="A32" s="208">
        <v>24</v>
      </c>
      <c r="B32" s="177" t="str">
        <f>OT!B29</f>
        <v>JK-058</v>
      </c>
      <c r="C32" s="174" t="str">
        <f>OT!C29</f>
        <v>ឃុត ឡ័យ</v>
      </c>
      <c r="D32" s="170" t="s">
        <v>1</v>
      </c>
      <c r="E32" s="189" t="s">
        <v>178</v>
      </c>
      <c r="F32" s="227" t="s">
        <v>233</v>
      </c>
      <c r="G32" s="203">
        <f t="shared" si="22"/>
        <v>569.4</v>
      </c>
      <c r="H32" s="391">
        <f>OT!I29</f>
        <v>438</v>
      </c>
      <c r="I32" s="198">
        <f>OT!AP29</f>
        <v>0</v>
      </c>
      <c r="J32" s="186">
        <f>OT!AO29</f>
        <v>26</v>
      </c>
      <c r="K32" s="341">
        <f t="shared" si="0"/>
        <v>438</v>
      </c>
      <c r="L32" s="176">
        <f>OT!AQ29</f>
        <v>0</v>
      </c>
      <c r="M32" s="184">
        <f t="shared" si="1"/>
        <v>0</v>
      </c>
      <c r="N32" s="199">
        <f>OT!AR29</f>
        <v>0</v>
      </c>
      <c r="O32" s="180">
        <f t="shared" si="2"/>
        <v>0</v>
      </c>
      <c r="P32" s="199">
        <f>OT!AS29</f>
        <v>0</v>
      </c>
      <c r="Q32" s="184">
        <f t="shared" si="3"/>
        <v>0</v>
      </c>
      <c r="R32" s="186">
        <v>0</v>
      </c>
      <c r="S32" s="180">
        <f t="shared" si="4"/>
        <v>0</v>
      </c>
      <c r="T32" s="175">
        <f>OT!BF29</f>
        <v>10</v>
      </c>
      <c r="U32" s="175">
        <f>OT!BG29</f>
        <v>7</v>
      </c>
      <c r="V32" s="175">
        <v>4</v>
      </c>
      <c r="W32" s="176"/>
      <c r="X32" s="181">
        <f t="shared" si="5"/>
        <v>0</v>
      </c>
      <c r="Y32" s="176">
        <f>OT!BH29</f>
        <v>0</v>
      </c>
      <c r="Z32" s="181">
        <f t="shared" si="6"/>
        <v>0</v>
      </c>
      <c r="AA32" s="201">
        <f>OT!BC29</f>
        <v>0</v>
      </c>
      <c r="AB32" s="182">
        <f>OT!BD29</f>
        <v>0</v>
      </c>
      <c r="AC32" s="182">
        <v>0</v>
      </c>
      <c r="AD32" s="182">
        <v>0</v>
      </c>
      <c r="AE32" s="202">
        <f t="shared" si="23"/>
        <v>459</v>
      </c>
      <c r="AF32" s="202">
        <f>13875/4081</f>
        <v>3.3999019848076451</v>
      </c>
      <c r="AG32" s="200">
        <f t="shared" si="24"/>
        <v>455.60009801519237</v>
      </c>
      <c r="AH32" s="209" t="str">
        <f t="shared" si="7"/>
        <v>JK-058</v>
      </c>
      <c r="AI32" s="210">
        <f>AG32</f>
        <v>455.60009801519237</v>
      </c>
      <c r="AJ32" s="211">
        <f>ROUNDDOWN(AG32,0)</f>
        <v>455</v>
      </c>
      <c r="AK32" s="212">
        <f t="shared" si="27"/>
        <v>2400.3920607694909</v>
      </c>
      <c r="AL32" s="213">
        <f>AJ32</f>
        <v>455</v>
      </c>
      <c r="AM32" s="214">
        <f t="shared" si="8"/>
        <v>4</v>
      </c>
      <c r="AN32" s="214">
        <f t="shared" si="9"/>
        <v>1</v>
      </c>
      <c r="AO32" s="214">
        <f t="shared" si="10"/>
        <v>0</v>
      </c>
      <c r="AP32" s="214">
        <f t="shared" si="11"/>
        <v>0</v>
      </c>
      <c r="AQ32" s="233">
        <f t="shared" si="12"/>
        <v>1</v>
      </c>
      <c r="AR32" s="233">
        <f t="shared" si="13"/>
        <v>0</v>
      </c>
      <c r="AS32" s="212">
        <f>AK32</f>
        <v>2400.3920607694909</v>
      </c>
      <c r="AT32" s="214">
        <f t="shared" si="14"/>
        <v>2</v>
      </c>
      <c r="AU32" s="214">
        <f t="shared" si="15"/>
        <v>0</v>
      </c>
      <c r="AV32" s="214">
        <f t="shared" si="16"/>
        <v>4</v>
      </c>
      <c r="AW32" s="232">
        <f>AT32*1000+AU32*500+AV32*100</f>
        <v>2400</v>
      </c>
      <c r="AX32" s="352">
        <f t="shared" si="30"/>
        <v>5</v>
      </c>
      <c r="AY32" s="248">
        <f t="shared" si="31"/>
        <v>22400</v>
      </c>
      <c r="AZ32" s="214">
        <f t="shared" si="18"/>
        <v>1</v>
      </c>
      <c r="BA32" s="214">
        <f t="shared" si="19"/>
        <v>0</v>
      </c>
      <c r="BB32" s="214">
        <f t="shared" si="20"/>
        <v>0</v>
      </c>
      <c r="BC32" s="214">
        <f t="shared" si="21"/>
        <v>2</v>
      </c>
      <c r="BD32" s="215">
        <f t="shared" si="32"/>
        <v>0</v>
      </c>
      <c r="BE32" s="215">
        <f t="shared" si="33"/>
        <v>4</v>
      </c>
    </row>
    <row r="33" spans="1:59" s="10" customFormat="1" ht="55.5" customHeight="1">
      <c r="A33" s="208">
        <v>25</v>
      </c>
      <c r="B33" s="177" t="str">
        <f>OT!B30</f>
        <v>JK-060</v>
      </c>
      <c r="C33" s="183" t="str">
        <f>OT!C30</f>
        <v>ព្រឿង សំណាង</v>
      </c>
      <c r="D33" s="170" t="s">
        <v>2</v>
      </c>
      <c r="E33" s="169" t="s">
        <v>154</v>
      </c>
      <c r="F33" s="227" t="s">
        <v>233</v>
      </c>
      <c r="G33" s="203">
        <f t="shared" si="22"/>
        <v>265.2</v>
      </c>
      <c r="H33" s="391">
        <f>OT!I30</f>
        <v>204</v>
      </c>
      <c r="I33" s="198">
        <f>OT!AP30</f>
        <v>26</v>
      </c>
      <c r="J33" s="186">
        <f>OT!AO30</f>
        <v>0</v>
      </c>
      <c r="K33" s="341">
        <f t="shared" si="0"/>
        <v>0</v>
      </c>
      <c r="L33" s="176">
        <f>OT!AQ30</f>
        <v>0</v>
      </c>
      <c r="M33" s="184">
        <f t="shared" si="1"/>
        <v>0</v>
      </c>
      <c r="N33" s="199">
        <f>OT!AR30</f>
        <v>0</v>
      </c>
      <c r="O33" s="180">
        <f t="shared" si="2"/>
        <v>0</v>
      </c>
      <c r="P33" s="199">
        <f>OT!AS30</f>
        <v>0</v>
      </c>
      <c r="Q33" s="184">
        <f t="shared" si="3"/>
        <v>0</v>
      </c>
      <c r="R33" s="186">
        <f>OT!AT30</f>
        <v>0</v>
      </c>
      <c r="S33" s="180">
        <f t="shared" si="4"/>
        <v>0</v>
      </c>
      <c r="T33" s="175">
        <f>OT!BF30</f>
        <v>0</v>
      </c>
      <c r="U33" s="175">
        <f>OT!BG30</f>
        <v>0</v>
      </c>
      <c r="V33" s="175">
        <v>4</v>
      </c>
      <c r="W33" s="176"/>
      <c r="X33" s="181">
        <f t="shared" si="5"/>
        <v>0</v>
      </c>
      <c r="Y33" s="176">
        <f>OT!BH30</f>
        <v>0</v>
      </c>
      <c r="Z33" s="181">
        <f t="shared" si="6"/>
        <v>0</v>
      </c>
      <c r="AA33" s="201">
        <f>OT!BC30</f>
        <v>0</v>
      </c>
      <c r="AB33" s="182">
        <f>OT!BD30</f>
        <v>0</v>
      </c>
      <c r="AC33" s="182">
        <v>30</v>
      </c>
      <c r="AD33" s="182">
        <v>0</v>
      </c>
      <c r="AE33" s="202">
        <f t="shared" si="23"/>
        <v>34</v>
      </c>
      <c r="AF33" s="202">
        <v>0</v>
      </c>
      <c r="AG33" s="200">
        <f t="shared" si="24"/>
        <v>34</v>
      </c>
      <c r="AH33" s="209" t="str">
        <f t="shared" si="7"/>
        <v>JK-060</v>
      </c>
      <c r="AI33" s="210">
        <f>AG33</f>
        <v>34</v>
      </c>
      <c r="AJ33" s="211">
        <f>ROUNDDOWN(AG33,0)</f>
        <v>34</v>
      </c>
      <c r="AK33" s="212">
        <f t="shared" si="27"/>
        <v>0</v>
      </c>
      <c r="AL33" s="213">
        <f>AJ33</f>
        <v>34</v>
      </c>
      <c r="AM33" s="214">
        <f t="shared" si="8"/>
        <v>0</v>
      </c>
      <c r="AN33" s="214">
        <f t="shared" si="9"/>
        <v>0</v>
      </c>
      <c r="AO33" s="214">
        <f t="shared" si="10"/>
        <v>1</v>
      </c>
      <c r="AP33" s="214">
        <f t="shared" si="11"/>
        <v>1</v>
      </c>
      <c r="AQ33" s="233">
        <f t="shared" si="12"/>
        <v>0</v>
      </c>
      <c r="AR33" s="233">
        <f t="shared" si="13"/>
        <v>4</v>
      </c>
      <c r="AS33" s="212">
        <f>AK33</f>
        <v>0</v>
      </c>
      <c r="AT33" s="214">
        <f t="shared" si="14"/>
        <v>0</v>
      </c>
      <c r="AU33" s="214">
        <f t="shared" si="15"/>
        <v>0</v>
      </c>
      <c r="AV33" s="214">
        <f t="shared" si="16"/>
        <v>0</v>
      </c>
      <c r="AW33" s="232">
        <f>AT33*1000+AU33*500+AV33*100</f>
        <v>0</v>
      </c>
      <c r="AX33" s="352">
        <f t="shared" si="30"/>
        <v>4</v>
      </c>
      <c r="AY33" s="248">
        <f t="shared" si="31"/>
        <v>16000</v>
      </c>
      <c r="AZ33" s="214">
        <f t="shared" si="18"/>
        <v>0</v>
      </c>
      <c r="BA33" s="214">
        <f t="shared" si="19"/>
        <v>1</v>
      </c>
      <c r="BB33" s="214">
        <f t="shared" si="20"/>
        <v>1</v>
      </c>
      <c r="BC33" s="214">
        <f t="shared" si="21"/>
        <v>1</v>
      </c>
      <c r="BD33" s="215">
        <f t="shared" si="32"/>
        <v>0</v>
      </c>
      <c r="BE33" s="215">
        <f t="shared" si="33"/>
        <v>0</v>
      </c>
    </row>
    <row r="34" spans="1:59" s="10" customFormat="1" ht="55.5" customHeight="1">
      <c r="A34" s="208">
        <v>26</v>
      </c>
      <c r="B34" s="177" t="str">
        <f>OT!B31</f>
        <v>JK-063</v>
      </c>
      <c r="C34" s="174" t="str">
        <f>OT!C31</f>
        <v>ស្រស់ វីរ:</v>
      </c>
      <c r="D34" s="170" t="s">
        <v>1</v>
      </c>
      <c r="E34" s="189" t="s">
        <v>179</v>
      </c>
      <c r="F34" s="227" t="s">
        <v>234</v>
      </c>
      <c r="G34" s="203">
        <f t="shared" si="22"/>
        <v>377</v>
      </c>
      <c r="H34" s="391">
        <f>OT!I31</f>
        <v>290</v>
      </c>
      <c r="I34" s="198">
        <f>OT!AP31</f>
        <v>2.5</v>
      </c>
      <c r="J34" s="186">
        <f>OT!AO31</f>
        <v>23.5</v>
      </c>
      <c r="K34" s="341">
        <f t="shared" si="0"/>
        <v>262.11538461538458</v>
      </c>
      <c r="L34" s="176">
        <f>OT!AQ31</f>
        <v>0</v>
      </c>
      <c r="M34" s="184">
        <f t="shared" si="1"/>
        <v>0</v>
      </c>
      <c r="N34" s="199">
        <f>OT!AR31</f>
        <v>8</v>
      </c>
      <c r="O34" s="180">
        <f t="shared" si="2"/>
        <v>16.73076923076923</v>
      </c>
      <c r="P34" s="199">
        <f>OT!AS31</f>
        <v>0</v>
      </c>
      <c r="Q34" s="184">
        <f t="shared" si="3"/>
        <v>0</v>
      </c>
      <c r="R34" s="186">
        <f>OT!AT31</f>
        <v>2</v>
      </c>
      <c r="S34" s="180">
        <f t="shared" si="4"/>
        <v>5.5769230769230766</v>
      </c>
      <c r="T34" s="175">
        <f>OT!BF31</f>
        <v>0</v>
      </c>
      <c r="U34" s="175">
        <f>OT!BG31</f>
        <v>7</v>
      </c>
      <c r="V34" s="175">
        <v>4</v>
      </c>
      <c r="W34" s="176"/>
      <c r="X34" s="181">
        <f t="shared" si="5"/>
        <v>0</v>
      </c>
      <c r="Y34" s="176">
        <f>OT!BH31</f>
        <v>0</v>
      </c>
      <c r="Z34" s="181">
        <f t="shared" si="6"/>
        <v>0</v>
      </c>
      <c r="AA34" s="201">
        <f>OT!BC31</f>
        <v>8000</v>
      </c>
      <c r="AB34" s="182">
        <f>OT!BD31</f>
        <v>1.9753086419753085</v>
      </c>
      <c r="AC34" s="182">
        <v>0</v>
      </c>
      <c r="AD34" s="182">
        <v>0</v>
      </c>
      <c r="AE34" s="202">
        <f t="shared" si="23"/>
        <v>297.39838556505219</v>
      </c>
      <c r="AF34" s="202">
        <f>13671/4081</f>
        <v>3.3499142367066894</v>
      </c>
      <c r="AG34" s="200">
        <f t="shared" si="24"/>
        <v>294.0484713283455</v>
      </c>
      <c r="AH34" s="209" t="str">
        <f t="shared" si="7"/>
        <v>JK-063</v>
      </c>
      <c r="AI34" s="210">
        <f>AG34</f>
        <v>294.0484713283455</v>
      </c>
      <c r="AJ34" s="211">
        <f>ROUNDDOWN(AG34,0)</f>
        <v>294</v>
      </c>
      <c r="AK34" s="212">
        <f t="shared" si="27"/>
        <v>193.88531338199755</v>
      </c>
      <c r="AL34" s="213">
        <f>AJ34</f>
        <v>294</v>
      </c>
      <c r="AM34" s="214">
        <f t="shared" si="8"/>
        <v>2</v>
      </c>
      <c r="AN34" s="214">
        <f t="shared" si="9"/>
        <v>1</v>
      </c>
      <c r="AO34" s="214">
        <f t="shared" si="10"/>
        <v>2</v>
      </c>
      <c r="AP34" s="214">
        <f t="shared" si="11"/>
        <v>0</v>
      </c>
      <c r="AQ34" s="233">
        <f t="shared" si="12"/>
        <v>0</v>
      </c>
      <c r="AR34" s="233">
        <f t="shared" si="13"/>
        <v>4</v>
      </c>
      <c r="AS34" s="212">
        <f>AK34</f>
        <v>193.88531338199755</v>
      </c>
      <c r="AT34" s="214">
        <f t="shared" si="14"/>
        <v>0</v>
      </c>
      <c r="AU34" s="214">
        <f t="shared" si="15"/>
        <v>0</v>
      </c>
      <c r="AV34" s="214">
        <f t="shared" si="16"/>
        <v>1</v>
      </c>
      <c r="AW34" s="232">
        <f>AT34*1000+AU34*500+AV34*100</f>
        <v>100</v>
      </c>
      <c r="AX34" s="352">
        <f t="shared" si="30"/>
        <v>4</v>
      </c>
      <c r="AY34" s="248">
        <f t="shared" si="31"/>
        <v>16100</v>
      </c>
      <c r="AZ34" s="214">
        <f t="shared" si="18"/>
        <v>0</v>
      </c>
      <c r="BA34" s="214">
        <f t="shared" si="19"/>
        <v>1</v>
      </c>
      <c r="BB34" s="214">
        <f t="shared" si="20"/>
        <v>1</v>
      </c>
      <c r="BC34" s="214">
        <f t="shared" si="21"/>
        <v>1</v>
      </c>
      <c r="BD34" s="215">
        <f t="shared" si="32"/>
        <v>0</v>
      </c>
      <c r="BE34" s="215">
        <f t="shared" si="33"/>
        <v>1</v>
      </c>
    </row>
    <row r="35" spans="1:59" s="10" customFormat="1" ht="55.5" customHeight="1">
      <c r="A35" s="208">
        <v>27</v>
      </c>
      <c r="B35" s="177" t="str">
        <f>OT!B32</f>
        <v>JK-066</v>
      </c>
      <c r="C35" s="174" t="str">
        <f>OT!C32</f>
        <v>អៀប កា</v>
      </c>
      <c r="D35" s="169" t="s">
        <v>2</v>
      </c>
      <c r="E35" s="169" t="s">
        <v>160</v>
      </c>
      <c r="F35" s="227" t="s">
        <v>235</v>
      </c>
      <c r="G35" s="203">
        <f t="shared" si="22"/>
        <v>265.2</v>
      </c>
      <c r="H35" s="391">
        <f>OT!I32</f>
        <v>204</v>
      </c>
      <c r="I35" s="198">
        <f>OT!AP32</f>
        <v>26</v>
      </c>
      <c r="J35" s="186">
        <f>OT!AO32</f>
        <v>0</v>
      </c>
      <c r="K35" s="341">
        <f t="shared" si="0"/>
        <v>0</v>
      </c>
      <c r="L35" s="176">
        <f>OT!AQ32</f>
        <v>0</v>
      </c>
      <c r="M35" s="184">
        <f t="shared" si="1"/>
        <v>0</v>
      </c>
      <c r="N35" s="199">
        <f>OT!AR32</f>
        <v>0</v>
      </c>
      <c r="O35" s="180">
        <f t="shared" si="2"/>
        <v>0</v>
      </c>
      <c r="P35" s="199">
        <f>OT!AS32</f>
        <v>0</v>
      </c>
      <c r="Q35" s="184">
        <f t="shared" si="3"/>
        <v>0</v>
      </c>
      <c r="R35" s="186">
        <f>OT!AT32</f>
        <v>0</v>
      </c>
      <c r="S35" s="180">
        <f t="shared" si="4"/>
        <v>0</v>
      </c>
      <c r="T35" s="175">
        <f>OT!BF32</f>
        <v>0</v>
      </c>
      <c r="U35" s="175">
        <f>OT!BG32</f>
        <v>0</v>
      </c>
      <c r="V35" s="175">
        <v>4</v>
      </c>
      <c r="W35" s="176"/>
      <c r="X35" s="181">
        <f t="shared" si="5"/>
        <v>0</v>
      </c>
      <c r="Y35" s="176">
        <f>OT!BH32</f>
        <v>0</v>
      </c>
      <c r="Z35" s="181">
        <f t="shared" si="6"/>
        <v>0</v>
      </c>
      <c r="AA35" s="201">
        <f>OT!BC32</f>
        <v>0</v>
      </c>
      <c r="AB35" s="182">
        <f>OT!BD32</f>
        <v>0</v>
      </c>
      <c r="AC35" s="182">
        <v>30</v>
      </c>
      <c r="AD35" s="182">
        <v>0</v>
      </c>
      <c r="AE35" s="202">
        <f t="shared" si="23"/>
        <v>34</v>
      </c>
      <c r="AF35" s="202">
        <v>0</v>
      </c>
      <c r="AG35" s="200">
        <f t="shared" si="24"/>
        <v>34</v>
      </c>
      <c r="AH35" s="209" t="str">
        <f t="shared" si="7"/>
        <v>JK-066</v>
      </c>
      <c r="AI35" s="210">
        <f t="shared" si="25"/>
        <v>34</v>
      </c>
      <c r="AJ35" s="211">
        <f t="shared" si="26"/>
        <v>34</v>
      </c>
      <c r="AK35" s="212">
        <f t="shared" si="27"/>
        <v>0</v>
      </c>
      <c r="AL35" s="213">
        <f t="shared" si="28"/>
        <v>34</v>
      </c>
      <c r="AM35" s="214">
        <f t="shared" si="8"/>
        <v>0</v>
      </c>
      <c r="AN35" s="214">
        <f t="shared" si="9"/>
        <v>0</v>
      </c>
      <c r="AO35" s="214">
        <f t="shared" si="10"/>
        <v>1</v>
      </c>
      <c r="AP35" s="214">
        <f t="shared" si="11"/>
        <v>1</v>
      </c>
      <c r="AQ35" s="233">
        <f t="shared" si="12"/>
        <v>0</v>
      </c>
      <c r="AR35" s="233">
        <f t="shared" si="13"/>
        <v>4</v>
      </c>
      <c r="AS35" s="212">
        <f t="shared" si="29"/>
        <v>0</v>
      </c>
      <c r="AT35" s="214">
        <f t="shared" si="14"/>
        <v>0</v>
      </c>
      <c r="AU35" s="214">
        <f t="shared" si="15"/>
        <v>0</v>
      </c>
      <c r="AV35" s="214">
        <f t="shared" si="16"/>
        <v>0</v>
      </c>
      <c r="AW35" s="232">
        <f t="shared" si="17"/>
        <v>0</v>
      </c>
      <c r="AX35" s="352">
        <f t="shared" si="30"/>
        <v>4</v>
      </c>
      <c r="AY35" s="248">
        <f t="shared" si="31"/>
        <v>16000</v>
      </c>
      <c r="AZ35" s="214">
        <f t="shared" si="18"/>
        <v>0</v>
      </c>
      <c r="BA35" s="214">
        <f t="shared" si="19"/>
        <v>1</v>
      </c>
      <c r="BB35" s="214">
        <f t="shared" si="20"/>
        <v>1</v>
      </c>
      <c r="BC35" s="214">
        <f t="shared" si="21"/>
        <v>1</v>
      </c>
      <c r="BD35" s="215">
        <f t="shared" si="32"/>
        <v>0</v>
      </c>
      <c r="BE35" s="215">
        <f t="shared" si="33"/>
        <v>0</v>
      </c>
    </row>
    <row r="36" spans="1:59" s="10" customFormat="1" ht="55.5" customHeight="1">
      <c r="A36" s="208">
        <v>28</v>
      </c>
      <c r="B36" s="177" t="str">
        <f>OT!B33</f>
        <v>JK-067</v>
      </c>
      <c r="C36" s="174" t="str">
        <f>OT!C33</f>
        <v>ភាច នី</v>
      </c>
      <c r="D36" s="170" t="s">
        <v>1</v>
      </c>
      <c r="E36" s="189" t="s">
        <v>183</v>
      </c>
      <c r="F36" s="227" t="s">
        <v>235</v>
      </c>
      <c r="G36" s="203">
        <f t="shared" si="22"/>
        <v>269.10000000000002</v>
      </c>
      <c r="H36" s="391">
        <f>OT!I33</f>
        <v>207</v>
      </c>
      <c r="I36" s="198">
        <f>OT!AP33</f>
        <v>26</v>
      </c>
      <c r="J36" s="186">
        <f>OT!AO33</f>
        <v>0</v>
      </c>
      <c r="K36" s="341">
        <f t="shared" si="0"/>
        <v>0</v>
      </c>
      <c r="L36" s="176">
        <f>OT!AQ33</f>
        <v>0</v>
      </c>
      <c r="M36" s="184">
        <f t="shared" si="1"/>
        <v>0</v>
      </c>
      <c r="N36" s="199">
        <f>OT!AR33</f>
        <v>0</v>
      </c>
      <c r="O36" s="180">
        <f t="shared" si="2"/>
        <v>0</v>
      </c>
      <c r="P36" s="199">
        <f>OT!AS33</f>
        <v>0</v>
      </c>
      <c r="Q36" s="184">
        <f t="shared" si="3"/>
        <v>0</v>
      </c>
      <c r="R36" s="186">
        <f>OT!AT33</f>
        <v>0</v>
      </c>
      <c r="S36" s="180">
        <f t="shared" si="4"/>
        <v>0</v>
      </c>
      <c r="T36" s="175">
        <f>OT!BF33</f>
        <v>0</v>
      </c>
      <c r="U36" s="175">
        <f>OT!BG33</f>
        <v>0</v>
      </c>
      <c r="V36" s="175">
        <v>4</v>
      </c>
      <c r="W36" s="176"/>
      <c r="X36" s="181">
        <f t="shared" si="5"/>
        <v>0</v>
      </c>
      <c r="Y36" s="176">
        <f>OT!BH33</f>
        <v>0</v>
      </c>
      <c r="Z36" s="181">
        <f t="shared" si="6"/>
        <v>0</v>
      </c>
      <c r="AA36" s="201">
        <f>OT!BC33</f>
        <v>0</v>
      </c>
      <c r="AB36" s="182">
        <f>OT!BD33</f>
        <v>0</v>
      </c>
      <c r="AC36" s="182">
        <v>30</v>
      </c>
      <c r="AD36" s="182">
        <v>0</v>
      </c>
      <c r="AE36" s="202">
        <f t="shared" si="23"/>
        <v>34</v>
      </c>
      <c r="AF36" s="202">
        <v>0</v>
      </c>
      <c r="AG36" s="200">
        <f t="shared" si="24"/>
        <v>34</v>
      </c>
      <c r="AH36" s="209" t="str">
        <f t="shared" si="7"/>
        <v>JK-067</v>
      </c>
      <c r="AI36" s="210">
        <f t="shared" si="25"/>
        <v>34</v>
      </c>
      <c r="AJ36" s="211">
        <f t="shared" si="26"/>
        <v>34</v>
      </c>
      <c r="AK36" s="212">
        <f t="shared" si="27"/>
        <v>0</v>
      </c>
      <c r="AL36" s="213">
        <f t="shared" si="28"/>
        <v>34</v>
      </c>
      <c r="AM36" s="214">
        <f t="shared" si="8"/>
        <v>0</v>
      </c>
      <c r="AN36" s="214">
        <f t="shared" si="9"/>
        <v>0</v>
      </c>
      <c r="AO36" s="214">
        <f t="shared" si="10"/>
        <v>1</v>
      </c>
      <c r="AP36" s="214">
        <f t="shared" si="11"/>
        <v>1</v>
      </c>
      <c r="AQ36" s="233">
        <f t="shared" si="12"/>
        <v>0</v>
      </c>
      <c r="AR36" s="233">
        <f t="shared" si="13"/>
        <v>4</v>
      </c>
      <c r="AS36" s="212">
        <f t="shared" si="29"/>
        <v>0</v>
      </c>
      <c r="AT36" s="214">
        <f t="shared" si="14"/>
        <v>0</v>
      </c>
      <c r="AU36" s="214">
        <f t="shared" si="15"/>
        <v>0</v>
      </c>
      <c r="AV36" s="214">
        <f t="shared" si="16"/>
        <v>0</v>
      </c>
      <c r="AW36" s="232">
        <f t="shared" si="17"/>
        <v>0</v>
      </c>
      <c r="AX36" s="352">
        <f t="shared" si="30"/>
        <v>4</v>
      </c>
      <c r="AY36" s="248">
        <f t="shared" si="31"/>
        <v>16000</v>
      </c>
      <c r="AZ36" s="214">
        <f t="shared" si="18"/>
        <v>0</v>
      </c>
      <c r="BA36" s="214">
        <f t="shared" si="19"/>
        <v>1</v>
      </c>
      <c r="BB36" s="214">
        <f t="shared" si="20"/>
        <v>1</v>
      </c>
      <c r="BC36" s="214">
        <f t="shared" si="21"/>
        <v>1</v>
      </c>
      <c r="BD36" s="215">
        <f t="shared" si="32"/>
        <v>0</v>
      </c>
      <c r="BE36" s="215">
        <f t="shared" si="33"/>
        <v>0</v>
      </c>
    </row>
    <row r="37" spans="1:59" s="10" customFormat="1" ht="55.5" customHeight="1">
      <c r="A37" s="208">
        <v>29</v>
      </c>
      <c r="B37" s="177" t="str">
        <f>OT!B34</f>
        <v>JK-070</v>
      </c>
      <c r="C37" s="174" t="str">
        <f>OT!C34</f>
        <v>ពិន ធីតា</v>
      </c>
      <c r="D37" s="169" t="s">
        <v>2</v>
      </c>
      <c r="E37" s="169" t="s">
        <v>160</v>
      </c>
      <c r="F37" s="227" t="s">
        <v>235</v>
      </c>
      <c r="G37" s="203">
        <f t="shared" si="22"/>
        <v>265.2</v>
      </c>
      <c r="H37" s="391">
        <f>OT!I34</f>
        <v>204</v>
      </c>
      <c r="I37" s="198">
        <f>OT!AP34</f>
        <v>26</v>
      </c>
      <c r="J37" s="186">
        <f>OT!AO34</f>
        <v>0</v>
      </c>
      <c r="K37" s="341">
        <f t="shared" si="0"/>
        <v>0</v>
      </c>
      <c r="L37" s="176">
        <f>OT!AQ34</f>
        <v>0</v>
      </c>
      <c r="M37" s="184">
        <f t="shared" si="1"/>
        <v>0</v>
      </c>
      <c r="N37" s="199">
        <f>OT!AR34</f>
        <v>0</v>
      </c>
      <c r="O37" s="180">
        <f t="shared" si="2"/>
        <v>0</v>
      </c>
      <c r="P37" s="199">
        <f>OT!AS34</f>
        <v>0</v>
      </c>
      <c r="Q37" s="184">
        <f t="shared" si="3"/>
        <v>0</v>
      </c>
      <c r="R37" s="186">
        <f>OT!AT34</f>
        <v>0</v>
      </c>
      <c r="S37" s="180">
        <f t="shared" si="4"/>
        <v>0</v>
      </c>
      <c r="T37" s="175">
        <f>OT!BF34</f>
        <v>0</v>
      </c>
      <c r="U37" s="175">
        <f>OT!BG34</f>
        <v>0</v>
      </c>
      <c r="V37" s="175">
        <v>4</v>
      </c>
      <c r="W37" s="186"/>
      <c r="X37" s="184">
        <f t="shared" si="5"/>
        <v>0</v>
      </c>
      <c r="Y37" s="176">
        <f>OT!BH34</f>
        <v>0</v>
      </c>
      <c r="Z37" s="181">
        <f t="shared" si="6"/>
        <v>0</v>
      </c>
      <c r="AA37" s="201">
        <f>OT!BC34</f>
        <v>0</v>
      </c>
      <c r="AB37" s="182">
        <f>OT!BD34</f>
        <v>0</v>
      </c>
      <c r="AC37" s="182">
        <v>30</v>
      </c>
      <c r="AD37" s="182">
        <v>0</v>
      </c>
      <c r="AE37" s="202">
        <f t="shared" si="23"/>
        <v>34</v>
      </c>
      <c r="AF37" s="202">
        <v>0</v>
      </c>
      <c r="AG37" s="200">
        <f t="shared" si="24"/>
        <v>34</v>
      </c>
      <c r="AH37" s="209" t="str">
        <f t="shared" si="7"/>
        <v>JK-070</v>
      </c>
      <c r="AI37" s="210">
        <f t="shared" si="25"/>
        <v>34</v>
      </c>
      <c r="AJ37" s="211">
        <f t="shared" si="26"/>
        <v>34</v>
      </c>
      <c r="AK37" s="212">
        <f t="shared" si="27"/>
        <v>0</v>
      </c>
      <c r="AL37" s="213">
        <f t="shared" si="28"/>
        <v>34</v>
      </c>
      <c r="AM37" s="214">
        <f t="shared" si="8"/>
        <v>0</v>
      </c>
      <c r="AN37" s="214">
        <f t="shared" si="9"/>
        <v>0</v>
      </c>
      <c r="AO37" s="214">
        <f t="shared" si="10"/>
        <v>1</v>
      </c>
      <c r="AP37" s="214">
        <f t="shared" si="11"/>
        <v>1</v>
      </c>
      <c r="AQ37" s="233">
        <f t="shared" si="12"/>
        <v>0</v>
      </c>
      <c r="AR37" s="233">
        <f t="shared" si="13"/>
        <v>4</v>
      </c>
      <c r="AS37" s="212">
        <f t="shared" si="29"/>
        <v>0</v>
      </c>
      <c r="AT37" s="214">
        <f t="shared" si="14"/>
        <v>0</v>
      </c>
      <c r="AU37" s="214">
        <f t="shared" si="15"/>
        <v>0</v>
      </c>
      <c r="AV37" s="214">
        <f t="shared" si="16"/>
        <v>0</v>
      </c>
      <c r="AW37" s="232">
        <f t="shared" si="17"/>
        <v>0</v>
      </c>
      <c r="AX37" s="352">
        <f t="shared" si="30"/>
        <v>4</v>
      </c>
      <c r="AY37" s="248">
        <f t="shared" si="31"/>
        <v>16000</v>
      </c>
      <c r="AZ37" s="214">
        <f t="shared" si="18"/>
        <v>0</v>
      </c>
      <c r="BA37" s="214">
        <f t="shared" si="19"/>
        <v>1</v>
      </c>
      <c r="BB37" s="214">
        <f t="shared" si="20"/>
        <v>1</v>
      </c>
      <c r="BC37" s="214">
        <f t="shared" si="21"/>
        <v>1</v>
      </c>
      <c r="BD37" s="215">
        <f t="shared" si="32"/>
        <v>0</v>
      </c>
      <c r="BE37" s="215">
        <f t="shared" si="33"/>
        <v>0</v>
      </c>
    </row>
    <row r="38" spans="1:59" s="10" customFormat="1" ht="55.5" customHeight="1">
      <c r="A38" s="208">
        <v>30</v>
      </c>
      <c r="B38" s="177" t="str">
        <f>OT!B35</f>
        <v>JK-071</v>
      </c>
      <c r="C38" s="174" t="str">
        <f>OT!C35</f>
        <v>ស៊ុន កី</v>
      </c>
      <c r="D38" s="169" t="s">
        <v>2</v>
      </c>
      <c r="E38" s="169" t="s">
        <v>160</v>
      </c>
      <c r="F38" s="227" t="s">
        <v>235</v>
      </c>
      <c r="G38" s="203">
        <f t="shared" si="22"/>
        <v>265.2</v>
      </c>
      <c r="H38" s="391">
        <f>OT!I35</f>
        <v>204</v>
      </c>
      <c r="I38" s="198">
        <f>OT!AP35</f>
        <v>26</v>
      </c>
      <c r="J38" s="186">
        <f>OT!AO35</f>
        <v>0</v>
      </c>
      <c r="K38" s="341">
        <f t="shared" si="0"/>
        <v>0</v>
      </c>
      <c r="L38" s="176">
        <f>OT!AQ35</f>
        <v>0</v>
      </c>
      <c r="M38" s="184">
        <f t="shared" si="1"/>
        <v>0</v>
      </c>
      <c r="N38" s="199">
        <f>OT!AR35</f>
        <v>0</v>
      </c>
      <c r="O38" s="180">
        <f t="shared" si="2"/>
        <v>0</v>
      </c>
      <c r="P38" s="199">
        <f>OT!AS35</f>
        <v>0</v>
      </c>
      <c r="Q38" s="184">
        <f t="shared" si="3"/>
        <v>0</v>
      </c>
      <c r="R38" s="186">
        <f>OT!AT35</f>
        <v>0</v>
      </c>
      <c r="S38" s="180">
        <f t="shared" si="4"/>
        <v>0</v>
      </c>
      <c r="T38" s="175">
        <f>OT!BF35</f>
        <v>0</v>
      </c>
      <c r="U38" s="175">
        <f>OT!BG35</f>
        <v>0</v>
      </c>
      <c r="V38" s="175">
        <v>4</v>
      </c>
      <c r="W38" s="176"/>
      <c r="X38" s="181">
        <f t="shared" si="5"/>
        <v>0</v>
      </c>
      <c r="Y38" s="176">
        <f>OT!BH35</f>
        <v>0</v>
      </c>
      <c r="Z38" s="181">
        <f t="shared" si="6"/>
        <v>0</v>
      </c>
      <c r="AA38" s="201">
        <f>OT!BC35</f>
        <v>0</v>
      </c>
      <c r="AB38" s="182">
        <f>OT!BD35</f>
        <v>0</v>
      </c>
      <c r="AC38" s="182">
        <v>30</v>
      </c>
      <c r="AD38" s="182">
        <v>0</v>
      </c>
      <c r="AE38" s="202">
        <f>AC38+AB38+Z38+X38+V38+U38+T38+S38+Q38+O38+M38+K38</f>
        <v>34</v>
      </c>
      <c r="AF38" s="202">
        <v>0</v>
      </c>
      <c r="AG38" s="200">
        <f t="shared" si="24"/>
        <v>34</v>
      </c>
      <c r="AH38" s="209" t="str">
        <f t="shared" si="7"/>
        <v>JK-071</v>
      </c>
      <c r="AI38" s="210">
        <f t="shared" si="25"/>
        <v>34</v>
      </c>
      <c r="AJ38" s="211">
        <f t="shared" si="26"/>
        <v>34</v>
      </c>
      <c r="AK38" s="212">
        <f t="shared" si="27"/>
        <v>0</v>
      </c>
      <c r="AL38" s="213">
        <f t="shared" si="28"/>
        <v>34</v>
      </c>
      <c r="AM38" s="214">
        <f t="shared" si="8"/>
        <v>0</v>
      </c>
      <c r="AN38" s="214">
        <f t="shared" si="9"/>
        <v>0</v>
      </c>
      <c r="AO38" s="214">
        <f t="shared" si="10"/>
        <v>1</v>
      </c>
      <c r="AP38" s="214">
        <f t="shared" si="11"/>
        <v>1</v>
      </c>
      <c r="AQ38" s="233">
        <f t="shared" si="12"/>
        <v>0</v>
      </c>
      <c r="AR38" s="233">
        <f t="shared" si="13"/>
        <v>4</v>
      </c>
      <c r="AS38" s="212">
        <f t="shared" si="29"/>
        <v>0</v>
      </c>
      <c r="AT38" s="214">
        <f t="shared" si="14"/>
        <v>0</v>
      </c>
      <c r="AU38" s="214">
        <f t="shared" si="15"/>
        <v>0</v>
      </c>
      <c r="AV38" s="214">
        <f t="shared" si="16"/>
        <v>0</v>
      </c>
      <c r="AW38" s="232">
        <f t="shared" si="17"/>
        <v>0</v>
      </c>
      <c r="AX38" s="352">
        <f t="shared" si="30"/>
        <v>4</v>
      </c>
      <c r="AY38" s="248">
        <f t="shared" si="31"/>
        <v>16000</v>
      </c>
      <c r="AZ38" s="214">
        <f t="shared" si="18"/>
        <v>0</v>
      </c>
      <c r="BA38" s="214">
        <f t="shared" si="19"/>
        <v>1</v>
      </c>
      <c r="BB38" s="214">
        <f t="shared" si="20"/>
        <v>1</v>
      </c>
      <c r="BC38" s="214">
        <f t="shared" si="21"/>
        <v>1</v>
      </c>
      <c r="BD38" s="215">
        <f t="shared" si="32"/>
        <v>0</v>
      </c>
      <c r="BE38" s="215">
        <f t="shared" si="33"/>
        <v>0</v>
      </c>
    </row>
    <row r="39" spans="1:59" s="10" customFormat="1" ht="55.5" customHeight="1">
      <c r="A39" s="208">
        <v>31</v>
      </c>
      <c r="B39" s="177" t="str">
        <f>OT!B36</f>
        <v>JK-072</v>
      </c>
      <c r="C39" s="174" t="str">
        <f>OT!C36</f>
        <v>ចាន់គឹមសៀង</v>
      </c>
      <c r="D39" s="169" t="s">
        <v>2</v>
      </c>
      <c r="E39" s="169" t="s">
        <v>160</v>
      </c>
      <c r="F39" s="227" t="s">
        <v>235</v>
      </c>
      <c r="G39" s="203">
        <f t="shared" si="22"/>
        <v>265.2</v>
      </c>
      <c r="H39" s="391">
        <f>OT!I36</f>
        <v>204</v>
      </c>
      <c r="I39" s="198">
        <f>OT!AP36</f>
        <v>26</v>
      </c>
      <c r="J39" s="186">
        <f>OT!AO36</f>
        <v>0</v>
      </c>
      <c r="K39" s="341">
        <f t="shared" si="0"/>
        <v>0</v>
      </c>
      <c r="L39" s="176">
        <f>OT!AQ36</f>
        <v>0</v>
      </c>
      <c r="M39" s="184">
        <f t="shared" si="1"/>
        <v>0</v>
      </c>
      <c r="N39" s="199">
        <f>OT!AR36</f>
        <v>0</v>
      </c>
      <c r="O39" s="180">
        <f t="shared" si="2"/>
        <v>0</v>
      </c>
      <c r="P39" s="199">
        <f>OT!AS36</f>
        <v>0</v>
      </c>
      <c r="Q39" s="184">
        <f t="shared" si="3"/>
        <v>0</v>
      </c>
      <c r="R39" s="186">
        <f>OT!AT36</f>
        <v>0</v>
      </c>
      <c r="S39" s="180">
        <f t="shared" si="4"/>
        <v>0</v>
      </c>
      <c r="T39" s="175">
        <f>OT!BF36</f>
        <v>0</v>
      </c>
      <c r="U39" s="175">
        <v>0</v>
      </c>
      <c r="V39" s="175">
        <v>4</v>
      </c>
      <c r="W39" s="176"/>
      <c r="X39" s="181">
        <f t="shared" si="5"/>
        <v>0</v>
      </c>
      <c r="Y39" s="176">
        <f>OT!BH36</f>
        <v>0</v>
      </c>
      <c r="Z39" s="181">
        <f t="shared" si="6"/>
        <v>0</v>
      </c>
      <c r="AA39" s="201">
        <f>OT!BC36</f>
        <v>0</v>
      </c>
      <c r="AB39" s="182">
        <f>OT!BD36</f>
        <v>0</v>
      </c>
      <c r="AC39" s="182">
        <v>30</v>
      </c>
      <c r="AD39" s="182">
        <v>0</v>
      </c>
      <c r="AE39" s="202">
        <f>AC39+AB39+Z39+X39+V39+U39+T39+S39+Q39+O39+M39+K39</f>
        <v>34</v>
      </c>
      <c r="AF39" s="202">
        <v>0</v>
      </c>
      <c r="AG39" s="200">
        <f t="shared" si="24"/>
        <v>34</v>
      </c>
      <c r="AH39" s="209" t="str">
        <f>B39</f>
        <v>JK-072</v>
      </c>
      <c r="AI39" s="210">
        <f>AG39</f>
        <v>34</v>
      </c>
      <c r="AJ39" s="211">
        <f>ROUNDDOWN(AG39,0)</f>
        <v>34</v>
      </c>
      <c r="AK39" s="212">
        <f t="shared" si="27"/>
        <v>0</v>
      </c>
      <c r="AL39" s="213">
        <f>AJ39</f>
        <v>34</v>
      </c>
      <c r="AM39" s="214">
        <f t="shared" si="8"/>
        <v>0</v>
      </c>
      <c r="AN39" s="214">
        <f t="shared" si="9"/>
        <v>0</v>
      </c>
      <c r="AO39" s="214">
        <f t="shared" si="10"/>
        <v>1</v>
      </c>
      <c r="AP39" s="214">
        <f t="shared" si="11"/>
        <v>1</v>
      </c>
      <c r="AQ39" s="233">
        <f t="shared" si="12"/>
        <v>0</v>
      </c>
      <c r="AR39" s="233">
        <f t="shared" si="13"/>
        <v>4</v>
      </c>
      <c r="AS39" s="212">
        <f>AK39</f>
        <v>0</v>
      </c>
      <c r="AT39" s="214">
        <f t="shared" si="14"/>
        <v>0</v>
      </c>
      <c r="AU39" s="214">
        <f t="shared" si="15"/>
        <v>0</v>
      </c>
      <c r="AV39" s="214">
        <f t="shared" si="16"/>
        <v>0</v>
      </c>
      <c r="AW39" s="232">
        <f>AT39*1000+AU39*500+AV39*100</f>
        <v>0</v>
      </c>
      <c r="AX39" s="352">
        <f t="shared" si="30"/>
        <v>4</v>
      </c>
      <c r="AY39" s="248">
        <f t="shared" si="31"/>
        <v>16000</v>
      </c>
      <c r="AZ39" s="214">
        <f t="shared" si="18"/>
        <v>0</v>
      </c>
      <c r="BA39" s="214">
        <f t="shared" si="19"/>
        <v>1</v>
      </c>
      <c r="BB39" s="214">
        <f t="shared" si="20"/>
        <v>1</v>
      </c>
      <c r="BC39" s="214">
        <f t="shared" si="21"/>
        <v>1</v>
      </c>
      <c r="BD39" s="215">
        <f t="shared" si="32"/>
        <v>0</v>
      </c>
      <c r="BE39" s="215">
        <f t="shared" si="33"/>
        <v>0</v>
      </c>
    </row>
    <row r="40" spans="1:59" s="10" customFormat="1" ht="55.5" customHeight="1">
      <c r="A40" s="208">
        <v>32</v>
      </c>
      <c r="B40" s="177" t="str">
        <f>OT!B37</f>
        <v>JK-073</v>
      </c>
      <c r="C40" s="174" t="str">
        <f>OT!C37</f>
        <v>ហ៊ុល បុប្ផា</v>
      </c>
      <c r="D40" s="171" t="s">
        <v>2</v>
      </c>
      <c r="E40" s="189" t="s">
        <v>159</v>
      </c>
      <c r="F40" s="227" t="s">
        <v>236</v>
      </c>
      <c r="G40" s="203">
        <f t="shared" si="22"/>
        <v>265.2</v>
      </c>
      <c r="H40" s="391">
        <f>OT!I37</f>
        <v>204</v>
      </c>
      <c r="I40" s="198">
        <f>OT!AP37</f>
        <v>26</v>
      </c>
      <c r="J40" s="186">
        <f>OT!AO37</f>
        <v>0</v>
      </c>
      <c r="K40" s="341">
        <f t="shared" si="0"/>
        <v>0</v>
      </c>
      <c r="L40" s="176">
        <f>OT!AQ37</f>
        <v>0</v>
      </c>
      <c r="M40" s="184">
        <f t="shared" si="1"/>
        <v>0</v>
      </c>
      <c r="N40" s="199">
        <f>OT!AR37</f>
        <v>0</v>
      </c>
      <c r="O40" s="180">
        <f t="shared" si="2"/>
        <v>0</v>
      </c>
      <c r="P40" s="199">
        <f>OT!AS37</f>
        <v>0</v>
      </c>
      <c r="Q40" s="184">
        <f t="shared" si="3"/>
        <v>0</v>
      </c>
      <c r="R40" s="186">
        <f>OT!AT37</f>
        <v>0</v>
      </c>
      <c r="S40" s="180">
        <f t="shared" si="4"/>
        <v>0</v>
      </c>
      <c r="T40" s="175">
        <f>OT!BF37</f>
        <v>0</v>
      </c>
      <c r="U40" s="175">
        <f>OT!BG37</f>
        <v>0</v>
      </c>
      <c r="V40" s="175">
        <v>4</v>
      </c>
      <c r="W40" s="176"/>
      <c r="X40" s="181">
        <f t="shared" si="5"/>
        <v>0</v>
      </c>
      <c r="Y40" s="176">
        <f>OT!BH37</f>
        <v>0</v>
      </c>
      <c r="Z40" s="181">
        <f t="shared" si="6"/>
        <v>0</v>
      </c>
      <c r="AA40" s="201">
        <f>OT!BC37</f>
        <v>0</v>
      </c>
      <c r="AB40" s="182">
        <f>OT!BD37</f>
        <v>0</v>
      </c>
      <c r="AC40" s="182">
        <v>30</v>
      </c>
      <c r="AD40" s="182">
        <v>0</v>
      </c>
      <c r="AE40" s="202">
        <f t="shared" si="23"/>
        <v>34</v>
      </c>
      <c r="AF40" s="202">
        <v>0</v>
      </c>
      <c r="AG40" s="200">
        <f t="shared" si="24"/>
        <v>34</v>
      </c>
      <c r="AH40" s="209" t="str">
        <f t="shared" si="7"/>
        <v>JK-073</v>
      </c>
      <c r="AI40" s="210">
        <f t="shared" si="25"/>
        <v>34</v>
      </c>
      <c r="AJ40" s="211">
        <f t="shared" si="26"/>
        <v>34</v>
      </c>
      <c r="AK40" s="212">
        <f t="shared" si="27"/>
        <v>0</v>
      </c>
      <c r="AL40" s="213">
        <f t="shared" si="28"/>
        <v>34</v>
      </c>
      <c r="AM40" s="214">
        <f t="shared" si="8"/>
        <v>0</v>
      </c>
      <c r="AN40" s="214">
        <f t="shared" si="9"/>
        <v>0</v>
      </c>
      <c r="AO40" s="214">
        <f t="shared" si="10"/>
        <v>1</v>
      </c>
      <c r="AP40" s="214">
        <f t="shared" si="11"/>
        <v>1</v>
      </c>
      <c r="AQ40" s="233">
        <f t="shared" si="12"/>
        <v>0</v>
      </c>
      <c r="AR40" s="233">
        <f t="shared" si="13"/>
        <v>4</v>
      </c>
      <c r="AS40" s="212">
        <f t="shared" si="29"/>
        <v>0</v>
      </c>
      <c r="AT40" s="214">
        <f t="shared" si="14"/>
        <v>0</v>
      </c>
      <c r="AU40" s="214">
        <f t="shared" si="15"/>
        <v>0</v>
      </c>
      <c r="AV40" s="214">
        <f t="shared" si="16"/>
        <v>0</v>
      </c>
      <c r="AW40" s="232">
        <f t="shared" si="17"/>
        <v>0</v>
      </c>
      <c r="AX40" s="352">
        <f t="shared" si="30"/>
        <v>4</v>
      </c>
      <c r="AY40" s="248">
        <f t="shared" si="31"/>
        <v>16000</v>
      </c>
      <c r="AZ40" s="214">
        <f t="shared" si="18"/>
        <v>0</v>
      </c>
      <c r="BA40" s="214">
        <f t="shared" si="19"/>
        <v>1</v>
      </c>
      <c r="BB40" s="214">
        <f t="shared" si="20"/>
        <v>1</v>
      </c>
      <c r="BC40" s="214">
        <f t="shared" si="21"/>
        <v>1</v>
      </c>
      <c r="BD40" s="215">
        <f t="shared" si="32"/>
        <v>0</v>
      </c>
      <c r="BE40" s="215">
        <f t="shared" si="33"/>
        <v>0</v>
      </c>
    </row>
    <row r="41" spans="1:59" s="10" customFormat="1" ht="55.5" customHeight="1">
      <c r="A41" s="208">
        <v>33</v>
      </c>
      <c r="B41" s="177" t="str">
        <f>OT!B38</f>
        <v>JK-074</v>
      </c>
      <c r="C41" s="174" t="str">
        <f>OT!C38</f>
        <v>រឿន​ រ៉ាក់</v>
      </c>
      <c r="D41" s="169" t="str">
        <f>OT!D38</f>
        <v>M</v>
      </c>
      <c r="E41" s="169" t="str">
        <f>OT!E38</f>
        <v>លាយថ្នាំ</v>
      </c>
      <c r="F41" s="227" t="s">
        <v>264</v>
      </c>
      <c r="G41" s="203">
        <f t="shared" si="22"/>
        <v>806</v>
      </c>
      <c r="H41" s="391">
        <f>OT!I38</f>
        <v>620</v>
      </c>
      <c r="I41" s="198">
        <f>OT!AP38</f>
        <v>0</v>
      </c>
      <c r="J41" s="186">
        <f>OT!AO38</f>
        <v>26</v>
      </c>
      <c r="K41" s="341">
        <f t="shared" si="0"/>
        <v>620</v>
      </c>
      <c r="L41" s="176">
        <f>OT!AQ38</f>
        <v>0</v>
      </c>
      <c r="M41" s="184">
        <f t="shared" si="1"/>
        <v>0</v>
      </c>
      <c r="N41" s="199">
        <f>OT!AR38</f>
        <v>0</v>
      </c>
      <c r="O41" s="180">
        <f t="shared" si="2"/>
        <v>0</v>
      </c>
      <c r="P41" s="199">
        <f>OT!AS38</f>
        <v>0</v>
      </c>
      <c r="Q41" s="184">
        <f t="shared" si="3"/>
        <v>0</v>
      </c>
      <c r="R41" s="186">
        <f>OT!AT38</f>
        <v>0</v>
      </c>
      <c r="S41" s="180">
        <f t="shared" si="4"/>
        <v>0</v>
      </c>
      <c r="T41" s="175">
        <f>OT!BF38</f>
        <v>10</v>
      </c>
      <c r="U41" s="175">
        <f>OT!BG38</f>
        <v>7</v>
      </c>
      <c r="V41" s="187">
        <v>3</v>
      </c>
      <c r="W41" s="176"/>
      <c r="X41" s="181">
        <f t="shared" si="5"/>
        <v>0</v>
      </c>
      <c r="Y41" s="176">
        <f>OT!BH38</f>
        <v>0</v>
      </c>
      <c r="Z41" s="181">
        <f t="shared" si="6"/>
        <v>0</v>
      </c>
      <c r="AA41" s="201">
        <f>OT!BC38</f>
        <v>0</v>
      </c>
      <c r="AB41" s="182">
        <f>OT!BD38</f>
        <v>0</v>
      </c>
      <c r="AC41" s="182">
        <v>0</v>
      </c>
      <c r="AD41" s="182">
        <v>0</v>
      </c>
      <c r="AE41" s="202">
        <f t="shared" si="23"/>
        <v>640</v>
      </c>
      <c r="AF41" s="202">
        <f>13875/4081</f>
        <v>3.3999019848076451</v>
      </c>
      <c r="AG41" s="200">
        <f t="shared" si="24"/>
        <v>636.60009801519232</v>
      </c>
      <c r="AH41" s="209" t="str">
        <f t="shared" si="7"/>
        <v>JK-074</v>
      </c>
      <c r="AI41" s="210">
        <f>AG41</f>
        <v>636.60009801519232</v>
      </c>
      <c r="AJ41" s="211">
        <f>ROUNDDOWN(AG41,0)</f>
        <v>636</v>
      </c>
      <c r="AK41" s="212">
        <f t="shared" si="27"/>
        <v>2400.3920607692635</v>
      </c>
      <c r="AL41" s="213">
        <f>AJ41</f>
        <v>636</v>
      </c>
      <c r="AM41" s="214">
        <f t="shared" si="8"/>
        <v>6</v>
      </c>
      <c r="AN41" s="214">
        <f t="shared" si="9"/>
        <v>0</v>
      </c>
      <c r="AO41" s="214">
        <f t="shared" si="10"/>
        <v>1</v>
      </c>
      <c r="AP41" s="214">
        <f t="shared" si="11"/>
        <v>1</v>
      </c>
      <c r="AQ41" s="233">
        <f t="shared" si="12"/>
        <v>1</v>
      </c>
      <c r="AR41" s="233">
        <f t="shared" si="13"/>
        <v>1</v>
      </c>
      <c r="AS41" s="212">
        <f>AK41</f>
        <v>2400.3920607692635</v>
      </c>
      <c r="AT41" s="214">
        <f t="shared" si="14"/>
        <v>2</v>
      </c>
      <c r="AU41" s="214">
        <f t="shared" si="15"/>
        <v>0</v>
      </c>
      <c r="AV41" s="214">
        <f t="shared" si="16"/>
        <v>4</v>
      </c>
      <c r="AW41" s="232">
        <f>AT41*1000+AU41*500+AV41*100</f>
        <v>2400</v>
      </c>
      <c r="AX41" s="352">
        <f t="shared" si="30"/>
        <v>6</v>
      </c>
      <c r="AY41" s="248">
        <f t="shared" si="31"/>
        <v>26400</v>
      </c>
      <c r="AZ41" s="214">
        <f t="shared" si="18"/>
        <v>1</v>
      </c>
      <c r="BA41" s="214">
        <f t="shared" si="19"/>
        <v>0</v>
      </c>
      <c r="BB41" s="214">
        <f t="shared" si="20"/>
        <v>1</v>
      </c>
      <c r="BC41" s="214">
        <f t="shared" si="21"/>
        <v>1</v>
      </c>
      <c r="BD41" s="215">
        <f t="shared" ref="BD41:BE43" si="34">AU41</f>
        <v>0</v>
      </c>
      <c r="BE41" s="215">
        <f t="shared" si="34"/>
        <v>4</v>
      </c>
    </row>
    <row r="42" spans="1:59" s="10" customFormat="1" ht="55.5" customHeight="1">
      <c r="A42" s="208">
        <v>34</v>
      </c>
      <c r="B42" s="251" t="str">
        <f>OT!B39</f>
        <v>TRAIN-06</v>
      </c>
      <c r="C42" s="174" t="str">
        <f>OT!C39</f>
        <v>អ៊ុក​ រស្មី</v>
      </c>
      <c r="D42" s="169" t="s">
        <v>1</v>
      </c>
      <c r="E42" s="169" t="s">
        <v>275</v>
      </c>
      <c r="F42" s="399" t="s">
        <v>276</v>
      </c>
      <c r="G42" s="203">
        <f t="shared" si="22"/>
        <v>265.2</v>
      </c>
      <c r="H42" s="391">
        <f>OT!I39</f>
        <v>204</v>
      </c>
      <c r="I42" s="198">
        <f>OT!AP39</f>
        <v>26</v>
      </c>
      <c r="J42" s="186">
        <f>OT!AO39</f>
        <v>0</v>
      </c>
      <c r="K42" s="341">
        <f t="shared" si="0"/>
        <v>0</v>
      </c>
      <c r="L42" s="176">
        <f>OT!AQ39</f>
        <v>0</v>
      </c>
      <c r="M42" s="184">
        <f t="shared" si="1"/>
        <v>0</v>
      </c>
      <c r="N42" s="216">
        <f>OT!AR39</f>
        <v>0</v>
      </c>
      <c r="O42" s="180">
        <f t="shared" si="2"/>
        <v>0</v>
      </c>
      <c r="P42" s="199">
        <f>OT!AS39</f>
        <v>0</v>
      </c>
      <c r="Q42" s="184">
        <f t="shared" si="3"/>
        <v>0</v>
      </c>
      <c r="R42" s="186">
        <f>OT!AT39</f>
        <v>0</v>
      </c>
      <c r="S42" s="180">
        <f t="shared" si="4"/>
        <v>0</v>
      </c>
      <c r="T42" s="175">
        <f>OT!BF39</f>
        <v>0</v>
      </c>
      <c r="U42" s="364">
        <f>OT!BG39</f>
        <v>0</v>
      </c>
      <c r="V42" s="187">
        <v>3</v>
      </c>
      <c r="W42" s="176"/>
      <c r="X42" s="181">
        <f t="shared" si="5"/>
        <v>0</v>
      </c>
      <c r="Y42" s="176">
        <f>OT!BH39</f>
        <v>0</v>
      </c>
      <c r="Z42" s="181">
        <f t="shared" si="6"/>
        <v>0</v>
      </c>
      <c r="AA42" s="201">
        <f>OT!BC39</f>
        <v>0</v>
      </c>
      <c r="AB42" s="182">
        <f>OT!BD39</f>
        <v>0</v>
      </c>
      <c r="AC42" s="182">
        <v>30</v>
      </c>
      <c r="AD42" s="182">
        <v>0</v>
      </c>
      <c r="AE42" s="202">
        <f>AC42+AB42+Z42+X42+V42+U42+T42+S42+Q42+O42+M42+K42</f>
        <v>33</v>
      </c>
      <c r="AF42" s="202">
        <v>0</v>
      </c>
      <c r="AG42" s="200">
        <f t="shared" si="24"/>
        <v>33</v>
      </c>
      <c r="AH42" s="209" t="str">
        <f t="shared" si="7"/>
        <v>TRAIN-06</v>
      </c>
      <c r="AI42" s="210">
        <f>AG42</f>
        <v>33</v>
      </c>
      <c r="AJ42" s="211">
        <f>ROUNDDOWN(AG42,0)</f>
        <v>33</v>
      </c>
      <c r="AK42" s="212">
        <f t="shared" si="27"/>
        <v>0</v>
      </c>
      <c r="AL42" s="213">
        <f>AJ42</f>
        <v>33</v>
      </c>
      <c r="AM42" s="214">
        <f>INT(AL42/$AM$7)</f>
        <v>0</v>
      </c>
      <c r="AN42" s="214">
        <f>INT((AL42-AM42*$AM$7)/$AN$7)</f>
        <v>0</v>
      </c>
      <c r="AO42" s="214">
        <f>INT((AL42-AM42*$AM$7-AN42*$AN$7)/$AO$7)</f>
        <v>1</v>
      </c>
      <c r="AP42" s="214">
        <f>INT((AL42-AM42*$AM$7-AN42*$AN$7-AO42*$AO$7)/$AP$7)</f>
        <v>1</v>
      </c>
      <c r="AQ42" s="233">
        <f>INT((AL42-AM42*$AM$7-AN42*$AN$7-AO42*$AO$7-AP42*$AP$7)/$AQ$7)</f>
        <v>0</v>
      </c>
      <c r="AR42" s="233">
        <f>INT((AL42-AM42*$AM$7-AN42*$AN$7-AO42*$AO$7-AP42*$AP$7-AQ42*$AQ$7)/$AR$7)</f>
        <v>3</v>
      </c>
      <c r="AS42" s="212">
        <f>AK42</f>
        <v>0</v>
      </c>
      <c r="AT42" s="214">
        <f>INT(AS42/$AT$7)</f>
        <v>0</v>
      </c>
      <c r="AU42" s="214">
        <f>INT((AS42-AT42*$AT$7)/$AU$7)</f>
        <v>0</v>
      </c>
      <c r="AV42" s="214">
        <f>INT((AS42-AT42*$AT$7-AU42*$AU$7)/$AV$7)</f>
        <v>0</v>
      </c>
      <c r="AW42" s="232">
        <f>AT42*1000+AU42*500+AV42*100</f>
        <v>0</v>
      </c>
      <c r="AX42" s="352">
        <f t="shared" si="30"/>
        <v>3</v>
      </c>
      <c r="AY42" s="248">
        <f>AX42*4000+AW42</f>
        <v>12000</v>
      </c>
      <c r="AZ42" s="214">
        <f>INT(AY42/$AZ$7)</f>
        <v>0</v>
      </c>
      <c r="BA42" s="214">
        <f>INT((AY42-AZ42*$AZ$7)/$BA$7)</f>
        <v>1</v>
      </c>
      <c r="BB42" s="214">
        <f>INT((AY42-AZ42*$AZ$7-BA42*$BA$7)/$BB$7)</f>
        <v>0</v>
      </c>
      <c r="BC42" s="214">
        <f>INT((AY42-AZ42*$AZ$7-BA42*$BA$7-BB42*$BB$7)/$BC$7)</f>
        <v>2</v>
      </c>
      <c r="BD42" s="215">
        <f t="shared" si="34"/>
        <v>0</v>
      </c>
      <c r="BE42" s="215">
        <f t="shared" si="34"/>
        <v>0</v>
      </c>
    </row>
    <row r="43" spans="1:59" s="10" customFormat="1" ht="55.5" customHeight="1">
      <c r="A43" s="208">
        <v>35</v>
      </c>
      <c r="B43" s="251" t="str">
        <f>OT!B40</f>
        <v>TRAIN-12</v>
      </c>
      <c r="C43" s="174" t="str">
        <f>OT!C40</f>
        <v>ភេន សុភក្រ័</v>
      </c>
      <c r="D43" s="169" t="s">
        <v>2</v>
      </c>
      <c r="E43" s="169" t="s">
        <v>160</v>
      </c>
      <c r="F43" s="400" t="s">
        <v>277</v>
      </c>
      <c r="G43" s="203">
        <f t="shared" si="22"/>
        <v>265.2</v>
      </c>
      <c r="H43" s="391">
        <f>OT!I40</f>
        <v>204</v>
      </c>
      <c r="I43" s="198">
        <f>OT!AP40</f>
        <v>26</v>
      </c>
      <c r="J43" s="199">
        <f>OT!AO40</f>
        <v>0</v>
      </c>
      <c r="K43" s="341">
        <f t="shared" si="0"/>
        <v>0</v>
      </c>
      <c r="L43" s="176">
        <f>OT!AQ40</f>
        <v>0</v>
      </c>
      <c r="M43" s="184">
        <f t="shared" si="1"/>
        <v>0</v>
      </c>
      <c r="N43" s="216">
        <f>OT!AR40</f>
        <v>0</v>
      </c>
      <c r="O43" s="180">
        <f t="shared" si="2"/>
        <v>0</v>
      </c>
      <c r="P43" s="199">
        <f>OT!AS40</f>
        <v>0</v>
      </c>
      <c r="Q43" s="184">
        <f t="shared" si="3"/>
        <v>0</v>
      </c>
      <c r="R43" s="186">
        <f>OT!AT40</f>
        <v>0</v>
      </c>
      <c r="S43" s="180">
        <f t="shared" si="4"/>
        <v>0</v>
      </c>
      <c r="T43" s="175">
        <f>OT!BF40</f>
        <v>0</v>
      </c>
      <c r="U43" s="175">
        <f>OT!BG40</f>
        <v>0</v>
      </c>
      <c r="V43" s="187">
        <v>3</v>
      </c>
      <c r="W43" s="176"/>
      <c r="X43" s="181">
        <f t="shared" si="5"/>
        <v>0</v>
      </c>
      <c r="Y43" s="176">
        <f>OT!BH40</f>
        <v>0</v>
      </c>
      <c r="Z43" s="181">
        <f t="shared" si="6"/>
        <v>0</v>
      </c>
      <c r="AA43" s="201">
        <f>OT!BC40</f>
        <v>0</v>
      </c>
      <c r="AB43" s="182">
        <f>OT!BD40</f>
        <v>0</v>
      </c>
      <c r="AC43" s="182">
        <v>30</v>
      </c>
      <c r="AD43" s="182">
        <v>0</v>
      </c>
      <c r="AE43" s="202">
        <f t="shared" si="23"/>
        <v>33</v>
      </c>
      <c r="AF43" s="202">
        <v>0</v>
      </c>
      <c r="AG43" s="200">
        <f t="shared" si="24"/>
        <v>33</v>
      </c>
      <c r="AH43" s="209" t="str">
        <f t="shared" si="7"/>
        <v>TRAIN-12</v>
      </c>
      <c r="AI43" s="210">
        <f>AG43</f>
        <v>33</v>
      </c>
      <c r="AJ43" s="211">
        <f>ROUNDDOWN(AG43,0)</f>
        <v>33</v>
      </c>
      <c r="AK43" s="212">
        <f t="shared" si="27"/>
        <v>0</v>
      </c>
      <c r="AL43" s="213">
        <f>AJ43</f>
        <v>33</v>
      </c>
      <c r="AM43" s="214">
        <f>INT(AL43/$AM$7)</f>
        <v>0</v>
      </c>
      <c r="AN43" s="214">
        <f>INT((AL43-AM43*$AM$7)/$AN$7)</f>
        <v>0</v>
      </c>
      <c r="AO43" s="214">
        <f>INT((AL43-AM43*$AM$7-AN43*$AN$7)/$AO$7)</f>
        <v>1</v>
      </c>
      <c r="AP43" s="214">
        <f>INT((AL43-AM43*$AM$7-AN43*$AN$7-AO43*$AO$7)/$AP$7)</f>
        <v>1</v>
      </c>
      <c r="AQ43" s="233">
        <f>INT((AL43-AM43*$AM$7-AN43*$AN$7-AO43*$AO$7-AP43*$AP$7)/$AQ$7)</f>
        <v>0</v>
      </c>
      <c r="AR43" s="233">
        <f>INT((AL43-AM43*$AM$7-AN43*$AN$7-AO43*$AO$7-AP43*$AP$7-AQ43*$AQ$7)/$AR$7)</f>
        <v>3</v>
      </c>
      <c r="AS43" s="212">
        <f>AK43</f>
        <v>0</v>
      </c>
      <c r="AT43" s="214">
        <f>INT(AS43/$AT$7)</f>
        <v>0</v>
      </c>
      <c r="AU43" s="214">
        <f>INT((AS43-AT43*$AT$7)/$AU$7)</f>
        <v>0</v>
      </c>
      <c r="AV43" s="214">
        <f>INT((AS43-AT43*$AT$7-AU43*$AU$7)/$AV$7)</f>
        <v>0</v>
      </c>
      <c r="AW43" s="232">
        <f>AT43*1000+AU43*500+AV43*100</f>
        <v>0</v>
      </c>
      <c r="AX43" s="352">
        <f t="shared" si="30"/>
        <v>3</v>
      </c>
      <c r="AY43" s="248">
        <f>AX43*4000+AW43</f>
        <v>12000</v>
      </c>
      <c r="AZ43" s="214">
        <f>INT(AY43/$AZ$7)</f>
        <v>0</v>
      </c>
      <c r="BA43" s="214">
        <f>INT((AY43-AZ43*$AZ$7)/$BA$7)</f>
        <v>1</v>
      </c>
      <c r="BB43" s="214">
        <f>INT((AY43-AZ43*$AZ$7-BA43*$BA$7)/$BB$7)</f>
        <v>0</v>
      </c>
      <c r="BC43" s="214">
        <f>INT((AY43-AZ43*$AZ$7-BA43*$BA$7-BB43*$BB$7)/$BC$7)</f>
        <v>2</v>
      </c>
      <c r="BD43" s="215">
        <f t="shared" si="34"/>
        <v>0</v>
      </c>
      <c r="BE43" s="215">
        <f t="shared" si="34"/>
        <v>0</v>
      </c>
    </row>
    <row r="44" spans="1:59" ht="55.5" customHeight="1">
      <c r="A44" s="409" t="s">
        <v>283</v>
      </c>
      <c r="B44" s="409"/>
      <c r="C44" s="409"/>
      <c r="D44" s="409"/>
      <c r="E44" s="409"/>
      <c r="F44" s="409"/>
      <c r="G44" s="372">
        <f>SUM(G9:G43)</f>
        <v>11316.500000000004</v>
      </c>
      <c r="H44" s="373">
        <f>SUM(H9:H43)</f>
        <v>8705</v>
      </c>
      <c r="I44" s="374">
        <v>0</v>
      </c>
      <c r="J44" s="374">
        <f>SUM(J9:J43)</f>
        <v>142.5</v>
      </c>
      <c r="K44" s="375">
        <f>SUM(K9:K43)</f>
        <v>2047.1923076923076</v>
      </c>
      <c r="L44" s="374">
        <f>SUM(L9:L41)</f>
        <v>0</v>
      </c>
      <c r="M44" s="375">
        <f>SUM(M9:M43)</f>
        <v>0</v>
      </c>
      <c r="N44" s="376"/>
      <c r="O44" s="375">
        <f>SUM(O9:O43)</f>
        <v>41.480769230769226</v>
      </c>
      <c r="P44" s="374">
        <f>SUM(P9:P41)</f>
        <v>0</v>
      </c>
      <c r="Q44" s="373">
        <f>SUM(Q9:Q43)</f>
        <v>0</v>
      </c>
      <c r="R44" s="374">
        <f>SUM(R9:R41)</f>
        <v>6</v>
      </c>
      <c r="S44" s="373">
        <f>SUM(S9:S43)</f>
        <v>15.269230769230768</v>
      </c>
      <c r="T44" s="377">
        <f>SUM(T9:T43)</f>
        <v>35.769230769230774</v>
      </c>
      <c r="U44" s="377">
        <f>SUM(U9:U43)</f>
        <v>35</v>
      </c>
      <c r="V44" s="377">
        <f>SUM(V9:V43)</f>
        <v>190</v>
      </c>
      <c r="W44" s="374">
        <f>SUM(X9:X40)</f>
        <v>0</v>
      </c>
      <c r="X44" s="373">
        <f>SUM(X9:X43)</f>
        <v>0</v>
      </c>
      <c r="Y44" s="374">
        <f>SUM(Y9:Y43)</f>
        <v>0</v>
      </c>
      <c r="Z44" s="375">
        <f>SUM(Z9:Z43)</f>
        <v>0</v>
      </c>
      <c r="AA44" s="378">
        <f>SUM(AA9:AA43)</f>
        <v>22000</v>
      </c>
      <c r="AB44" s="379">
        <f>SUM(AB9:AB43)</f>
        <v>5.432098765432098</v>
      </c>
      <c r="AC44" s="380">
        <f>SUM(AC9:AC43)</f>
        <v>882.69230769230762</v>
      </c>
      <c r="AD44" s="381">
        <f>SUM(AD9:AD43)</f>
        <v>0</v>
      </c>
      <c r="AE44" s="381">
        <f>SUM(AE9:AE43)</f>
        <v>3252.8359449192785</v>
      </c>
      <c r="AF44" s="381">
        <f>SUM(AF9:AF43)</f>
        <v>16.489830923793185</v>
      </c>
      <c r="AG44" s="381">
        <f>SUM(AG9:AG43)</f>
        <v>3236.3461139954852</v>
      </c>
      <c r="AH44" s="44"/>
      <c r="AI44" s="34">
        <f>SUM(AI9:AI43)</f>
        <v>3236.3461139954852</v>
      </c>
      <c r="AJ44" s="35">
        <f>SUM(AJ9:AJ43)</f>
        <v>3234</v>
      </c>
      <c r="AK44" s="36">
        <f>SUM(AK9:AK43)</f>
        <v>9384.4559819400492</v>
      </c>
      <c r="AL44" s="241">
        <f>SUM(AL9:AL43)</f>
        <v>3234</v>
      </c>
      <c r="AM44" s="37">
        <f>SUM(AM9:AM43)</f>
        <v>19</v>
      </c>
      <c r="AN44" s="37">
        <f>SUM(AN9:AN43)</f>
        <v>3</v>
      </c>
      <c r="AO44" s="37">
        <f>SUM(AO9:AO43)</f>
        <v>37</v>
      </c>
      <c r="AP44" s="37">
        <f>SUM(AP9:AP43)</f>
        <v>29</v>
      </c>
      <c r="AQ44" s="234">
        <f>SUM(AQ9:AQ43)</f>
        <v>10</v>
      </c>
      <c r="AR44" s="234">
        <f>SUM(AR9:AR43)</f>
        <v>104</v>
      </c>
      <c r="AS44" s="36">
        <f>SUM(AS9:AS43)</f>
        <v>9384.4559819400492</v>
      </c>
      <c r="AT44" s="38">
        <f>SUM(AT9:AT41)</f>
        <v>7</v>
      </c>
      <c r="AU44" s="38">
        <f>SUM(AU9:AU41)</f>
        <v>1</v>
      </c>
      <c r="AV44" s="38">
        <f>SUM(AV9:AV41)</f>
        <v>16</v>
      </c>
      <c r="AW44" s="235">
        <f>SUM(AW9:AW43)</f>
        <v>9100</v>
      </c>
      <c r="AX44" s="250">
        <f>SUM(AX9:AX43)</f>
        <v>154</v>
      </c>
      <c r="AY44" s="249">
        <f>SUM(AY9:AY43)</f>
        <v>625100</v>
      </c>
      <c r="AZ44" s="207">
        <f>SUM(AZ9:AZ43)</f>
        <v>10</v>
      </c>
      <c r="BA44" s="207">
        <f>SUM(BA9:BA43)</f>
        <v>26</v>
      </c>
      <c r="BB44" s="207">
        <f>SUM(BB9:BB43)</f>
        <v>22</v>
      </c>
      <c r="BC44" s="207">
        <f>SUM(BC9:BC43)</f>
        <v>53</v>
      </c>
      <c r="BD44" s="196">
        <f>SUM(BD9:BD43)</f>
        <v>1</v>
      </c>
      <c r="BE44" s="196">
        <f>SUM(BE9:BE43)</f>
        <v>16</v>
      </c>
    </row>
    <row r="45" spans="1:59" ht="18" customHeight="1">
      <c r="L45" s="125"/>
      <c r="M45" s="125"/>
      <c r="N45" s="125"/>
      <c r="O45" s="125"/>
      <c r="AI45" s="340">
        <f>AJ44+AK45</f>
        <v>3234</v>
      </c>
      <c r="AK45" s="47"/>
      <c r="AL45" s="48">
        <f>SUM(AM45:AR45)</f>
        <v>3234</v>
      </c>
      <c r="AM45" s="43">
        <f>AM44*100</f>
        <v>1900</v>
      </c>
      <c r="AN45" s="43">
        <f>AN44*50</f>
        <v>150</v>
      </c>
      <c r="AO45" s="43">
        <f>AO44*20</f>
        <v>740</v>
      </c>
      <c r="AP45" s="43">
        <f>AP44*10</f>
        <v>290</v>
      </c>
      <c r="AQ45" s="43">
        <f>AQ44*5</f>
        <v>50</v>
      </c>
      <c r="AR45" s="43">
        <f>AR44*1</f>
        <v>104</v>
      </c>
      <c r="AS45" s="40">
        <f>SUM(AT45:AV45)</f>
        <v>9100</v>
      </c>
      <c r="AT45" s="41">
        <f>AT44*AT7</f>
        <v>7000</v>
      </c>
      <c r="AU45" s="41">
        <f>AU44*AU7</f>
        <v>500</v>
      </c>
      <c r="AV45" s="41">
        <f>AV44*AV7</f>
        <v>1600</v>
      </c>
      <c r="AW45" s="403">
        <f>AW44+AX44</f>
        <v>9254</v>
      </c>
      <c r="AX45" s="403"/>
      <c r="AY45" s="42"/>
      <c r="AZ45" s="42">
        <f>AZ44*AZ7</f>
        <v>200000</v>
      </c>
      <c r="BA45" s="42">
        <f>BA44*BA7</f>
        <v>260000</v>
      </c>
      <c r="BB45" s="42">
        <f>BB44*BB7</f>
        <v>110000</v>
      </c>
      <c r="BC45" s="42">
        <f>BC44*BC7</f>
        <v>53000</v>
      </c>
      <c r="BD45" s="42">
        <f>BD44*BD7</f>
        <v>500</v>
      </c>
      <c r="BE45" s="42">
        <f>BE44*BE7</f>
        <v>1600</v>
      </c>
    </row>
    <row r="46" spans="1:59">
      <c r="L46" s="125"/>
      <c r="M46" s="125"/>
      <c r="N46" s="125"/>
      <c r="O46" s="125"/>
      <c r="AW46" s="39"/>
      <c r="AX46" s="39"/>
    </row>
    <row r="47" spans="1:59">
      <c r="L47" s="125"/>
      <c r="M47" s="125"/>
      <c r="N47" s="125"/>
      <c r="O47" s="125"/>
      <c r="AM47" s="231">
        <f>AM45+AN45+AO45+AP45</f>
        <v>3080</v>
      </c>
      <c r="AW47" s="230">
        <f>AW44/4040</f>
        <v>2.2524752475247523</v>
      </c>
      <c r="BD47" s="402">
        <f>BE45+BD45+BC45+BB45+BA45+AZ45</f>
        <v>625100</v>
      </c>
      <c r="BE47" s="402"/>
      <c r="BF47" s="401">
        <f>BD47/4000</f>
        <v>156.27500000000001</v>
      </c>
      <c r="BG47" s="401"/>
    </row>
    <row r="48" spans="1:59">
      <c r="L48" s="125"/>
      <c r="M48" s="125"/>
      <c r="N48" s="125"/>
      <c r="O48" s="125"/>
      <c r="AM48" s="231">
        <f>AW48</f>
        <v>156.25247524752476</v>
      </c>
      <c r="AW48" s="231">
        <f>AQ45+AR45+AW47</f>
        <v>156.25247524752476</v>
      </c>
    </row>
    <row r="49" spans="12:42">
      <c r="L49" s="125"/>
      <c r="M49" s="125"/>
      <c r="N49" s="125"/>
      <c r="O49" s="125"/>
      <c r="R49">
        <f>4810.26+3357.72+317+500</f>
        <v>8984.98</v>
      </c>
      <c r="AM49" s="366">
        <f>SUM(AM47:AM48)</f>
        <v>3236.2524752475247</v>
      </c>
    </row>
    <row r="50" spans="12:42">
      <c r="L50" s="125"/>
      <c r="M50" s="125"/>
      <c r="N50" s="125"/>
      <c r="O50" s="125"/>
    </row>
    <row r="51" spans="12:42">
      <c r="L51" s="125"/>
      <c r="M51" s="125"/>
      <c r="N51" s="125"/>
      <c r="O51" s="125"/>
      <c r="AP51" s="230">
        <f>234.03+AR45+AQ45+AP45+AO45+AN45+AM45</f>
        <v>3468.0299999999997</v>
      </c>
    </row>
    <row r="52" spans="12:42">
      <c r="L52" s="125"/>
      <c r="M52" s="125"/>
      <c r="N52" s="125"/>
      <c r="O52" s="125"/>
    </row>
    <row r="53" spans="12:42">
      <c r="L53" s="125"/>
      <c r="M53" s="125"/>
      <c r="N53" s="125"/>
      <c r="O53" s="125"/>
    </row>
    <row r="54" spans="12:42">
      <c r="L54" s="125"/>
      <c r="M54" s="125"/>
      <c r="N54" s="125"/>
      <c r="O54" s="125"/>
    </row>
    <row r="55" spans="12:42">
      <c r="L55" s="125"/>
      <c r="M55" s="125"/>
      <c r="N55" s="125"/>
      <c r="O55" s="125"/>
      <c r="AC55">
        <v>30</v>
      </c>
    </row>
    <row r="56" spans="12:42">
      <c r="L56" s="125"/>
      <c r="M56" s="125"/>
      <c r="N56" s="125"/>
      <c r="O56" s="125"/>
    </row>
    <row r="57" spans="12:42">
      <c r="L57" s="125"/>
      <c r="M57" s="125"/>
      <c r="N57" s="125"/>
      <c r="O57" s="125"/>
    </row>
    <row r="58" spans="12:42">
      <c r="L58" s="125"/>
      <c r="M58" s="125"/>
      <c r="N58" s="125"/>
      <c r="O58" s="125"/>
    </row>
    <row r="59" spans="12:42">
      <c r="L59" s="125"/>
      <c r="M59" s="125"/>
      <c r="N59" s="125"/>
      <c r="O59" s="125"/>
    </row>
    <row r="60" spans="12:42">
      <c r="L60" s="125"/>
      <c r="M60" s="125"/>
      <c r="N60" s="125"/>
      <c r="O60" s="125"/>
    </row>
    <row r="61" spans="12:42">
      <c r="L61" s="125"/>
      <c r="M61" s="125"/>
      <c r="N61" s="125"/>
      <c r="O61" s="125"/>
    </row>
    <row r="62" spans="12:42">
      <c r="L62" s="125"/>
      <c r="M62" s="125"/>
      <c r="N62" s="125"/>
      <c r="O62" s="125"/>
    </row>
    <row r="63" spans="12:42">
      <c r="L63" s="125"/>
      <c r="M63" s="125"/>
      <c r="N63" s="125"/>
      <c r="O63" s="125"/>
    </row>
    <row r="64" spans="12:42">
      <c r="L64" s="125"/>
      <c r="M64" s="125"/>
      <c r="N64" s="125"/>
      <c r="O64" s="125"/>
    </row>
    <row r="65" spans="12:15">
      <c r="L65" s="125"/>
      <c r="M65" s="125"/>
      <c r="N65" s="125"/>
      <c r="O65" s="125"/>
    </row>
    <row r="66" spans="12:15">
      <c r="L66" s="125"/>
      <c r="M66" s="125"/>
      <c r="N66" s="125"/>
      <c r="O66" s="125"/>
    </row>
    <row r="67" spans="12:15">
      <c r="L67" s="125"/>
      <c r="M67" s="125"/>
      <c r="N67" s="125"/>
      <c r="O67" s="125"/>
    </row>
    <row r="68" spans="12:15">
      <c r="L68" s="125"/>
      <c r="M68" s="125"/>
      <c r="N68" s="125"/>
      <c r="O68" s="125"/>
    </row>
    <row r="69" spans="12:15">
      <c r="L69" s="125"/>
      <c r="M69" s="125"/>
      <c r="N69" s="125"/>
      <c r="O69" s="125"/>
    </row>
    <row r="70" spans="12:15">
      <c r="L70" s="125"/>
      <c r="M70" s="125"/>
      <c r="N70" s="125"/>
      <c r="O70" s="125"/>
    </row>
    <row r="71" spans="12:15">
      <c r="L71" s="125"/>
      <c r="M71" s="125"/>
      <c r="N71" s="125"/>
      <c r="O71" s="125"/>
    </row>
    <row r="72" spans="12:15">
      <c r="L72" s="125"/>
      <c r="M72" s="125"/>
      <c r="N72" s="125"/>
      <c r="O72" s="125"/>
    </row>
    <row r="73" spans="12:15">
      <c r="L73" s="125"/>
      <c r="M73" s="125"/>
      <c r="N73" s="125"/>
      <c r="O73" s="125"/>
    </row>
    <row r="74" spans="12:15">
      <c r="L74" s="125"/>
      <c r="M74" s="125"/>
      <c r="N74" s="125"/>
      <c r="O74" s="125"/>
    </row>
    <row r="75" spans="12:15">
      <c r="L75" s="125"/>
      <c r="M75" s="125"/>
      <c r="N75" s="125"/>
      <c r="O75" s="125"/>
    </row>
    <row r="76" spans="12:15">
      <c r="L76" s="125"/>
      <c r="M76" s="125"/>
      <c r="N76" s="125"/>
      <c r="O76" s="125"/>
    </row>
    <row r="77" spans="12:15">
      <c r="L77" s="125"/>
      <c r="M77" s="125"/>
      <c r="N77" s="125"/>
      <c r="O77" s="125"/>
    </row>
    <row r="78" spans="12:15">
      <c r="L78" s="125"/>
      <c r="M78" s="125"/>
      <c r="N78" s="125"/>
      <c r="O78" s="125"/>
    </row>
    <row r="79" spans="12:15">
      <c r="L79" s="125"/>
      <c r="M79" s="125"/>
      <c r="N79" s="125"/>
      <c r="O79" s="125"/>
    </row>
    <row r="80" spans="12:15">
      <c r="L80" s="125"/>
      <c r="M80" s="125"/>
      <c r="N80" s="125"/>
      <c r="O80" s="125"/>
    </row>
    <row r="81" spans="12:15">
      <c r="L81" s="125"/>
      <c r="M81" s="125"/>
      <c r="N81" s="125"/>
      <c r="O81" s="125"/>
    </row>
    <row r="82" spans="12:15">
      <c r="L82" s="125"/>
      <c r="M82" s="125"/>
      <c r="N82" s="125"/>
      <c r="O82" s="125"/>
    </row>
    <row r="83" spans="12:15">
      <c r="L83" s="125"/>
      <c r="M83" s="125"/>
      <c r="N83" s="125"/>
      <c r="O83" s="125"/>
    </row>
    <row r="84" spans="12:15">
      <c r="L84" s="125"/>
      <c r="M84" s="125"/>
      <c r="N84" s="125"/>
      <c r="O84" s="125"/>
    </row>
  </sheetData>
  <mergeCells count="9">
    <mergeCell ref="BF47:BG47"/>
    <mergeCell ref="BD47:BE47"/>
    <mergeCell ref="AW45:AX45"/>
    <mergeCell ref="A1:AH1"/>
    <mergeCell ref="A2:AH2"/>
    <mergeCell ref="A3:AH3"/>
    <mergeCell ref="A4:AH4"/>
    <mergeCell ref="A44:F44"/>
    <mergeCell ref="I5:S5"/>
  </mergeCells>
  <phoneticPr fontId="33" type="noConversion"/>
  <conditionalFormatting sqref="D9:D43">
    <cfRule type="containsText" dxfId="1" priority="3" operator="containsText" text="F">
      <formula>NOT(ISERROR(SEARCH("F",D9)))</formula>
    </cfRule>
    <cfRule type="containsText" dxfId="0" priority="4" operator="containsText" text="F">
      <formula>NOT(ISERROR(SEARCH("F",D9)))</formula>
    </cfRule>
  </conditionalFormatting>
  <printOptions horizontalCentered="1"/>
  <pageMargins left="0" right="0" top="0.4" bottom="0.4" header="0.3" footer="0.3"/>
  <pageSetup paperSize="8" scale="52" orientation="landscape" r:id="rId1"/>
  <rowBreaks count="1" manualBreakCount="1">
    <brk id="44" max="16383" man="1"/>
  </rowBreaks>
  <colBreaks count="1" manualBreakCount="1">
    <brk id="3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62"/>
  <sheetViews>
    <sheetView tabSelected="1" view="pageBreakPreview" topLeftCell="A27" zoomScaleNormal="80" zoomScaleSheetLayoutView="100" workbookViewId="0">
      <selection activeCell="A6" sqref="A6:A40"/>
    </sheetView>
  </sheetViews>
  <sheetFormatPr defaultColWidth="9.1328125" defaultRowHeight="12.75"/>
  <cols>
    <col min="1" max="1" width="4.73046875" style="26" customWidth="1"/>
    <col min="2" max="2" width="8.86328125" style="26" customWidth="1"/>
    <col min="3" max="3" width="12.1328125" style="26" customWidth="1"/>
    <col min="4" max="4" width="3" style="27" customWidth="1"/>
    <col min="5" max="5" width="7.265625" style="15" customWidth="1"/>
    <col min="6" max="6" width="7" style="53" customWidth="1"/>
    <col min="7" max="7" width="6.59765625" style="15" hidden="1" customWidth="1"/>
    <col min="8" max="8" width="6.59765625" style="15" customWidth="1"/>
    <col min="9" max="9" width="7.59765625" style="15" customWidth="1"/>
    <col min="10" max="10" width="3.73046875" style="28" customWidth="1"/>
    <col min="11" max="38" width="3.73046875" style="20" customWidth="1"/>
    <col min="39" max="40" width="3.73046875" style="20" hidden="1" customWidth="1"/>
    <col min="41" max="41" width="6.3984375" style="20" customWidth="1"/>
    <col min="42" max="42" width="7.3984375" style="20" customWidth="1"/>
    <col min="43" max="46" width="8.1328125" style="16" customWidth="1"/>
    <col min="47" max="48" width="8.1328125" style="16" hidden="1" customWidth="1"/>
    <col min="49" max="51" width="7.265625" style="16" hidden="1" customWidth="1"/>
    <col min="52" max="52" width="8.86328125" style="16" hidden="1" customWidth="1"/>
    <col min="53" max="53" width="10.1328125" style="15" customWidth="1"/>
    <col min="54" max="54" width="10.265625" style="15" customWidth="1"/>
    <col min="55" max="55" width="9.86328125" style="15" customWidth="1"/>
    <col min="56" max="56" width="9.73046875" style="15" customWidth="1"/>
    <col min="57" max="57" width="10.73046875" style="15" customWidth="1"/>
    <col min="58" max="60" width="7.73046875" style="15" customWidth="1"/>
    <col min="61" max="61" width="10.86328125" style="15" customWidth="1"/>
    <col min="62" max="70" width="3.3984375" style="15" customWidth="1"/>
    <col min="71" max="71" width="3.3984375" style="16" customWidth="1"/>
    <col min="72" max="75" width="3.3984375" style="15" customWidth="1"/>
    <col min="76" max="76" width="3.3984375" style="16" customWidth="1"/>
    <col min="77" max="82" width="3.3984375" style="15" customWidth="1"/>
    <col min="83" max="83" width="3.3984375" style="16" customWidth="1"/>
    <col min="84" max="89" width="3.3984375" style="15" customWidth="1"/>
    <col min="90" max="90" width="3.3984375" style="16" customWidth="1"/>
    <col min="91" max="92" width="3.3984375" style="15" customWidth="1"/>
    <col min="93" max="93" width="6.1328125" style="56" customWidth="1"/>
    <col min="94" max="94" width="6.1328125" style="15" customWidth="1"/>
    <col min="95" max="95" width="5.73046875" style="27" customWidth="1"/>
    <col min="96" max="104" width="6.1328125" style="15" customWidth="1"/>
    <col min="105" max="105" width="18.1328125" style="15" customWidth="1"/>
    <col min="106" max="107" width="9.1328125" style="15" customWidth="1"/>
    <col min="108" max="16384" width="9.1328125" style="15"/>
  </cols>
  <sheetData>
    <row r="1" spans="1:106" ht="21" customHeight="1">
      <c r="A1" s="99" t="s">
        <v>278</v>
      </c>
      <c r="B1" s="72"/>
      <c r="C1" s="72"/>
      <c r="D1" s="72"/>
      <c r="E1" s="72"/>
      <c r="F1" s="60"/>
      <c r="G1" s="60"/>
      <c r="H1" s="60"/>
      <c r="I1" s="60"/>
      <c r="J1" s="91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55"/>
      <c r="AR1" s="13"/>
      <c r="AS1" s="13"/>
      <c r="BA1" s="14"/>
      <c r="BB1" s="14"/>
      <c r="BC1" s="14"/>
      <c r="BD1" s="14"/>
      <c r="BE1" s="14"/>
      <c r="BF1" s="14"/>
      <c r="BG1" s="14"/>
      <c r="BH1" s="14"/>
    </row>
    <row r="2" spans="1:106" s="19" customFormat="1" ht="21" customHeight="1">
      <c r="A2" s="443"/>
      <c r="B2" s="443"/>
      <c r="C2" s="443"/>
      <c r="D2" s="443"/>
      <c r="E2" s="443"/>
      <c r="F2" s="58"/>
      <c r="G2" s="58"/>
      <c r="H2" s="58"/>
      <c r="I2" s="58"/>
      <c r="J2" s="438" t="s">
        <v>286</v>
      </c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130"/>
      <c r="AP2" s="130"/>
      <c r="AQ2" s="18"/>
      <c r="AR2" s="17"/>
      <c r="AS2" s="17"/>
      <c r="AT2" s="18"/>
      <c r="AU2" s="18"/>
      <c r="AV2" s="18"/>
      <c r="AW2" s="18"/>
      <c r="AX2" s="18"/>
      <c r="AY2" s="18"/>
      <c r="AZ2" s="17"/>
      <c r="BI2" s="438" t="s">
        <v>269</v>
      </c>
      <c r="BJ2" s="438"/>
      <c r="BK2" s="438"/>
      <c r="BL2" s="438"/>
      <c r="BM2" s="438"/>
      <c r="BN2" s="438"/>
      <c r="BO2" s="438"/>
      <c r="BP2" s="438"/>
      <c r="BQ2" s="438"/>
      <c r="BR2" s="438"/>
      <c r="BS2" s="438"/>
      <c r="BT2" s="438"/>
      <c r="BU2" s="438"/>
      <c r="BV2" s="438"/>
      <c r="BW2" s="438"/>
      <c r="BX2" s="438"/>
      <c r="BY2" s="438"/>
      <c r="BZ2" s="438"/>
      <c r="CA2" s="438"/>
      <c r="CB2" s="438"/>
      <c r="CC2" s="438"/>
      <c r="CD2" s="438"/>
      <c r="CE2" s="438"/>
      <c r="CF2" s="438"/>
      <c r="CG2" s="438"/>
      <c r="CH2" s="438"/>
      <c r="CI2" s="438"/>
      <c r="CJ2" s="438"/>
      <c r="CK2" s="438"/>
      <c r="CL2" s="438"/>
      <c r="CM2" s="438"/>
      <c r="CO2" s="57"/>
      <c r="CQ2" s="100"/>
    </row>
    <row r="3" spans="1:106" ht="21" customHeight="1" thickBot="1">
      <c r="A3" s="98"/>
      <c r="B3" s="59"/>
      <c r="C3" s="59"/>
      <c r="D3" s="59"/>
      <c r="E3" s="59"/>
      <c r="F3" s="59"/>
      <c r="G3" s="59"/>
      <c r="H3" s="59"/>
      <c r="I3" s="59"/>
      <c r="J3" s="437" t="s">
        <v>248</v>
      </c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130"/>
      <c r="AP3" s="130"/>
      <c r="BA3" s="21" t="s">
        <v>40</v>
      </c>
      <c r="BB3" s="22">
        <v>4050</v>
      </c>
      <c r="BC3" s="22"/>
      <c r="BI3" s="437" t="s">
        <v>247</v>
      </c>
      <c r="BJ3" s="437"/>
      <c r="BK3" s="437"/>
      <c r="BL3" s="437"/>
      <c r="BM3" s="437"/>
      <c r="BN3" s="437"/>
      <c r="BO3" s="437"/>
      <c r="BP3" s="437"/>
      <c r="BQ3" s="437"/>
      <c r="BR3" s="437"/>
      <c r="BS3" s="437"/>
      <c r="BT3" s="437"/>
      <c r="BU3" s="437"/>
      <c r="BV3" s="437"/>
      <c r="BW3" s="437"/>
      <c r="BX3" s="437"/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90"/>
    </row>
    <row r="4" spans="1:106" s="23" customFormat="1" ht="24.75" customHeight="1" thickBot="1">
      <c r="A4" s="448" t="s">
        <v>9</v>
      </c>
      <c r="B4" s="448" t="s">
        <v>14</v>
      </c>
      <c r="C4" s="448" t="s">
        <v>15</v>
      </c>
      <c r="D4" s="446" t="s">
        <v>16</v>
      </c>
      <c r="E4" s="444" t="s">
        <v>41</v>
      </c>
      <c r="F4" s="96" t="s">
        <v>43</v>
      </c>
      <c r="G4" s="343" t="s">
        <v>42</v>
      </c>
      <c r="H4" s="343"/>
      <c r="I4" s="97" t="s">
        <v>43</v>
      </c>
      <c r="J4" s="384">
        <v>43891</v>
      </c>
      <c r="K4" s="384">
        <f>J4+1</f>
        <v>43892</v>
      </c>
      <c r="L4" s="384">
        <f>K4+1</f>
        <v>43893</v>
      </c>
      <c r="M4" s="353">
        <f t="shared" ref="M4:AM4" si="0">L4+1</f>
        <v>43894</v>
      </c>
      <c r="N4" s="384">
        <f t="shared" si="0"/>
        <v>43895</v>
      </c>
      <c r="O4" s="384">
        <f t="shared" si="0"/>
        <v>43896</v>
      </c>
      <c r="P4" s="385">
        <f t="shared" si="0"/>
        <v>43897</v>
      </c>
      <c r="Q4" s="384">
        <f t="shared" si="0"/>
        <v>43898</v>
      </c>
      <c r="R4" s="384">
        <f t="shared" si="0"/>
        <v>43899</v>
      </c>
      <c r="S4" s="385">
        <f t="shared" si="0"/>
        <v>43900</v>
      </c>
      <c r="T4" s="369">
        <f t="shared" si="0"/>
        <v>43901</v>
      </c>
      <c r="U4" s="384">
        <f t="shared" si="0"/>
        <v>43902</v>
      </c>
      <c r="V4" s="384">
        <f t="shared" si="0"/>
        <v>43903</v>
      </c>
      <c r="W4" s="384">
        <f t="shared" si="0"/>
        <v>43904</v>
      </c>
      <c r="X4" s="384">
        <f t="shared" si="0"/>
        <v>43905</v>
      </c>
      <c r="Y4" s="384">
        <f t="shared" si="0"/>
        <v>43906</v>
      </c>
      <c r="Z4" s="384">
        <f t="shared" si="0"/>
        <v>43907</v>
      </c>
      <c r="AA4" s="369">
        <f t="shared" si="0"/>
        <v>43908</v>
      </c>
      <c r="AB4" s="384">
        <f t="shared" si="0"/>
        <v>43909</v>
      </c>
      <c r="AC4" s="384">
        <f t="shared" si="0"/>
        <v>43910</v>
      </c>
      <c r="AD4" s="384">
        <f t="shared" si="0"/>
        <v>43911</v>
      </c>
      <c r="AE4" s="384">
        <f t="shared" si="0"/>
        <v>43912</v>
      </c>
      <c r="AF4" s="384">
        <f t="shared" si="0"/>
        <v>43913</v>
      </c>
      <c r="AG4" s="384">
        <f t="shared" si="0"/>
        <v>43914</v>
      </c>
      <c r="AH4" s="353">
        <f>AG4+1</f>
        <v>43915</v>
      </c>
      <c r="AI4" s="384">
        <f t="shared" si="0"/>
        <v>43916</v>
      </c>
      <c r="AJ4" s="384">
        <f t="shared" si="0"/>
        <v>43917</v>
      </c>
      <c r="AK4" s="384">
        <f>AJ4+1</f>
        <v>43918</v>
      </c>
      <c r="AL4" s="385">
        <f t="shared" si="0"/>
        <v>43919</v>
      </c>
      <c r="AM4" s="385">
        <f t="shared" si="0"/>
        <v>43920</v>
      </c>
      <c r="AN4" s="385">
        <f>AM4+1</f>
        <v>43921</v>
      </c>
      <c r="AO4" s="422" t="s">
        <v>240</v>
      </c>
      <c r="AP4" s="423"/>
      <c r="AQ4" s="424"/>
      <c r="AR4" s="424"/>
      <c r="AS4" s="424"/>
      <c r="AT4" s="424"/>
      <c r="AU4" s="425" t="s">
        <v>241</v>
      </c>
      <c r="AV4" s="425"/>
      <c r="AW4" s="425"/>
      <c r="AX4" s="425"/>
      <c r="AY4" s="425"/>
      <c r="AZ4" s="426"/>
      <c r="BA4" s="441" t="s">
        <v>75</v>
      </c>
      <c r="BB4" s="441"/>
      <c r="BC4" s="442" t="s">
        <v>148</v>
      </c>
      <c r="BD4" s="442"/>
      <c r="BE4" s="420" t="s">
        <v>140</v>
      </c>
      <c r="BF4" s="431" t="s">
        <v>133</v>
      </c>
      <c r="BG4" s="450" t="s">
        <v>74</v>
      </c>
      <c r="BH4" s="418" t="s">
        <v>258</v>
      </c>
      <c r="BI4" s="418" t="s">
        <v>11</v>
      </c>
      <c r="BJ4" s="157">
        <v>43891</v>
      </c>
      <c r="BK4" s="244">
        <f t="shared" ref="BK4:CN4" si="1">BJ4+1</f>
        <v>43892</v>
      </c>
      <c r="BL4" s="324">
        <f t="shared" si="1"/>
        <v>43893</v>
      </c>
      <c r="BM4" s="244">
        <f t="shared" si="1"/>
        <v>43894</v>
      </c>
      <c r="BN4" s="244">
        <f t="shared" si="1"/>
        <v>43895</v>
      </c>
      <c r="BO4" s="244">
        <f t="shared" si="1"/>
        <v>43896</v>
      </c>
      <c r="BP4" s="244">
        <f t="shared" si="1"/>
        <v>43897</v>
      </c>
      <c r="BQ4" s="244">
        <f t="shared" si="1"/>
        <v>43898</v>
      </c>
      <c r="BR4" s="244">
        <f t="shared" si="1"/>
        <v>43899</v>
      </c>
      <c r="BS4" s="325">
        <f t="shared" si="1"/>
        <v>43900</v>
      </c>
      <c r="BT4" s="157">
        <f t="shared" si="1"/>
        <v>43901</v>
      </c>
      <c r="BU4" s="157">
        <f t="shared" si="1"/>
        <v>43902</v>
      </c>
      <c r="BV4" s="157">
        <f t="shared" si="1"/>
        <v>43903</v>
      </c>
      <c r="BW4" s="157">
        <f t="shared" si="1"/>
        <v>43904</v>
      </c>
      <c r="BX4" s="157">
        <f t="shared" si="1"/>
        <v>43905</v>
      </c>
      <c r="BY4" s="157">
        <f t="shared" si="1"/>
        <v>43906</v>
      </c>
      <c r="BZ4" s="325">
        <f t="shared" si="1"/>
        <v>43907</v>
      </c>
      <c r="CA4" s="157">
        <f t="shared" si="1"/>
        <v>43908</v>
      </c>
      <c r="CB4" s="157">
        <f t="shared" si="1"/>
        <v>43909</v>
      </c>
      <c r="CC4" s="243">
        <f>CB4+1</f>
        <v>43910</v>
      </c>
      <c r="CD4" s="243">
        <f t="shared" si="1"/>
        <v>43911</v>
      </c>
      <c r="CE4" s="243">
        <f t="shared" si="1"/>
        <v>43912</v>
      </c>
      <c r="CF4" s="243">
        <f t="shared" si="1"/>
        <v>43913</v>
      </c>
      <c r="CG4" s="326">
        <f t="shared" si="1"/>
        <v>43914</v>
      </c>
      <c r="CH4" s="243">
        <f t="shared" si="1"/>
        <v>43915</v>
      </c>
      <c r="CI4" s="243">
        <f t="shared" si="1"/>
        <v>43916</v>
      </c>
      <c r="CJ4" s="243">
        <f t="shared" si="1"/>
        <v>43917</v>
      </c>
      <c r="CK4" s="243">
        <f t="shared" si="1"/>
        <v>43918</v>
      </c>
      <c r="CL4" s="158">
        <f t="shared" si="1"/>
        <v>43919</v>
      </c>
      <c r="CM4" s="158">
        <f t="shared" si="1"/>
        <v>43920</v>
      </c>
      <c r="CN4" s="327">
        <f t="shared" si="1"/>
        <v>43921</v>
      </c>
      <c r="CO4" s="106" t="s">
        <v>135</v>
      </c>
      <c r="CP4" s="107"/>
      <c r="CQ4" s="110" t="s">
        <v>136</v>
      </c>
      <c r="CR4" s="107"/>
      <c r="CS4" s="107"/>
      <c r="CT4" s="107"/>
      <c r="CU4" s="107"/>
      <c r="CV4" s="107"/>
      <c r="CW4" s="107"/>
      <c r="CX4" s="107"/>
      <c r="CY4" s="107"/>
      <c r="CZ4" s="108"/>
      <c r="DA4" s="439" t="s">
        <v>266</v>
      </c>
      <c r="DB4" s="76" t="s">
        <v>136</v>
      </c>
    </row>
    <row r="5" spans="1:106" s="23" customFormat="1" ht="30.75" customHeight="1" thickBot="1">
      <c r="A5" s="448"/>
      <c r="B5" s="449"/>
      <c r="C5" s="449"/>
      <c r="D5" s="447"/>
      <c r="E5" s="445"/>
      <c r="F5" s="101">
        <v>2022</v>
      </c>
      <c r="G5" s="344">
        <v>2023</v>
      </c>
      <c r="H5" s="392">
        <v>2024</v>
      </c>
      <c r="I5" s="102">
        <v>2023</v>
      </c>
      <c r="J5" s="93" t="s">
        <v>141</v>
      </c>
      <c r="K5" s="103" t="s">
        <v>142</v>
      </c>
      <c r="L5" s="103" t="s">
        <v>143</v>
      </c>
      <c r="M5" s="104" t="s">
        <v>147</v>
      </c>
      <c r="N5" s="93" t="s">
        <v>141</v>
      </c>
      <c r="O5" s="103" t="s">
        <v>142</v>
      </c>
      <c r="P5" s="103" t="s">
        <v>143</v>
      </c>
      <c r="Q5" s="359" t="s">
        <v>268</v>
      </c>
      <c r="R5" s="103" t="s">
        <v>145</v>
      </c>
      <c r="S5" s="103" t="s">
        <v>146</v>
      </c>
      <c r="T5" s="104" t="s">
        <v>147</v>
      </c>
      <c r="U5" s="93" t="s">
        <v>141</v>
      </c>
      <c r="V5" s="103" t="s">
        <v>142</v>
      </c>
      <c r="W5" s="103" t="s">
        <v>143</v>
      </c>
      <c r="X5" s="359" t="s">
        <v>268</v>
      </c>
      <c r="Y5" s="103" t="s">
        <v>145</v>
      </c>
      <c r="Z5" s="103" t="s">
        <v>146</v>
      </c>
      <c r="AA5" s="104" t="s">
        <v>147</v>
      </c>
      <c r="AB5" s="93" t="s">
        <v>141</v>
      </c>
      <c r="AC5" s="103" t="s">
        <v>142</v>
      </c>
      <c r="AD5" s="103" t="s">
        <v>143</v>
      </c>
      <c r="AE5" s="359" t="s">
        <v>268</v>
      </c>
      <c r="AF5" s="103" t="s">
        <v>145</v>
      </c>
      <c r="AG5" s="103" t="s">
        <v>146</v>
      </c>
      <c r="AH5" s="104" t="s">
        <v>147</v>
      </c>
      <c r="AI5" s="93" t="s">
        <v>141</v>
      </c>
      <c r="AJ5" s="103" t="s">
        <v>142</v>
      </c>
      <c r="AK5" s="103" t="s">
        <v>143</v>
      </c>
      <c r="AL5" s="359" t="s">
        <v>268</v>
      </c>
      <c r="AM5" s="103" t="s">
        <v>142</v>
      </c>
      <c r="AN5" s="103" t="s">
        <v>143</v>
      </c>
      <c r="AO5" s="329" t="s">
        <v>239</v>
      </c>
      <c r="AP5" s="331" t="s">
        <v>47</v>
      </c>
      <c r="AQ5" s="330" t="s">
        <v>77</v>
      </c>
      <c r="AR5" s="131" t="s">
        <v>66</v>
      </c>
      <c r="AS5" s="131" t="s">
        <v>44</v>
      </c>
      <c r="AT5" s="131" t="s">
        <v>45</v>
      </c>
      <c r="AU5" s="246" t="s">
        <v>239</v>
      </c>
      <c r="AV5" s="129" t="s">
        <v>47</v>
      </c>
      <c r="AW5" s="245" t="s">
        <v>77</v>
      </c>
      <c r="AX5" s="245" t="s">
        <v>66</v>
      </c>
      <c r="AY5" s="132" t="s">
        <v>44</v>
      </c>
      <c r="AZ5" s="245" t="s">
        <v>45</v>
      </c>
      <c r="BA5" s="112" t="s">
        <v>121</v>
      </c>
      <c r="BB5" s="112" t="s">
        <v>120</v>
      </c>
      <c r="BC5" s="112" t="s">
        <v>134</v>
      </c>
      <c r="BD5" s="112" t="s">
        <v>120</v>
      </c>
      <c r="BE5" s="421"/>
      <c r="BF5" s="432"/>
      <c r="BG5" s="451"/>
      <c r="BH5" s="419"/>
      <c r="BI5" s="419"/>
      <c r="BJ5" s="103" t="s">
        <v>145</v>
      </c>
      <c r="BK5" s="103" t="s">
        <v>146</v>
      </c>
      <c r="BL5" s="104" t="s">
        <v>147</v>
      </c>
      <c r="BM5" s="93" t="s">
        <v>141</v>
      </c>
      <c r="BN5" s="103" t="s">
        <v>142</v>
      </c>
      <c r="BO5" s="103" t="s">
        <v>143</v>
      </c>
      <c r="BP5" s="103" t="s">
        <v>144</v>
      </c>
      <c r="BQ5" s="103" t="s">
        <v>145</v>
      </c>
      <c r="BR5" s="103" t="s">
        <v>146</v>
      </c>
      <c r="BS5" s="104" t="s">
        <v>147</v>
      </c>
      <c r="BT5" s="93" t="s">
        <v>141</v>
      </c>
      <c r="BU5" s="103" t="s">
        <v>142</v>
      </c>
      <c r="BV5" s="103" t="s">
        <v>143</v>
      </c>
      <c r="BW5" s="103" t="s">
        <v>144</v>
      </c>
      <c r="BX5" s="103" t="s">
        <v>145</v>
      </c>
      <c r="BY5" s="103" t="s">
        <v>146</v>
      </c>
      <c r="BZ5" s="104" t="s">
        <v>147</v>
      </c>
      <c r="CA5" s="93" t="s">
        <v>141</v>
      </c>
      <c r="CB5" s="103" t="s">
        <v>142</v>
      </c>
      <c r="CC5" s="103" t="s">
        <v>143</v>
      </c>
      <c r="CD5" s="103" t="s">
        <v>144</v>
      </c>
      <c r="CE5" s="103" t="s">
        <v>145</v>
      </c>
      <c r="CF5" s="103" t="s">
        <v>146</v>
      </c>
      <c r="CG5" s="104" t="s">
        <v>147</v>
      </c>
      <c r="CH5" s="93" t="s">
        <v>141</v>
      </c>
      <c r="CI5" s="103" t="s">
        <v>142</v>
      </c>
      <c r="CJ5" s="103" t="s">
        <v>143</v>
      </c>
      <c r="CK5" s="103" t="s">
        <v>144</v>
      </c>
      <c r="CL5" s="103" t="s">
        <v>145</v>
      </c>
      <c r="CM5" s="103" t="s">
        <v>146</v>
      </c>
      <c r="CN5" s="104" t="s">
        <v>147</v>
      </c>
      <c r="CO5" s="78" t="s">
        <v>122</v>
      </c>
      <c r="CP5" s="109" t="s">
        <v>123</v>
      </c>
      <c r="CQ5" s="111" t="s">
        <v>48</v>
      </c>
      <c r="CR5" s="79" t="s">
        <v>124</v>
      </c>
      <c r="CS5" s="79" t="s">
        <v>125</v>
      </c>
      <c r="CT5" s="74" t="s">
        <v>126</v>
      </c>
      <c r="CU5" s="74" t="s">
        <v>127</v>
      </c>
      <c r="CV5" s="74" t="s">
        <v>128</v>
      </c>
      <c r="CW5" s="74" t="s">
        <v>129</v>
      </c>
      <c r="CX5" s="74" t="s">
        <v>130</v>
      </c>
      <c r="CY5" s="74" t="s">
        <v>131</v>
      </c>
      <c r="CZ5" s="75" t="s">
        <v>132</v>
      </c>
      <c r="DA5" s="440"/>
      <c r="DB5" s="77" t="s">
        <v>48</v>
      </c>
    </row>
    <row r="6" spans="1:106" ht="25.5" customHeight="1">
      <c r="A6" s="95">
        <v>1</v>
      </c>
      <c r="B6" s="113" t="s">
        <v>188</v>
      </c>
      <c r="C6" s="71" t="s">
        <v>150</v>
      </c>
      <c r="D6" s="252" t="s">
        <v>1</v>
      </c>
      <c r="E6" s="253" t="s">
        <v>151</v>
      </c>
      <c r="F6" s="254">
        <v>350</v>
      </c>
      <c r="G6" s="305">
        <v>0</v>
      </c>
      <c r="H6" s="305">
        <v>0</v>
      </c>
      <c r="I6" s="256">
        <f>F6+G6+H6</f>
        <v>350</v>
      </c>
      <c r="J6" s="339"/>
      <c r="K6" s="339"/>
      <c r="L6" s="339"/>
      <c r="M6" s="337"/>
      <c r="N6" s="339"/>
      <c r="O6" s="339"/>
      <c r="P6" s="339"/>
      <c r="Q6" s="339"/>
      <c r="R6" s="339"/>
      <c r="S6" s="339"/>
      <c r="T6" s="337"/>
      <c r="U6" s="371"/>
      <c r="V6" s="339"/>
      <c r="W6" s="339"/>
      <c r="X6" s="339"/>
      <c r="Y6" s="339"/>
      <c r="Z6" s="371"/>
      <c r="AA6" s="337"/>
      <c r="AB6" s="339"/>
      <c r="AC6" s="339"/>
      <c r="AD6" s="339"/>
      <c r="AE6" s="339"/>
      <c r="AF6" s="339"/>
      <c r="AG6" s="339"/>
      <c r="AH6" s="337"/>
      <c r="AI6" s="339"/>
      <c r="AJ6" s="339"/>
      <c r="AK6" s="339"/>
      <c r="AL6" s="339"/>
      <c r="AM6" s="339"/>
      <c r="AN6" s="339"/>
      <c r="AO6" s="257">
        <f>26-AP6-AQ6</f>
        <v>26</v>
      </c>
      <c r="AP6" s="334">
        <v>0</v>
      </c>
      <c r="AQ6" s="335">
        <v>0</v>
      </c>
      <c r="AR6" s="258">
        <f>AL6+AK6+AJ6+AI6+AG6+AF6+AE6+AD6+AC6+AB6+Z6+Y6+X6+W6+V6+U6+S6+R6+Q6+P6+O6+N6+L6+K6+J6</f>
        <v>0</v>
      </c>
      <c r="AS6" s="258">
        <f>J6</f>
        <v>0</v>
      </c>
      <c r="AT6" s="259">
        <f>AK6+AD6+W6+P6</f>
        <v>0</v>
      </c>
      <c r="AU6" s="260">
        <f>26-AV6-AW6</f>
        <v>0</v>
      </c>
      <c r="AV6" s="261">
        <v>26</v>
      </c>
      <c r="AW6" s="261">
        <v>0</v>
      </c>
      <c r="AX6" s="260">
        <f>BJ6+BK6+BM6+BN6+BO6+BP6+BQ6+BR6+BT6++BU6+BV6+BW6+BX6+BY6+CA6+CB6+CC6+CD6+CE6+CF6+CH6+CI6+CJ6+CK6+CL6+CM6</f>
        <v>0</v>
      </c>
      <c r="AY6" s="260">
        <f>0</f>
        <v>0</v>
      </c>
      <c r="AZ6" s="262">
        <f>BL6+BS6+BZ6+CG6+CN6</f>
        <v>0</v>
      </c>
      <c r="BA6" s="263">
        <v>0</v>
      </c>
      <c r="BB6" s="264">
        <f>BA6/$BB$3</f>
        <v>0</v>
      </c>
      <c r="BC6" s="265">
        <f>BE6*1000</f>
        <v>0</v>
      </c>
      <c r="BD6" s="264">
        <f>BC6/$BB$3</f>
        <v>0</v>
      </c>
      <c r="BE6" s="266">
        <f>AR6+AX6</f>
        <v>0</v>
      </c>
      <c r="BF6" s="287">
        <v>10</v>
      </c>
      <c r="BG6" s="267">
        <v>0</v>
      </c>
      <c r="BH6" s="319">
        <v>0</v>
      </c>
      <c r="BI6" s="296">
        <f>'ALL TEAM'!H9/26*OT!BH6</f>
        <v>0</v>
      </c>
      <c r="BJ6" s="269"/>
      <c r="BK6" s="269"/>
      <c r="BL6" s="270"/>
      <c r="BM6" s="269"/>
      <c r="BN6" s="300"/>
      <c r="BO6" s="269"/>
      <c r="BP6" s="269"/>
      <c r="BQ6" s="269"/>
      <c r="BR6" s="269"/>
      <c r="BS6" s="270"/>
      <c r="BT6" s="269"/>
      <c r="BU6" s="300"/>
      <c r="BV6" s="269"/>
      <c r="BW6" s="269"/>
      <c r="BX6" s="269"/>
      <c r="BY6" s="269"/>
      <c r="BZ6" s="270"/>
      <c r="CA6" s="269"/>
      <c r="CB6" s="300"/>
      <c r="CC6" s="269"/>
      <c r="CD6" s="269"/>
      <c r="CE6" s="269"/>
      <c r="CF6" s="269"/>
      <c r="CG6" s="270"/>
      <c r="CH6" s="269"/>
      <c r="CI6" s="300"/>
      <c r="CJ6" s="269"/>
      <c r="CK6" s="269"/>
      <c r="CL6" s="269"/>
      <c r="CM6" s="269"/>
      <c r="CN6" s="270"/>
      <c r="CO6" s="271" t="s">
        <v>78</v>
      </c>
      <c r="CP6" s="272"/>
      <c r="CQ6" s="273"/>
      <c r="CR6" s="274"/>
      <c r="CS6" s="275"/>
      <c r="CT6" s="275"/>
      <c r="CU6" s="275"/>
      <c r="CV6" s="275"/>
      <c r="CW6" s="275"/>
      <c r="CX6" s="275"/>
      <c r="CY6" s="275"/>
      <c r="CZ6" s="276"/>
      <c r="DA6" s="277"/>
    </row>
    <row r="7" spans="1:106" ht="25.5" customHeight="1">
      <c r="A7" s="95">
        <v>2</v>
      </c>
      <c r="B7" s="113" t="s">
        <v>189</v>
      </c>
      <c r="C7" s="71" t="s">
        <v>153</v>
      </c>
      <c r="D7" s="252" t="s">
        <v>2</v>
      </c>
      <c r="E7" s="253" t="s">
        <v>154</v>
      </c>
      <c r="F7" s="254">
        <f>194</f>
        <v>194</v>
      </c>
      <c r="G7" s="255">
        <v>6</v>
      </c>
      <c r="H7" s="255">
        <v>4</v>
      </c>
      <c r="I7" s="256">
        <f t="shared" ref="I7:I40" si="2">F7+G7+H7</f>
        <v>204</v>
      </c>
      <c r="J7" s="339"/>
      <c r="K7" s="339"/>
      <c r="L7" s="339"/>
      <c r="M7" s="337"/>
      <c r="N7" s="339"/>
      <c r="O7" s="339"/>
      <c r="P7" s="339"/>
      <c r="Q7" s="339"/>
      <c r="R7" s="339"/>
      <c r="S7" s="339"/>
      <c r="T7" s="337"/>
      <c r="U7" s="339"/>
      <c r="V7" s="339">
        <v>2</v>
      </c>
      <c r="W7" s="339">
        <v>2</v>
      </c>
      <c r="X7" s="339">
        <v>2</v>
      </c>
      <c r="Y7" s="339">
        <v>2</v>
      </c>
      <c r="Z7" s="339"/>
      <c r="AA7" s="337"/>
      <c r="AB7" s="339"/>
      <c r="AC7" s="339"/>
      <c r="AD7" s="339"/>
      <c r="AE7" s="339"/>
      <c r="AF7" s="339"/>
      <c r="AG7" s="339"/>
      <c r="AH7" s="337"/>
      <c r="AI7" s="339"/>
      <c r="AJ7" s="339"/>
      <c r="AK7" s="339"/>
      <c r="AL7" s="339"/>
      <c r="AM7" s="339"/>
      <c r="AN7" s="339"/>
      <c r="AO7" s="257">
        <f t="shared" ref="AO7:AO38" si="3">26-AP7-AQ7</f>
        <v>26</v>
      </c>
      <c r="AP7" s="367">
        <v>0</v>
      </c>
      <c r="AQ7" s="335">
        <v>0</v>
      </c>
      <c r="AR7" s="258">
        <f t="shared" ref="AR7:AR40" si="4">AL7+AK7+AJ7+AI7+AG7+AF7+AE7+AD7+AC7+AB7+Z7+Y7+X7+W7+V7+U7+S7+R7+Q7+P7+O7+N7+L7+K7+J7</f>
        <v>8</v>
      </c>
      <c r="AS7" s="258">
        <f t="shared" ref="AS7:AS40" si="5">J7</f>
        <v>0</v>
      </c>
      <c r="AT7" s="259">
        <f t="shared" ref="AT7:AT40" si="6">AK7+AD7+W7+P7</f>
        <v>2</v>
      </c>
      <c r="AU7" s="260">
        <f t="shared" ref="AU7:AU38" si="7">26-AV7-AW7</f>
        <v>0</v>
      </c>
      <c r="AV7" s="261">
        <v>26</v>
      </c>
      <c r="AW7" s="261">
        <v>0</v>
      </c>
      <c r="AX7" s="260">
        <f t="shared" ref="AX7:AX40" si="8">BJ7+BK7+BM7+BN7+BO7+BP7+BQ7+BR7+BT7++BU7+BV7+BW7+BX7+BY7+CA7+CB7+CC7+CD7+CE7+CF7+CH7+CI7+CJ7+CK7+CL7+CM7</f>
        <v>0</v>
      </c>
      <c r="AY7" s="260">
        <f>0</f>
        <v>0</v>
      </c>
      <c r="AZ7" s="262">
        <f t="shared" ref="AZ7:AZ40" si="9">BL7+BS7+BZ7+CG7+CN7</f>
        <v>0</v>
      </c>
      <c r="BA7" s="263">
        <v>0</v>
      </c>
      <c r="BB7" s="264">
        <f t="shared" ref="BB7:BB37" si="10">BA7/$BB$3</f>
        <v>0</v>
      </c>
      <c r="BC7" s="265">
        <f t="shared" ref="BC7:BC38" si="11">BE7*1000</f>
        <v>8000</v>
      </c>
      <c r="BD7" s="264">
        <f t="shared" ref="BD7:BD38" si="12">BC7/$BB$3</f>
        <v>1.9753086419753085</v>
      </c>
      <c r="BE7" s="278">
        <f t="shared" ref="BE7:BE38" si="13">AR7+AX7</f>
        <v>8</v>
      </c>
      <c r="BF7" s="360">
        <v>0</v>
      </c>
      <c r="BG7" s="267">
        <v>7</v>
      </c>
      <c r="BH7" s="388">
        <v>0</v>
      </c>
      <c r="BI7" s="296">
        <f>'ALL TEAM'!H10/26*OT!BH7</f>
        <v>0</v>
      </c>
      <c r="BJ7" s="269"/>
      <c r="BK7" s="269"/>
      <c r="BL7" s="270"/>
      <c r="BM7" s="269"/>
      <c r="BN7" s="300"/>
      <c r="BO7" s="269"/>
      <c r="BP7" s="269"/>
      <c r="BQ7" s="269"/>
      <c r="BR7" s="269"/>
      <c r="BS7" s="270"/>
      <c r="BT7" s="269"/>
      <c r="BU7" s="300"/>
      <c r="BV7" s="269"/>
      <c r="BW7" s="269"/>
      <c r="BX7" s="269"/>
      <c r="BY7" s="269"/>
      <c r="BZ7" s="270"/>
      <c r="CA7" s="269"/>
      <c r="CB7" s="300"/>
      <c r="CC7" s="269"/>
      <c r="CD7" s="269"/>
      <c r="CE7" s="269"/>
      <c r="CF7" s="269"/>
      <c r="CG7" s="270"/>
      <c r="CH7" s="269"/>
      <c r="CI7" s="300"/>
      <c r="CJ7" s="269"/>
      <c r="CK7" s="269"/>
      <c r="CL7" s="269"/>
      <c r="CM7" s="269"/>
      <c r="CN7" s="270"/>
      <c r="CO7" s="271" t="s">
        <v>78</v>
      </c>
      <c r="CP7" s="281" t="s">
        <v>79</v>
      </c>
      <c r="CQ7" s="289"/>
      <c r="CR7" s="290"/>
      <c r="CS7" s="291"/>
      <c r="CT7" s="291"/>
      <c r="CU7" s="291"/>
      <c r="CV7" s="291"/>
      <c r="CW7" s="291"/>
      <c r="CX7" s="291"/>
      <c r="CY7" s="291"/>
      <c r="CZ7" s="292"/>
      <c r="DA7" s="294"/>
    </row>
    <row r="8" spans="1:106" ht="25.5" customHeight="1">
      <c r="A8" s="95">
        <v>3</v>
      </c>
      <c r="B8" s="113" t="s">
        <v>190</v>
      </c>
      <c r="C8" s="71" t="s">
        <v>155</v>
      </c>
      <c r="D8" s="252" t="s">
        <v>1</v>
      </c>
      <c r="E8" s="253" t="s">
        <v>156</v>
      </c>
      <c r="F8" s="254">
        <f>194</f>
        <v>194</v>
      </c>
      <c r="G8" s="255">
        <v>6</v>
      </c>
      <c r="H8" s="255">
        <v>4</v>
      </c>
      <c r="I8" s="256">
        <f t="shared" si="2"/>
        <v>204</v>
      </c>
      <c r="J8" s="347"/>
      <c r="K8" s="347"/>
      <c r="L8" s="347"/>
      <c r="M8" s="337"/>
      <c r="N8" s="347"/>
      <c r="O8" s="347"/>
      <c r="P8" s="347"/>
      <c r="Q8" s="347"/>
      <c r="R8" s="347"/>
      <c r="S8" s="347"/>
      <c r="T8" s="337"/>
      <c r="U8" s="347"/>
      <c r="V8" s="347"/>
      <c r="W8" s="347"/>
      <c r="X8" s="347"/>
      <c r="Y8" s="347"/>
      <c r="Z8" s="347"/>
      <c r="AA8" s="337"/>
      <c r="AB8" s="347"/>
      <c r="AC8" s="347"/>
      <c r="AD8" s="347"/>
      <c r="AE8" s="347"/>
      <c r="AF8" s="347"/>
      <c r="AG8" s="347"/>
      <c r="AH8" s="337"/>
      <c r="AI8" s="347"/>
      <c r="AJ8" s="347"/>
      <c r="AK8" s="347"/>
      <c r="AL8" s="347"/>
      <c r="AM8" s="347"/>
      <c r="AN8" s="347"/>
      <c r="AO8" s="257">
        <f t="shared" si="3"/>
        <v>0</v>
      </c>
      <c r="AP8" s="370">
        <v>26</v>
      </c>
      <c r="AQ8" s="335">
        <v>0</v>
      </c>
      <c r="AR8" s="258">
        <f t="shared" si="4"/>
        <v>0</v>
      </c>
      <c r="AS8" s="258">
        <f t="shared" si="5"/>
        <v>0</v>
      </c>
      <c r="AT8" s="259">
        <f t="shared" si="6"/>
        <v>0</v>
      </c>
      <c r="AU8" s="260">
        <f t="shared" si="7"/>
        <v>0</v>
      </c>
      <c r="AV8" s="261">
        <v>26</v>
      </c>
      <c r="AW8" s="261">
        <v>0</v>
      </c>
      <c r="AX8" s="260">
        <f t="shared" si="8"/>
        <v>0</v>
      </c>
      <c r="AY8" s="260">
        <f>0</f>
        <v>0</v>
      </c>
      <c r="AZ8" s="262">
        <f t="shared" si="9"/>
        <v>0</v>
      </c>
      <c r="BA8" s="263">
        <v>0</v>
      </c>
      <c r="BB8" s="264">
        <f t="shared" si="10"/>
        <v>0</v>
      </c>
      <c r="BC8" s="265">
        <f t="shared" si="11"/>
        <v>0</v>
      </c>
      <c r="BD8" s="264">
        <f t="shared" si="12"/>
        <v>0</v>
      </c>
      <c r="BE8" s="266">
        <f t="shared" si="13"/>
        <v>0</v>
      </c>
      <c r="BF8" s="360">
        <v>0</v>
      </c>
      <c r="BG8" s="365">
        <v>0</v>
      </c>
      <c r="BH8" s="268">
        <v>0</v>
      </c>
      <c r="BI8" s="296">
        <f>'ALL TEAM'!H11/26*OT!BH8</f>
        <v>0</v>
      </c>
      <c r="BJ8" s="269"/>
      <c r="BK8" s="269"/>
      <c r="BL8" s="270"/>
      <c r="BM8" s="269"/>
      <c r="BN8" s="300"/>
      <c r="BO8" s="269"/>
      <c r="BP8" s="269"/>
      <c r="BQ8" s="269"/>
      <c r="BR8" s="269"/>
      <c r="BS8" s="270"/>
      <c r="BT8" s="269"/>
      <c r="BU8" s="300"/>
      <c r="BV8" s="269"/>
      <c r="BW8" s="269"/>
      <c r="BX8" s="269"/>
      <c r="BY8" s="269"/>
      <c r="BZ8" s="270"/>
      <c r="CA8" s="269"/>
      <c r="CB8" s="300"/>
      <c r="CC8" s="269"/>
      <c r="CD8" s="269"/>
      <c r="CE8" s="269"/>
      <c r="CF8" s="269"/>
      <c r="CG8" s="270"/>
      <c r="CH8" s="269"/>
      <c r="CI8" s="300"/>
      <c r="CJ8" s="269"/>
      <c r="CK8" s="269"/>
      <c r="CL8" s="269"/>
      <c r="CM8" s="269"/>
      <c r="CN8" s="270"/>
      <c r="CO8" s="288"/>
      <c r="CP8" s="272"/>
      <c r="CQ8" s="295" t="s">
        <v>80</v>
      </c>
      <c r="CR8" s="290"/>
      <c r="CS8" s="291"/>
      <c r="CT8" s="291"/>
      <c r="CU8" s="291"/>
      <c r="CV8" s="291"/>
      <c r="CW8" s="291"/>
      <c r="CX8" s="291"/>
      <c r="CY8" s="291"/>
      <c r="CZ8" s="292"/>
      <c r="DA8" s="294"/>
    </row>
    <row r="9" spans="1:106" ht="25.5" customHeight="1">
      <c r="A9" s="95">
        <v>4</v>
      </c>
      <c r="B9" s="113" t="s">
        <v>191</v>
      </c>
      <c r="C9" s="71" t="s">
        <v>157</v>
      </c>
      <c r="D9" s="252" t="s">
        <v>1</v>
      </c>
      <c r="E9" s="253" t="s">
        <v>152</v>
      </c>
      <c r="F9" s="254">
        <f>194</f>
        <v>194</v>
      </c>
      <c r="G9" s="255">
        <v>6</v>
      </c>
      <c r="H9" s="255">
        <v>4</v>
      </c>
      <c r="I9" s="256">
        <f t="shared" si="2"/>
        <v>204</v>
      </c>
      <c r="J9" s="347"/>
      <c r="K9" s="347"/>
      <c r="L9" s="347"/>
      <c r="M9" s="337"/>
      <c r="N9" s="347"/>
      <c r="O9" s="347"/>
      <c r="P9" s="347"/>
      <c r="Q9" s="347"/>
      <c r="R9" s="347"/>
      <c r="S9" s="347"/>
      <c r="T9" s="337"/>
      <c r="U9" s="347"/>
      <c r="V9" s="347"/>
      <c r="W9" s="347"/>
      <c r="X9" s="347"/>
      <c r="Y9" s="347"/>
      <c r="Z9" s="347"/>
      <c r="AA9" s="337"/>
      <c r="AB9" s="347"/>
      <c r="AC9" s="347"/>
      <c r="AD9" s="347"/>
      <c r="AE9" s="347"/>
      <c r="AF9" s="347"/>
      <c r="AG9" s="347"/>
      <c r="AH9" s="337"/>
      <c r="AI9" s="347"/>
      <c r="AJ9" s="347"/>
      <c r="AK9" s="347"/>
      <c r="AL9" s="347"/>
      <c r="AM9" s="347"/>
      <c r="AN9" s="347"/>
      <c r="AO9" s="257">
        <f t="shared" si="3"/>
        <v>0</v>
      </c>
      <c r="AP9" s="370">
        <v>26</v>
      </c>
      <c r="AQ9" s="335">
        <v>0</v>
      </c>
      <c r="AR9" s="258">
        <f t="shared" si="4"/>
        <v>0</v>
      </c>
      <c r="AS9" s="258">
        <f t="shared" si="5"/>
        <v>0</v>
      </c>
      <c r="AT9" s="259">
        <f t="shared" si="6"/>
        <v>0</v>
      </c>
      <c r="AU9" s="260">
        <f t="shared" si="7"/>
        <v>0</v>
      </c>
      <c r="AV9" s="261">
        <v>26</v>
      </c>
      <c r="AW9" s="261">
        <v>0</v>
      </c>
      <c r="AX9" s="260">
        <f t="shared" si="8"/>
        <v>0</v>
      </c>
      <c r="AY9" s="260">
        <f>0</f>
        <v>0</v>
      </c>
      <c r="AZ9" s="262">
        <f t="shared" si="9"/>
        <v>0</v>
      </c>
      <c r="BA9" s="263">
        <v>0</v>
      </c>
      <c r="BB9" s="264">
        <f t="shared" si="10"/>
        <v>0</v>
      </c>
      <c r="BC9" s="265">
        <f t="shared" si="11"/>
        <v>0</v>
      </c>
      <c r="BD9" s="264">
        <f t="shared" si="12"/>
        <v>0</v>
      </c>
      <c r="BE9" s="278">
        <f t="shared" si="13"/>
        <v>0</v>
      </c>
      <c r="BF9" s="361">
        <v>0</v>
      </c>
      <c r="BG9" s="267">
        <v>0</v>
      </c>
      <c r="BH9" s="388">
        <v>0</v>
      </c>
      <c r="BI9" s="296">
        <f>'ALL TEAM'!H12/26*OT!BH9</f>
        <v>0</v>
      </c>
      <c r="BJ9" s="269"/>
      <c r="BK9" s="269"/>
      <c r="BL9" s="270"/>
      <c r="BM9" s="269"/>
      <c r="BN9" s="300"/>
      <c r="BO9" s="269"/>
      <c r="BP9" s="269"/>
      <c r="BQ9" s="269"/>
      <c r="BR9" s="269"/>
      <c r="BS9" s="270"/>
      <c r="BT9" s="269"/>
      <c r="BU9" s="300"/>
      <c r="BV9" s="269"/>
      <c r="BW9" s="269"/>
      <c r="BX9" s="269"/>
      <c r="BY9" s="269"/>
      <c r="BZ9" s="270"/>
      <c r="CA9" s="269"/>
      <c r="CB9" s="300"/>
      <c r="CC9" s="269"/>
      <c r="CD9" s="269"/>
      <c r="CE9" s="269"/>
      <c r="CF9" s="269"/>
      <c r="CG9" s="270"/>
      <c r="CH9" s="269"/>
      <c r="CI9" s="300"/>
      <c r="CJ9" s="269"/>
      <c r="CK9" s="269"/>
      <c r="CL9" s="269"/>
      <c r="CM9" s="269"/>
      <c r="CN9" s="270"/>
      <c r="CO9" s="271" t="s">
        <v>78</v>
      </c>
      <c r="CP9" s="272"/>
      <c r="CQ9" s="289"/>
      <c r="CR9" s="290"/>
      <c r="CS9" s="291"/>
      <c r="CT9" s="291"/>
      <c r="CU9" s="291"/>
      <c r="CV9" s="291"/>
      <c r="CW9" s="291"/>
      <c r="CX9" s="291"/>
      <c r="CY9" s="291"/>
      <c r="CZ9" s="292"/>
      <c r="DA9" s="294"/>
    </row>
    <row r="10" spans="1:106" ht="25.5" customHeight="1">
      <c r="A10" s="95">
        <v>5</v>
      </c>
      <c r="B10" s="113" t="s">
        <v>192</v>
      </c>
      <c r="C10" s="71" t="s">
        <v>158</v>
      </c>
      <c r="D10" s="252" t="s">
        <v>2</v>
      </c>
      <c r="E10" s="253" t="s">
        <v>159</v>
      </c>
      <c r="F10" s="254">
        <f>194</f>
        <v>194</v>
      </c>
      <c r="G10" s="255">
        <v>6</v>
      </c>
      <c r="H10" s="255">
        <v>4</v>
      </c>
      <c r="I10" s="256">
        <f t="shared" si="2"/>
        <v>204</v>
      </c>
      <c r="J10" s="347"/>
      <c r="K10" s="347"/>
      <c r="L10" s="347"/>
      <c r="M10" s="337"/>
      <c r="N10" s="347"/>
      <c r="O10" s="347"/>
      <c r="P10" s="347"/>
      <c r="Q10" s="347"/>
      <c r="R10" s="347"/>
      <c r="S10" s="347"/>
      <c r="T10" s="337"/>
      <c r="U10" s="347"/>
      <c r="V10" s="347"/>
      <c r="W10" s="347"/>
      <c r="X10" s="347"/>
      <c r="Y10" s="347"/>
      <c r="Z10" s="347"/>
      <c r="AA10" s="337"/>
      <c r="AB10" s="347"/>
      <c r="AC10" s="347"/>
      <c r="AD10" s="347"/>
      <c r="AE10" s="347"/>
      <c r="AF10" s="347"/>
      <c r="AG10" s="347"/>
      <c r="AH10" s="337"/>
      <c r="AI10" s="347"/>
      <c r="AJ10" s="347"/>
      <c r="AK10" s="347"/>
      <c r="AL10" s="347"/>
      <c r="AM10" s="347"/>
      <c r="AN10" s="347"/>
      <c r="AO10" s="257">
        <f t="shared" si="3"/>
        <v>0</v>
      </c>
      <c r="AP10" s="370">
        <v>26</v>
      </c>
      <c r="AQ10" s="335">
        <v>0</v>
      </c>
      <c r="AR10" s="258">
        <f t="shared" si="4"/>
        <v>0</v>
      </c>
      <c r="AS10" s="258">
        <f t="shared" si="5"/>
        <v>0</v>
      </c>
      <c r="AT10" s="259">
        <f t="shared" si="6"/>
        <v>0</v>
      </c>
      <c r="AU10" s="260">
        <f>26-AV10-AW10</f>
        <v>0</v>
      </c>
      <c r="AV10" s="261">
        <v>26</v>
      </c>
      <c r="AW10" s="261">
        <v>0</v>
      </c>
      <c r="AX10" s="260">
        <f t="shared" si="8"/>
        <v>0</v>
      </c>
      <c r="AY10" s="260">
        <f>0</f>
        <v>0</v>
      </c>
      <c r="AZ10" s="262">
        <f t="shared" si="9"/>
        <v>0</v>
      </c>
      <c r="BA10" s="263">
        <v>0</v>
      </c>
      <c r="BB10" s="264">
        <f t="shared" si="10"/>
        <v>0</v>
      </c>
      <c r="BC10" s="265">
        <f t="shared" si="11"/>
        <v>0</v>
      </c>
      <c r="BD10" s="264">
        <f t="shared" si="12"/>
        <v>0</v>
      </c>
      <c r="BE10" s="266">
        <f t="shared" si="13"/>
        <v>0</v>
      </c>
      <c r="BF10" s="360">
        <v>0</v>
      </c>
      <c r="BG10" s="267">
        <v>0</v>
      </c>
      <c r="BH10" s="268">
        <v>0</v>
      </c>
      <c r="BI10" s="354">
        <f>'ALL TEAM'!H13/26*OT!BH10</f>
        <v>0</v>
      </c>
      <c r="BJ10" s="269"/>
      <c r="BK10" s="269"/>
      <c r="BL10" s="270"/>
      <c r="BM10" s="269"/>
      <c r="BN10" s="300"/>
      <c r="BO10" s="269"/>
      <c r="BP10" s="269"/>
      <c r="BQ10" s="269"/>
      <c r="BR10" s="269"/>
      <c r="BS10" s="270"/>
      <c r="BT10" s="269"/>
      <c r="BU10" s="300"/>
      <c r="BV10" s="269"/>
      <c r="BW10" s="269"/>
      <c r="BX10" s="269"/>
      <c r="BY10" s="269"/>
      <c r="BZ10" s="270"/>
      <c r="CA10" s="269"/>
      <c r="CB10" s="300"/>
      <c r="CC10" s="269"/>
      <c r="CD10" s="269"/>
      <c r="CE10" s="269"/>
      <c r="CF10" s="269"/>
      <c r="CG10" s="270"/>
      <c r="CH10" s="269"/>
      <c r="CI10" s="300"/>
      <c r="CJ10" s="269"/>
      <c r="CK10" s="269"/>
      <c r="CL10" s="269"/>
      <c r="CM10" s="269"/>
      <c r="CN10" s="270"/>
      <c r="CO10" s="271"/>
      <c r="CP10" s="272"/>
      <c r="CQ10" s="289"/>
      <c r="CR10" s="290"/>
      <c r="CS10" s="291"/>
      <c r="CT10" s="291"/>
      <c r="CU10" s="291"/>
      <c r="CV10" s="291"/>
      <c r="CW10" s="291"/>
      <c r="CX10" s="291"/>
      <c r="CY10" s="291"/>
      <c r="CZ10" s="292"/>
      <c r="DA10" s="294"/>
    </row>
    <row r="11" spans="1:106" ht="25.5" customHeight="1">
      <c r="A11" s="95">
        <v>6</v>
      </c>
      <c r="B11" s="113" t="s">
        <v>193</v>
      </c>
      <c r="C11" s="71" t="s">
        <v>161</v>
      </c>
      <c r="D11" s="252" t="s">
        <v>2</v>
      </c>
      <c r="E11" s="253" t="s">
        <v>160</v>
      </c>
      <c r="F11" s="254">
        <f>194</f>
        <v>194</v>
      </c>
      <c r="G11" s="255">
        <v>6</v>
      </c>
      <c r="H11" s="255">
        <v>4</v>
      </c>
      <c r="I11" s="256">
        <f t="shared" si="2"/>
        <v>204</v>
      </c>
      <c r="J11" s="347"/>
      <c r="K11" s="347"/>
      <c r="L11" s="347"/>
      <c r="M11" s="337"/>
      <c r="N11" s="347"/>
      <c r="O11" s="347"/>
      <c r="P11" s="347"/>
      <c r="Q11" s="347"/>
      <c r="R11" s="347"/>
      <c r="S11" s="347"/>
      <c r="T11" s="337"/>
      <c r="U11" s="347"/>
      <c r="V11" s="347"/>
      <c r="W11" s="347"/>
      <c r="X11" s="347"/>
      <c r="Y11" s="347"/>
      <c r="Z11" s="347"/>
      <c r="AA11" s="337"/>
      <c r="AB11" s="347"/>
      <c r="AC11" s="347"/>
      <c r="AD11" s="347"/>
      <c r="AE11" s="347"/>
      <c r="AF11" s="347"/>
      <c r="AG11" s="347"/>
      <c r="AH11" s="337"/>
      <c r="AI11" s="347"/>
      <c r="AJ11" s="347"/>
      <c r="AK11" s="347"/>
      <c r="AL11" s="347"/>
      <c r="AM11" s="347"/>
      <c r="AN11" s="347"/>
      <c r="AO11" s="257">
        <f t="shared" si="3"/>
        <v>0</v>
      </c>
      <c r="AP11" s="370">
        <v>26</v>
      </c>
      <c r="AQ11" s="335">
        <v>0</v>
      </c>
      <c r="AR11" s="258">
        <f t="shared" si="4"/>
        <v>0</v>
      </c>
      <c r="AS11" s="258">
        <f t="shared" si="5"/>
        <v>0</v>
      </c>
      <c r="AT11" s="259">
        <f t="shared" si="6"/>
        <v>0</v>
      </c>
      <c r="AU11" s="260">
        <f t="shared" si="7"/>
        <v>0</v>
      </c>
      <c r="AV11" s="261">
        <v>26</v>
      </c>
      <c r="AW11" s="261">
        <v>0</v>
      </c>
      <c r="AX11" s="260">
        <f t="shared" si="8"/>
        <v>0</v>
      </c>
      <c r="AY11" s="260">
        <f>0</f>
        <v>0</v>
      </c>
      <c r="AZ11" s="262">
        <f t="shared" si="9"/>
        <v>0</v>
      </c>
      <c r="BA11" s="263">
        <v>0</v>
      </c>
      <c r="BB11" s="264">
        <f t="shared" si="10"/>
        <v>0</v>
      </c>
      <c r="BC11" s="265">
        <f t="shared" si="11"/>
        <v>0</v>
      </c>
      <c r="BD11" s="264">
        <f t="shared" si="12"/>
        <v>0</v>
      </c>
      <c r="BE11" s="266">
        <f t="shared" si="13"/>
        <v>0</v>
      </c>
      <c r="BF11" s="361">
        <v>0</v>
      </c>
      <c r="BG11" s="363">
        <v>0</v>
      </c>
      <c r="BH11" s="268">
        <v>0</v>
      </c>
      <c r="BI11" s="296">
        <f>'ALL TEAM'!H14/26*OT!BH11</f>
        <v>0</v>
      </c>
      <c r="BJ11" s="269"/>
      <c r="BK11" s="269"/>
      <c r="BL11" s="270"/>
      <c r="BM11" s="269"/>
      <c r="BN11" s="300"/>
      <c r="BO11" s="269"/>
      <c r="BP11" s="269"/>
      <c r="BQ11" s="269"/>
      <c r="BR11" s="269"/>
      <c r="BS11" s="270"/>
      <c r="BT11" s="269"/>
      <c r="BU11" s="300"/>
      <c r="BV11" s="269"/>
      <c r="BW11" s="269"/>
      <c r="BX11" s="269"/>
      <c r="BY11" s="269"/>
      <c r="BZ11" s="270"/>
      <c r="CA11" s="269"/>
      <c r="CB11" s="300"/>
      <c r="CC11" s="269"/>
      <c r="CD11" s="269"/>
      <c r="CE11" s="269"/>
      <c r="CF11" s="269"/>
      <c r="CG11" s="270"/>
      <c r="CH11" s="269"/>
      <c r="CI11" s="300"/>
      <c r="CJ11" s="269"/>
      <c r="CK11" s="269"/>
      <c r="CL11" s="269"/>
      <c r="CM11" s="269"/>
      <c r="CN11" s="270"/>
      <c r="CO11" s="288"/>
      <c r="CP11" s="272" t="s">
        <v>80</v>
      </c>
      <c r="CQ11" s="289"/>
      <c r="CR11" s="290"/>
      <c r="CS11" s="291"/>
      <c r="CT11" s="291"/>
      <c r="CU11" s="291"/>
      <c r="CV11" s="291"/>
      <c r="CW11" s="291"/>
      <c r="CX11" s="291"/>
      <c r="CY11" s="291"/>
      <c r="CZ11" s="292"/>
      <c r="DA11" s="293" t="s">
        <v>256</v>
      </c>
    </row>
    <row r="12" spans="1:106" ht="25.5" customHeight="1">
      <c r="A12" s="95">
        <v>7</v>
      </c>
      <c r="B12" s="113" t="s">
        <v>194</v>
      </c>
      <c r="C12" s="396" t="s">
        <v>162</v>
      </c>
      <c r="D12" s="252" t="s">
        <v>2</v>
      </c>
      <c r="E12" s="253" t="s">
        <v>160</v>
      </c>
      <c r="F12" s="254">
        <f>194</f>
        <v>194</v>
      </c>
      <c r="G12" s="255">
        <v>6</v>
      </c>
      <c r="H12" s="255">
        <v>4</v>
      </c>
      <c r="I12" s="256">
        <f t="shared" si="2"/>
        <v>204</v>
      </c>
      <c r="J12" s="347"/>
      <c r="K12" s="347"/>
      <c r="L12" s="347"/>
      <c r="M12" s="337"/>
      <c r="N12" s="347"/>
      <c r="O12" s="347"/>
      <c r="P12" s="347"/>
      <c r="Q12" s="347"/>
      <c r="R12" s="347"/>
      <c r="S12" s="347"/>
      <c r="T12" s="337"/>
      <c r="U12" s="347"/>
      <c r="V12" s="347"/>
      <c r="W12" s="347"/>
      <c r="X12" s="347"/>
      <c r="Y12" s="347"/>
      <c r="Z12" s="347"/>
      <c r="AA12" s="337"/>
      <c r="AB12" s="347"/>
      <c r="AC12" s="347"/>
      <c r="AD12" s="347"/>
      <c r="AE12" s="347"/>
      <c r="AF12" s="347"/>
      <c r="AG12" s="347"/>
      <c r="AH12" s="337"/>
      <c r="AI12" s="347"/>
      <c r="AJ12" s="347"/>
      <c r="AK12" s="347"/>
      <c r="AL12" s="347"/>
      <c r="AM12" s="347"/>
      <c r="AN12" s="347"/>
      <c r="AO12" s="257">
        <f t="shared" si="3"/>
        <v>0</v>
      </c>
      <c r="AP12" s="398">
        <v>26</v>
      </c>
      <c r="AQ12" s="335">
        <v>0</v>
      </c>
      <c r="AR12" s="258">
        <f t="shared" si="4"/>
        <v>0</v>
      </c>
      <c r="AS12" s="258">
        <f t="shared" si="5"/>
        <v>0</v>
      </c>
      <c r="AT12" s="259">
        <f t="shared" si="6"/>
        <v>0</v>
      </c>
      <c r="AU12" s="260">
        <f t="shared" si="7"/>
        <v>0</v>
      </c>
      <c r="AV12" s="261">
        <v>26</v>
      </c>
      <c r="AW12" s="261">
        <v>0</v>
      </c>
      <c r="AX12" s="260">
        <f t="shared" si="8"/>
        <v>0</v>
      </c>
      <c r="AY12" s="260">
        <f>0</f>
        <v>0</v>
      </c>
      <c r="AZ12" s="262">
        <f t="shared" si="9"/>
        <v>0</v>
      </c>
      <c r="BA12" s="263">
        <v>0</v>
      </c>
      <c r="BB12" s="264">
        <f t="shared" si="10"/>
        <v>0</v>
      </c>
      <c r="BC12" s="265">
        <f t="shared" si="11"/>
        <v>0</v>
      </c>
      <c r="BD12" s="264">
        <f t="shared" si="12"/>
        <v>0</v>
      </c>
      <c r="BE12" s="278">
        <f t="shared" si="13"/>
        <v>0</v>
      </c>
      <c r="BF12" s="361">
        <v>0</v>
      </c>
      <c r="BG12" s="267">
        <v>0</v>
      </c>
      <c r="BH12" s="388">
        <v>0</v>
      </c>
      <c r="BI12" s="296">
        <f>'ALL TEAM'!H15/26*OT!BH12</f>
        <v>0</v>
      </c>
      <c r="BJ12" s="321"/>
      <c r="BK12" s="321"/>
      <c r="BL12" s="270"/>
      <c r="BM12" s="321"/>
      <c r="BN12" s="321"/>
      <c r="BO12" s="321"/>
      <c r="BP12" s="321"/>
      <c r="BQ12" s="321"/>
      <c r="BR12" s="321"/>
      <c r="BS12" s="270"/>
      <c r="BT12" s="321"/>
      <c r="BU12" s="321"/>
      <c r="BV12" s="321"/>
      <c r="BW12" s="321"/>
      <c r="BX12" s="321"/>
      <c r="BY12" s="321"/>
      <c r="BZ12" s="270"/>
      <c r="CA12" s="297"/>
      <c r="CB12" s="297"/>
      <c r="CC12" s="297"/>
      <c r="CD12" s="297"/>
      <c r="CE12" s="297"/>
      <c r="CF12" s="297"/>
      <c r="CG12" s="270"/>
      <c r="CH12" s="297"/>
      <c r="CI12" s="297"/>
      <c r="CJ12" s="297"/>
      <c r="CK12" s="328"/>
      <c r="CL12" s="321"/>
      <c r="CM12" s="321"/>
      <c r="CN12" s="270"/>
      <c r="CO12" s="271"/>
      <c r="CP12" s="272"/>
      <c r="CQ12" s="289"/>
      <c r="CR12" s="290"/>
      <c r="CS12" s="291"/>
      <c r="CT12" s="291"/>
      <c r="CU12" s="291"/>
      <c r="CV12" s="291"/>
      <c r="CW12" s="291"/>
      <c r="CX12" s="291"/>
      <c r="CY12" s="291"/>
      <c r="CZ12" s="292"/>
      <c r="DA12" s="294"/>
    </row>
    <row r="13" spans="1:106" s="19" customFormat="1" ht="25.5" customHeight="1">
      <c r="A13" s="95">
        <v>8</v>
      </c>
      <c r="B13" s="113" t="s">
        <v>195</v>
      </c>
      <c r="C13" s="71" t="s">
        <v>163</v>
      </c>
      <c r="D13" s="298" t="s">
        <v>1</v>
      </c>
      <c r="E13" s="253" t="s">
        <v>152</v>
      </c>
      <c r="F13" s="254">
        <f>194</f>
        <v>194</v>
      </c>
      <c r="G13" s="255">
        <v>6</v>
      </c>
      <c r="H13" s="255">
        <v>4</v>
      </c>
      <c r="I13" s="256">
        <f t="shared" si="2"/>
        <v>204</v>
      </c>
      <c r="J13" s="347"/>
      <c r="K13" s="347"/>
      <c r="L13" s="347"/>
      <c r="M13" s="337"/>
      <c r="N13" s="347"/>
      <c r="O13" s="347"/>
      <c r="P13" s="347"/>
      <c r="Q13" s="347"/>
      <c r="R13" s="347"/>
      <c r="S13" s="347"/>
      <c r="T13" s="337"/>
      <c r="U13" s="347"/>
      <c r="V13" s="347"/>
      <c r="W13" s="347"/>
      <c r="X13" s="347"/>
      <c r="Y13" s="347"/>
      <c r="Z13" s="347"/>
      <c r="AA13" s="337"/>
      <c r="AB13" s="347"/>
      <c r="AC13" s="347"/>
      <c r="AD13" s="347"/>
      <c r="AE13" s="347"/>
      <c r="AF13" s="347"/>
      <c r="AG13" s="347"/>
      <c r="AH13" s="337"/>
      <c r="AI13" s="347"/>
      <c r="AJ13" s="347"/>
      <c r="AK13" s="347"/>
      <c r="AL13" s="347"/>
      <c r="AM13" s="347"/>
      <c r="AN13" s="347"/>
      <c r="AO13" s="257">
        <f t="shared" si="3"/>
        <v>0</v>
      </c>
      <c r="AP13" s="370">
        <v>26</v>
      </c>
      <c r="AQ13" s="335">
        <v>0</v>
      </c>
      <c r="AR13" s="258">
        <f t="shared" si="4"/>
        <v>0</v>
      </c>
      <c r="AS13" s="258">
        <f t="shared" si="5"/>
        <v>0</v>
      </c>
      <c r="AT13" s="259">
        <f t="shared" si="6"/>
        <v>0</v>
      </c>
      <c r="AU13" s="260">
        <f t="shared" si="7"/>
        <v>0</v>
      </c>
      <c r="AV13" s="261">
        <v>26</v>
      </c>
      <c r="AW13" s="261">
        <v>0</v>
      </c>
      <c r="AX13" s="260">
        <f t="shared" si="8"/>
        <v>0</v>
      </c>
      <c r="AY13" s="260">
        <f>0</f>
        <v>0</v>
      </c>
      <c r="AZ13" s="262">
        <f t="shared" si="9"/>
        <v>0</v>
      </c>
      <c r="BA13" s="263">
        <v>0</v>
      </c>
      <c r="BB13" s="264">
        <f t="shared" si="10"/>
        <v>0</v>
      </c>
      <c r="BC13" s="265">
        <f>BE13*1000</f>
        <v>0</v>
      </c>
      <c r="BD13" s="264">
        <f t="shared" si="12"/>
        <v>0</v>
      </c>
      <c r="BE13" s="278">
        <f t="shared" si="13"/>
        <v>0</v>
      </c>
      <c r="BF13" s="362">
        <v>0</v>
      </c>
      <c r="BG13" s="267">
        <v>0</v>
      </c>
      <c r="BH13" s="389">
        <v>0</v>
      </c>
      <c r="BI13" s="296">
        <f>'ALL TEAM'!H16/26*OT!BH13</f>
        <v>0</v>
      </c>
      <c r="BJ13" s="300"/>
      <c r="BK13" s="300"/>
      <c r="BL13" s="270"/>
      <c r="BM13" s="300"/>
      <c r="BN13" s="300"/>
      <c r="BO13" s="300"/>
      <c r="BP13" s="300"/>
      <c r="BQ13" s="300"/>
      <c r="BR13" s="300"/>
      <c r="BS13" s="270"/>
      <c r="BT13" s="300"/>
      <c r="BU13" s="300"/>
      <c r="BV13" s="300"/>
      <c r="BW13" s="300"/>
      <c r="BX13" s="300"/>
      <c r="BY13" s="300"/>
      <c r="BZ13" s="270"/>
      <c r="CA13" s="300"/>
      <c r="CB13" s="300"/>
      <c r="CC13" s="300"/>
      <c r="CD13" s="300"/>
      <c r="CE13" s="300"/>
      <c r="CF13" s="300"/>
      <c r="CG13" s="270"/>
      <c r="CH13" s="300"/>
      <c r="CI13" s="300"/>
      <c r="CJ13" s="300"/>
      <c r="CK13" s="300"/>
      <c r="CL13" s="300"/>
      <c r="CM13" s="300"/>
      <c r="CN13" s="270"/>
      <c r="CO13" s="271"/>
      <c r="CP13" s="272"/>
      <c r="CQ13" s="295"/>
      <c r="CR13" s="290"/>
      <c r="CS13" s="291"/>
      <c r="CT13" s="291"/>
      <c r="CU13" s="291"/>
      <c r="CV13" s="291"/>
      <c r="CW13" s="291"/>
      <c r="CX13" s="291"/>
      <c r="CY13" s="291"/>
      <c r="CZ13" s="292"/>
      <c r="DA13" s="294"/>
    </row>
    <row r="14" spans="1:106" s="19" customFormat="1" ht="25.5" customHeight="1">
      <c r="A14" s="95">
        <v>9</v>
      </c>
      <c r="B14" s="113" t="s">
        <v>196</v>
      </c>
      <c r="C14" s="396" t="s">
        <v>149</v>
      </c>
      <c r="D14" s="298" t="s">
        <v>1</v>
      </c>
      <c r="E14" s="301" t="s">
        <v>164</v>
      </c>
      <c r="F14" s="299">
        <v>300</v>
      </c>
      <c r="G14" s="305">
        <v>0</v>
      </c>
      <c r="H14" s="305"/>
      <c r="I14" s="256">
        <f t="shared" si="2"/>
        <v>300</v>
      </c>
      <c r="J14" s="347"/>
      <c r="K14" s="347"/>
      <c r="L14" s="347"/>
      <c r="M14" s="337"/>
      <c r="N14" s="347"/>
      <c r="O14" s="347"/>
      <c r="P14" s="347"/>
      <c r="Q14" s="347"/>
      <c r="R14" s="347"/>
      <c r="S14" s="347"/>
      <c r="T14" s="337"/>
      <c r="U14" s="347"/>
      <c r="V14" s="347"/>
      <c r="W14" s="339">
        <v>2</v>
      </c>
      <c r="X14" s="339">
        <v>2</v>
      </c>
      <c r="Y14" s="339">
        <v>2</v>
      </c>
      <c r="Z14" s="339"/>
      <c r="AA14" s="337"/>
      <c r="AB14" s="321"/>
      <c r="AC14" s="321"/>
      <c r="AD14" s="321"/>
      <c r="AE14" s="321"/>
      <c r="AF14" s="321"/>
      <c r="AG14" s="321"/>
      <c r="AH14" s="337"/>
      <c r="AI14" s="339"/>
      <c r="AJ14" s="339"/>
      <c r="AK14" s="339"/>
      <c r="AL14" s="339"/>
      <c r="AM14" s="386"/>
      <c r="AN14" s="386"/>
      <c r="AO14" s="257">
        <f t="shared" si="3"/>
        <v>15</v>
      </c>
      <c r="AP14" s="398">
        <v>11</v>
      </c>
      <c r="AQ14" s="335">
        <v>0</v>
      </c>
      <c r="AR14" s="258">
        <f t="shared" si="4"/>
        <v>6</v>
      </c>
      <c r="AS14" s="258">
        <f t="shared" si="5"/>
        <v>0</v>
      </c>
      <c r="AT14" s="259">
        <f t="shared" si="6"/>
        <v>2</v>
      </c>
      <c r="AU14" s="260">
        <f t="shared" si="7"/>
        <v>0</v>
      </c>
      <c r="AV14" s="261">
        <v>26</v>
      </c>
      <c r="AW14" s="261">
        <v>0</v>
      </c>
      <c r="AX14" s="260">
        <f t="shared" si="8"/>
        <v>0</v>
      </c>
      <c r="AY14" s="260">
        <f>0</f>
        <v>0</v>
      </c>
      <c r="AZ14" s="262">
        <f t="shared" si="9"/>
        <v>0</v>
      </c>
      <c r="BA14" s="263">
        <v>0</v>
      </c>
      <c r="BB14" s="264">
        <f t="shared" si="10"/>
        <v>0</v>
      </c>
      <c r="BC14" s="265">
        <f t="shared" si="11"/>
        <v>6000</v>
      </c>
      <c r="BD14" s="264">
        <f t="shared" si="12"/>
        <v>1.4814814814814814</v>
      </c>
      <c r="BE14" s="266">
        <f t="shared" si="13"/>
        <v>6</v>
      </c>
      <c r="BF14" s="395">
        <f>10/26*15</f>
        <v>5.7692307692307692</v>
      </c>
      <c r="BG14" s="267">
        <v>7</v>
      </c>
      <c r="BH14" s="319">
        <v>0</v>
      </c>
      <c r="BI14" s="355">
        <f>'ALL TEAM'!H17/26*OT!BH14</f>
        <v>0</v>
      </c>
      <c r="BJ14" s="300"/>
      <c r="BK14" s="300"/>
      <c r="BL14" s="270"/>
      <c r="BM14" s="300"/>
      <c r="BN14" s="300"/>
      <c r="BO14" s="300"/>
      <c r="BP14" s="300"/>
      <c r="BQ14" s="300"/>
      <c r="BR14" s="300"/>
      <c r="BS14" s="270"/>
      <c r="BT14" s="300"/>
      <c r="BU14" s="300"/>
      <c r="BV14" s="300"/>
      <c r="BW14" s="300"/>
      <c r="BX14" s="300"/>
      <c r="BY14" s="300"/>
      <c r="BZ14" s="270"/>
      <c r="CA14" s="300"/>
      <c r="CB14" s="300"/>
      <c r="CC14" s="300"/>
      <c r="CD14" s="300"/>
      <c r="CE14" s="300"/>
      <c r="CF14" s="300"/>
      <c r="CG14" s="270"/>
      <c r="CH14" s="300"/>
      <c r="CI14" s="300"/>
      <c r="CJ14" s="300"/>
      <c r="CK14" s="300"/>
      <c r="CL14" s="300"/>
      <c r="CM14" s="300"/>
      <c r="CN14" s="270"/>
      <c r="CO14" s="288"/>
      <c r="CP14" s="272"/>
      <c r="CQ14" s="289"/>
      <c r="CR14" s="290"/>
      <c r="CS14" s="291"/>
      <c r="CT14" s="291"/>
      <c r="CU14" s="291"/>
      <c r="CV14" s="291"/>
      <c r="CW14" s="291"/>
      <c r="CX14" s="291"/>
      <c r="CY14" s="291"/>
      <c r="CZ14" s="292"/>
      <c r="DA14" s="294"/>
    </row>
    <row r="15" spans="1:106" s="25" customFormat="1" ht="25.5" customHeight="1">
      <c r="A15" s="95">
        <v>10</v>
      </c>
      <c r="B15" s="236" t="s">
        <v>197</v>
      </c>
      <c r="C15" s="396" t="s">
        <v>165</v>
      </c>
      <c r="D15" s="298" t="s">
        <v>1</v>
      </c>
      <c r="E15" s="301" t="s">
        <v>166</v>
      </c>
      <c r="F15" s="299">
        <v>460</v>
      </c>
      <c r="G15" s="305">
        <v>0</v>
      </c>
      <c r="H15" s="305"/>
      <c r="I15" s="256">
        <f t="shared" si="2"/>
        <v>460</v>
      </c>
      <c r="J15" s="347"/>
      <c r="K15" s="347"/>
      <c r="L15" s="347"/>
      <c r="M15" s="337"/>
      <c r="N15" s="347"/>
      <c r="O15" s="347"/>
      <c r="P15" s="347"/>
      <c r="Q15" s="347"/>
      <c r="R15" s="347"/>
      <c r="S15" s="347"/>
      <c r="T15" s="337"/>
      <c r="U15" s="347"/>
      <c r="V15" s="347"/>
      <c r="W15" s="347"/>
      <c r="X15" s="347"/>
      <c r="Y15" s="347"/>
      <c r="Z15" s="347"/>
      <c r="AA15" s="337"/>
      <c r="AB15" s="347"/>
      <c r="AC15" s="347"/>
      <c r="AD15" s="347"/>
      <c r="AE15" s="347"/>
      <c r="AF15" s="347"/>
      <c r="AG15" s="347"/>
      <c r="AH15" s="337"/>
      <c r="AI15" s="347"/>
      <c r="AJ15" s="347"/>
      <c r="AK15" s="347"/>
      <c r="AL15" s="347"/>
      <c r="AM15" s="347"/>
      <c r="AN15" s="347"/>
      <c r="AO15" s="257">
        <f t="shared" si="3"/>
        <v>0</v>
      </c>
      <c r="AP15" s="398">
        <v>26</v>
      </c>
      <c r="AQ15" s="335">
        <v>0</v>
      </c>
      <c r="AR15" s="258">
        <f t="shared" si="4"/>
        <v>0</v>
      </c>
      <c r="AS15" s="258">
        <f t="shared" si="5"/>
        <v>0</v>
      </c>
      <c r="AT15" s="259">
        <f t="shared" si="6"/>
        <v>0</v>
      </c>
      <c r="AU15" s="260">
        <f t="shared" si="7"/>
        <v>0</v>
      </c>
      <c r="AV15" s="261">
        <v>26</v>
      </c>
      <c r="AW15" s="261">
        <v>0</v>
      </c>
      <c r="AX15" s="260">
        <f t="shared" si="8"/>
        <v>0</v>
      </c>
      <c r="AY15" s="260">
        <f>0</f>
        <v>0</v>
      </c>
      <c r="AZ15" s="262">
        <f t="shared" si="9"/>
        <v>0</v>
      </c>
      <c r="BA15" s="263">
        <v>0</v>
      </c>
      <c r="BB15" s="264">
        <f t="shared" si="10"/>
        <v>0</v>
      </c>
      <c r="BC15" s="265">
        <f t="shared" si="11"/>
        <v>0</v>
      </c>
      <c r="BD15" s="264">
        <f t="shared" si="12"/>
        <v>0</v>
      </c>
      <c r="BE15" s="266">
        <f t="shared" si="13"/>
        <v>0</v>
      </c>
      <c r="BF15" s="279">
        <v>0</v>
      </c>
      <c r="BG15" s="267">
        <v>0</v>
      </c>
      <c r="BH15" s="268">
        <v>0</v>
      </c>
      <c r="BI15" s="296">
        <f>'ALL TEAM'!H18/26*OT!BH15</f>
        <v>0</v>
      </c>
      <c r="BJ15" s="300"/>
      <c r="BK15" s="300"/>
      <c r="BL15" s="270"/>
      <c r="BM15" s="300"/>
      <c r="BN15" s="300"/>
      <c r="BO15" s="300"/>
      <c r="BP15" s="300"/>
      <c r="BQ15" s="300"/>
      <c r="BR15" s="300"/>
      <c r="BS15" s="270"/>
      <c r="BT15" s="300"/>
      <c r="BU15" s="300"/>
      <c r="BV15" s="300"/>
      <c r="BW15" s="300"/>
      <c r="BX15" s="300"/>
      <c r="BY15" s="300"/>
      <c r="BZ15" s="270"/>
      <c r="CA15" s="300"/>
      <c r="CB15" s="300"/>
      <c r="CC15" s="300"/>
      <c r="CD15" s="300"/>
      <c r="CE15" s="300"/>
      <c r="CF15" s="300"/>
      <c r="CG15" s="270"/>
      <c r="CH15" s="300"/>
      <c r="CI15" s="300"/>
      <c r="CJ15" s="300"/>
      <c r="CK15" s="300"/>
      <c r="CL15" s="300"/>
      <c r="CM15" s="300"/>
      <c r="CN15" s="270"/>
      <c r="CO15" s="288"/>
      <c r="CP15" s="272"/>
      <c r="CQ15" s="289"/>
      <c r="CR15" s="290"/>
      <c r="CS15" s="291"/>
      <c r="CT15" s="291"/>
      <c r="CU15" s="291"/>
      <c r="CV15" s="291"/>
      <c r="CW15" s="291"/>
      <c r="CX15" s="291"/>
      <c r="CY15" s="291"/>
      <c r="CZ15" s="292"/>
      <c r="DA15" s="294"/>
    </row>
    <row r="16" spans="1:106" s="25" customFormat="1" ht="25.5" customHeight="1">
      <c r="A16" s="95">
        <v>11</v>
      </c>
      <c r="B16" s="113" t="s">
        <v>198</v>
      </c>
      <c r="C16" s="71" t="s">
        <v>167</v>
      </c>
      <c r="D16" s="298" t="s">
        <v>1</v>
      </c>
      <c r="E16" s="253" t="s">
        <v>152</v>
      </c>
      <c r="F16" s="299">
        <f>194</f>
        <v>194</v>
      </c>
      <c r="G16" s="255">
        <v>6</v>
      </c>
      <c r="H16" s="255">
        <v>4</v>
      </c>
      <c r="I16" s="256">
        <f t="shared" si="2"/>
        <v>204</v>
      </c>
      <c r="J16" s="347"/>
      <c r="K16" s="347"/>
      <c r="L16" s="347"/>
      <c r="M16" s="337"/>
      <c r="N16" s="347"/>
      <c r="O16" s="347"/>
      <c r="P16" s="347"/>
      <c r="Q16" s="347"/>
      <c r="R16" s="347"/>
      <c r="S16" s="347"/>
      <c r="T16" s="337"/>
      <c r="U16" s="347"/>
      <c r="V16" s="347"/>
      <c r="W16" s="347"/>
      <c r="X16" s="347"/>
      <c r="Y16" s="347"/>
      <c r="Z16" s="347"/>
      <c r="AA16" s="337"/>
      <c r="AB16" s="347"/>
      <c r="AC16" s="347"/>
      <c r="AD16" s="347"/>
      <c r="AE16" s="347"/>
      <c r="AF16" s="347"/>
      <c r="AG16" s="347"/>
      <c r="AH16" s="337"/>
      <c r="AI16" s="347"/>
      <c r="AJ16" s="347"/>
      <c r="AK16" s="347"/>
      <c r="AL16" s="347"/>
      <c r="AM16" s="347"/>
      <c r="AN16" s="347"/>
      <c r="AO16" s="257">
        <f t="shared" si="3"/>
        <v>0</v>
      </c>
      <c r="AP16" s="370">
        <v>26</v>
      </c>
      <c r="AQ16" s="335">
        <v>0</v>
      </c>
      <c r="AR16" s="258">
        <f t="shared" si="4"/>
        <v>0</v>
      </c>
      <c r="AS16" s="258">
        <f t="shared" si="5"/>
        <v>0</v>
      </c>
      <c r="AT16" s="259">
        <f t="shared" si="6"/>
        <v>0</v>
      </c>
      <c r="AU16" s="260">
        <f t="shared" si="7"/>
        <v>0</v>
      </c>
      <c r="AV16" s="261">
        <v>26</v>
      </c>
      <c r="AW16" s="261">
        <v>0</v>
      </c>
      <c r="AX16" s="260">
        <f t="shared" si="8"/>
        <v>0</v>
      </c>
      <c r="AY16" s="260">
        <f>0</f>
        <v>0</v>
      </c>
      <c r="AZ16" s="262">
        <f t="shared" si="9"/>
        <v>0</v>
      </c>
      <c r="BA16" s="263">
        <v>0</v>
      </c>
      <c r="BB16" s="264">
        <f t="shared" si="10"/>
        <v>0</v>
      </c>
      <c r="BC16" s="265">
        <f t="shared" si="11"/>
        <v>0</v>
      </c>
      <c r="BD16" s="264">
        <f t="shared" si="12"/>
        <v>0</v>
      </c>
      <c r="BE16" s="266">
        <f t="shared" si="13"/>
        <v>0</v>
      </c>
      <c r="BF16" s="361">
        <v>0</v>
      </c>
      <c r="BG16" s="363">
        <v>0</v>
      </c>
      <c r="BH16" s="389">
        <v>0</v>
      </c>
      <c r="BI16" s="296">
        <f>'ALL TEAM'!H19/26*OT!BH16</f>
        <v>0</v>
      </c>
      <c r="BJ16" s="300"/>
      <c r="BK16" s="300"/>
      <c r="BL16" s="270"/>
      <c r="BM16" s="300"/>
      <c r="BN16" s="300"/>
      <c r="BO16" s="300"/>
      <c r="BP16" s="300"/>
      <c r="BQ16" s="300"/>
      <c r="BR16" s="300"/>
      <c r="BS16" s="270"/>
      <c r="BT16" s="300"/>
      <c r="BU16" s="300"/>
      <c r="BV16" s="300"/>
      <c r="BW16" s="300"/>
      <c r="BX16" s="300"/>
      <c r="BY16" s="300"/>
      <c r="BZ16" s="270"/>
      <c r="CA16" s="300"/>
      <c r="CB16" s="300"/>
      <c r="CC16" s="300"/>
      <c r="CD16" s="300"/>
      <c r="CE16" s="300"/>
      <c r="CF16" s="300"/>
      <c r="CG16" s="270"/>
      <c r="CH16" s="300"/>
      <c r="CI16" s="300"/>
      <c r="CJ16" s="300"/>
      <c r="CK16" s="300"/>
      <c r="CL16" s="300"/>
      <c r="CM16" s="300"/>
      <c r="CN16" s="270"/>
      <c r="CO16" s="271"/>
      <c r="CP16" s="302"/>
      <c r="CQ16" s="289"/>
      <c r="CR16" s="290"/>
      <c r="CS16" s="291"/>
      <c r="CT16" s="291"/>
      <c r="CU16" s="291"/>
      <c r="CV16" s="291"/>
      <c r="CW16" s="291"/>
      <c r="CX16" s="291"/>
      <c r="CY16" s="291"/>
      <c r="CZ16" s="292"/>
      <c r="DA16" s="294"/>
    </row>
    <row r="17" spans="1:105" s="19" customFormat="1" ht="25.5" customHeight="1">
      <c r="A17" s="95">
        <v>12</v>
      </c>
      <c r="B17" s="113" t="s">
        <v>199</v>
      </c>
      <c r="C17" s="396" t="s">
        <v>169</v>
      </c>
      <c r="D17" s="252" t="s">
        <v>2</v>
      </c>
      <c r="E17" s="253" t="s">
        <v>160</v>
      </c>
      <c r="F17" s="299">
        <f>194</f>
        <v>194</v>
      </c>
      <c r="G17" s="255">
        <v>6</v>
      </c>
      <c r="H17" s="255">
        <v>4</v>
      </c>
      <c r="I17" s="256">
        <f t="shared" si="2"/>
        <v>204</v>
      </c>
      <c r="J17" s="347"/>
      <c r="K17" s="347"/>
      <c r="L17" s="347"/>
      <c r="M17" s="337"/>
      <c r="N17" s="347"/>
      <c r="O17" s="347"/>
      <c r="P17" s="347"/>
      <c r="Q17" s="347"/>
      <c r="R17" s="347"/>
      <c r="S17" s="347"/>
      <c r="T17" s="337"/>
      <c r="U17" s="347"/>
      <c r="V17" s="347"/>
      <c r="W17" s="347"/>
      <c r="X17" s="347"/>
      <c r="Y17" s="347"/>
      <c r="Z17" s="347"/>
      <c r="AA17" s="337"/>
      <c r="AB17" s="347"/>
      <c r="AC17" s="347"/>
      <c r="AD17" s="347"/>
      <c r="AE17" s="347"/>
      <c r="AF17" s="347"/>
      <c r="AG17" s="347"/>
      <c r="AH17" s="337"/>
      <c r="AI17" s="347"/>
      <c r="AJ17" s="347"/>
      <c r="AK17" s="347"/>
      <c r="AL17" s="347"/>
      <c r="AM17" s="347"/>
      <c r="AN17" s="347"/>
      <c r="AO17" s="257">
        <f t="shared" si="3"/>
        <v>0</v>
      </c>
      <c r="AP17" s="398">
        <v>26</v>
      </c>
      <c r="AQ17" s="335">
        <v>0</v>
      </c>
      <c r="AR17" s="258">
        <f t="shared" si="4"/>
        <v>0</v>
      </c>
      <c r="AS17" s="258">
        <f t="shared" si="5"/>
        <v>0</v>
      </c>
      <c r="AT17" s="259">
        <f t="shared" si="6"/>
        <v>0</v>
      </c>
      <c r="AU17" s="260">
        <f>26-AV17-AW17</f>
        <v>0</v>
      </c>
      <c r="AV17" s="261">
        <v>26</v>
      </c>
      <c r="AW17" s="261">
        <v>0</v>
      </c>
      <c r="AX17" s="260">
        <f t="shared" si="8"/>
        <v>0</v>
      </c>
      <c r="AY17" s="260">
        <f>0</f>
        <v>0</v>
      </c>
      <c r="AZ17" s="262">
        <f t="shared" si="9"/>
        <v>0</v>
      </c>
      <c r="BA17" s="263">
        <v>0</v>
      </c>
      <c r="BB17" s="264">
        <f t="shared" si="10"/>
        <v>0</v>
      </c>
      <c r="BC17" s="265">
        <f t="shared" si="11"/>
        <v>0</v>
      </c>
      <c r="BD17" s="264">
        <f t="shared" si="12"/>
        <v>0</v>
      </c>
      <c r="BE17" s="266">
        <f t="shared" si="13"/>
        <v>0</v>
      </c>
      <c r="BF17" s="361">
        <v>0</v>
      </c>
      <c r="BG17" s="267">
        <v>0</v>
      </c>
      <c r="BH17" s="268">
        <v>0</v>
      </c>
      <c r="BI17" s="296">
        <f>'ALL TEAM'!H20/26*OT!BH17</f>
        <v>0</v>
      </c>
      <c r="BJ17" s="300"/>
      <c r="BK17" s="300"/>
      <c r="BL17" s="270"/>
      <c r="BM17" s="300"/>
      <c r="BN17" s="300"/>
      <c r="BO17" s="300"/>
      <c r="BP17" s="300"/>
      <c r="BQ17" s="300"/>
      <c r="BR17" s="300"/>
      <c r="BS17" s="270"/>
      <c r="BT17" s="300"/>
      <c r="BU17" s="300"/>
      <c r="BV17" s="300"/>
      <c r="BW17" s="300"/>
      <c r="BX17" s="300"/>
      <c r="BY17" s="300"/>
      <c r="BZ17" s="270"/>
      <c r="CA17" s="300"/>
      <c r="CB17" s="300"/>
      <c r="CC17" s="300"/>
      <c r="CD17" s="300"/>
      <c r="CE17" s="300"/>
      <c r="CF17" s="300"/>
      <c r="CG17" s="270"/>
      <c r="CH17" s="300"/>
      <c r="CI17" s="300"/>
      <c r="CJ17" s="300"/>
      <c r="CK17" s="300"/>
      <c r="CL17" s="300"/>
      <c r="CM17" s="300"/>
      <c r="CN17" s="270"/>
      <c r="CO17" s="288"/>
      <c r="CP17" s="272"/>
      <c r="CQ17" s="289"/>
      <c r="CR17" s="290"/>
      <c r="CS17" s="291"/>
      <c r="CT17" s="291"/>
      <c r="CU17" s="291"/>
      <c r="CV17" s="291"/>
      <c r="CW17" s="291"/>
      <c r="CX17" s="291"/>
      <c r="CY17" s="291"/>
      <c r="CZ17" s="292"/>
      <c r="DA17" s="294"/>
    </row>
    <row r="18" spans="1:105" s="19" customFormat="1" ht="25.5" customHeight="1">
      <c r="A18" s="95">
        <v>13</v>
      </c>
      <c r="B18" s="113" t="s">
        <v>200</v>
      </c>
      <c r="C18" s="71" t="s">
        <v>170</v>
      </c>
      <c r="D18" s="252" t="s">
        <v>2</v>
      </c>
      <c r="E18" s="253" t="s">
        <v>160</v>
      </c>
      <c r="F18" s="299">
        <f>194</f>
        <v>194</v>
      </c>
      <c r="G18" s="255">
        <v>6</v>
      </c>
      <c r="H18" s="255">
        <v>4</v>
      </c>
      <c r="I18" s="256">
        <f t="shared" si="2"/>
        <v>204</v>
      </c>
      <c r="J18" s="347"/>
      <c r="K18" s="347"/>
      <c r="L18" s="347"/>
      <c r="M18" s="337"/>
      <c r="N18" s="347"/>
      <c r="O18" s="347"/>
      <c r="P18" s="347"/>
      <c r="Q18" s="347"/>
      <c r="R18" s="347"/>
      <c r="S18" s="347"/>
      <c r="T18" s="337"/>
      <c r="U18" s="347"/>
      <c r="V18" s="347"/>
      <c r="W18" s="347"/>
      <c r="X18" s="347"/>
      <c r="Y18" s="347"/>
      <c r="Z18" s="347"/>
      <c r="AA18" s="337"/>
      <c r="AB18" s="347"/>
      <c r="AC18" s="347"/>
      <c r="AD18" s="347"/>
      <c r="AE18" s="347"/>
      <c r="AF18" s="347"/>
      <c r="AG18" s="347"/>
      <c r="AH18" s="337"/>
      <c r="AI18" s="347"/>
      <c r="AJ18" s="347"/>
      <c r="AK18" s="347"/>
      <c r="AL18" s="347"/>
      <c r="AM18" s="347"/>
      <c r="AN18" s="347"/>
      <c r="AO18" s="257">
        <f t="shared" si="3"/>
        <v>0</v>
      </c>
      <c r="AP18" s="370">
        <v>26</v>
      </c>
      <c r="AQ18" s="335">
        <v>0</v>
      </c>
      <c r="AR18" s="258">
        <f t="shared" si="4"/>
        <v>0</v>
      </c>
      <c r="AS18" s="258">
        <f t="shared" si="5"/>
        <v>0</v>
      </c>
      <c r="AT18" s="259">
        <f t="shared" si="6"/>
        <v>0</v>
      </c>
      <c r="AU18" s="260">
        <f>26-AV18-AW18</f>
        <v>0</v>
      </c>
      <c r="AV18" s="261">
        <v>26</v>
      </c>
      <c r="AW18" s="261">
        <v>0</v>
      </c>
      <c r="AX18" s="260">
        <f t="shared" si="8"/>
        <v>0</v>
      </c>
      <c r="AY18" s="260">
        <f>0</f>
        <v>0</v>
      </c>
      <c r="AZ18" s="262">
        <f t="shared" si="9"/>
        <v>0</v>
      </c>
      <c r="BA18" s="263">
        <v>0</v>
      </c>
      <c r="BB18" s="264">
        <f t="shared" si="10"/>
        <v>0</v>
      </c>
      <c r="BC18" s="265">
        <f t="shared" si="11"/>
        <v>0</v>
      </c>
      <c r="BD18" s="264">
        <f t="shared" si="12"/>
        <v>0</v>
      </c>
      <c r="BE18" s="278">
        <f t="shared" si="13"/>
        <v>0</v>
      </c>
      <c r="BF18" s="361">
        <v>0</v>
      </c>
      <c r="BG18" s="267">
        <v>0</v>
      </c>
      <c r="BH18" s="268">
        <v>0</v>
      </c>
      <c r="BI18" s="296">
        <f>'ALL TEAM'!H21/26*OT!BH18</f>
        <v>0</v>
      </c>
      <c r="BJ18" s="300"/>
      <c r="BK18" s="300"/>
      <c r="BL18" s="270"/>
      <c r="BM18" s="300"/>
      <c r="BN18" s="300"/>
      <c r="BO18" s="300"/>
      <c r="BP18" s="300"/>
      <c r="BQ18" s="300"/>
      <c r="BR18" s="300"/>
      <c r="BS18" s="270"/>
      <c r="BT18" s="300"/>
      <c r="BU18" s="300"/>
      <c r="BV18" s="300"/>
      <c r="BW18" s="300"/>
      <c r="BX18" s="300"/>
      <c r="BY18" s="300"/>
      <c r="BZ18" s="270"/>
      <c r="CA18" s="300"/>
      <c r="CB18" s="300"/>
      <c r="CC18" s="300"/>
      <c r="CD18" s="300"/>
      <c r="CE18" s="300"/>
      <c r="CF18" s="300"/>
      <c r="CG18" s="270"/>
      <c r="CH18" s="300"/>
      <c r="CI18" s="300"/>
      <c r="CJ18" s="300"/>
      <c r="CK18" s="300"/>
      <c r="CL18" s="300"/>
      <c r="CM18" s="300"/>
      <c r="CN18" s="270"/>
      <c r="CO18" s="271"/>
      <c r="CP18" s="302"/>
      <c r="CQ18" s="289"/>
      <c r="CR18" s="290"/>
      <c r="CS18" s="291"/>
      <c r="CT18" s="291"/>
      <c r="CU18" s="291"/>
      <c r="CV18" s="291"/>
      <c r="CW18" s="291"/>
      <c r="CX18" s="291"/>
      <c r="CY18" s="291"/>
      <c r="CZ18" s="292"/>
      <c r="DA18" s="294"/>
    </row>
    <row r="19" spans="1:105" s="24" customFormat="1" ht="25.5" customHeight="1">
      <c r="A19" s="95">
        <v>14</v>
      </c>
      <c r="B19" s="113" t="s">
        <v>201</v>
      </c>
      <c r="C19" s="396" t="s">
        <v>171</v>
      </c>
      <c r="D19" s="303" t="s">
        <v>1</v>
      </c>
      <c r="E19" s="304" t="s">
        <v>172</v>
      </c>
      <c r="F19" s="299">
        <v>365</v>
      </c>
      <c r="G19" s="305">
        <v>0</v>
      </c>
      <c r="H19" s="305"/>
      <c r="I19" s="256">
        <f t="shared" si="2"/>
        <v>365</v>
      </c>
      <c r="J19" s="347"/>
      <c r="K19" s="347"/>
      <c r="L19" s="347"/>
      <c r="M19" s="337"/>
      <c r="N19" s="347"/>
      <c r="O19" s="347"/>
      <c r="P19" s="347"/>
      <c r="Q19" s="347"/>
      <c r="R19" s="347"/>
      <c r="S19" s="347"/>
      <c r="T19" s="337"/>
      <c r="U19" s="347"/>
      <c r="V19" s="347"/>
      <c r="W19" s="347"/>
      <c r="X19" s="347"/>
      <c r="Y19" s="347"/>
      <c r="Z19" s="347"/>
      <c r="AA19" s="337"/>
      <c r="AB19" s="347"/>
      <c r="AC19" s="347"/>
      <c r="AD19" s="347"/>
      <c r="AE19" s="347"/>
      <c r="AF19" s="347"/>
      <c r="AG19" s="347"/>
      <c r="AH19" s="337"/>
      <c r="AI19" s="347"/>
      <c r="AJ19" s="347"/>
      <c r="AK19" s="347"/>
      <c r="AL19" s="347"/>
      <c r="AM19" s="339"/>
      <c r="AN19" s="339"/>
      <c r="AO19" s="257">
        <f t="shared" si="3"/>
        <v>0</v>
      </c>
      <c r="AP19" s="398">
        <v>26</v>
      </c>
      <c r="AQ19" s="335">
        <v>0</v>
      </c>
      <c r="AR19" s="258">
        <f t="shared" si="4"/>
        <v>0</v>
      </c>
      <c r="AS19" s="258">
        <f t="shared" si="5"/>
        <v>0</v>
      </c>
      <c r="AT19" s="259">
        <f t="shared" si="6"/>
        <v>0</v>
      </c>
      <c r="AU19" s="260">
        <f>26-AV19-AW19</f>
        <v>0</v>
      </c>
      <c r="AV19" s="261">
        <v>26</v>
      </c>
      <c r="AW19" s="261">
        <v>0</v>
      </c>
      <c r="AX19" s="260">
        <f t="shared" si="8"/>
        <v>0</v>
      </c>
      <c r="AY19" s="260">
        <f>0</f>
        <v>0</v>
      </c>
      <c r="AZ19" s="262">
        <f t="shared" si="9"/>
        <v>0</v>
      </c>
      <c r="BA19" s="263">
        <v>0</v>
      </c>
      <c r="BB19" s="264">
        <f t="shared" si="10"/>
        <v>0</v>
      </c>
      <c r="BC19" s="265">
        <f t="shared" si="11"/>
        <v>0</v>
      </c>
      <c r="BD19" s="264">
        <f t="shared" si="12"/>
        <v>0</v>
      </c>
      <c r="BE19" s="266">
        <f t="shared" si="13"/>
        <v>0</v>
      </c>
      <c r="BF19" s="279">
        <v>0</v>
      </c>
      <c r="BG19" s="267">
        <v>0</v>
      </c>
      <c r="BH19" s="319">
        <v>0</v>
      </c>
      <c r="BI19" s="296">
        <f>'ALL TEAM'!H22/26*OT!BH19</f>
        <v>0</v>
      </c>
      <c r="BJ19" s="300"/>
      <c r="BK19" s="300"/>
      <c r="BL19" s="270"/>
      <c r="BM19" s="300"/>
      <c r="BN19" s="300"/>
      <c r="BO19" s="300"/>
      <c r="BP19" s="300"/>
      <c r="BQ19" s="300"/>
      <c r="BR19" s="300"/>
      <c r="BS19" s="270"/>
      <c r="BT19" s="300"/>
      <c r="BU19" s="300"/>
      <c r="BV19" s="300"/>
      <c r="BW19" s="300"/>
      <c r="BX19" s="300"/>
      <c r="BY19" s="300"/>
      <c r="BZ19" s="270"/>
      <c r="CA19" s="300"/>
      <c r="CB19" s="300"/>
      <c r="CC19" s="300"/>
      <c r="CD19" s="300"/>
      <c r="CE19" s="300"/>
      <c r="CF19" s="300"/>
      <c r="CG19" s="270"/>
      <c r="CH19" s="300"/>
      <c r="CI19" s="300"/>
      <c r="CJ19" s="300"/>
      <c r="CK19" s="300"/>
      <c r="CL19" s="300"/>
      <c r="CM19" s="300"/>
      <c r="CN19" s="270"/>
      <c r="CO19" s="280"/>
      <c r="CP19" s="306"/>
      <c r="CQ19" s="282"/>
      <c r="CR19" s="283"/>
      <c r="CS19" s="284"/>
      <c r="CT19" s="284"/>
      <c r="CU19" s="284"/>
      <c r="CV19" s="284"/>
      <c r="CW19" s="284"/>
      <c r="CX19" s="284"/>
      <c r="CY19" s="284"/>
      <c r="CZ19" s="285"/>
      <c r="DA19" s="286"/>
    </row>
    <row r="20" spans="1:105" s="25" customFormat="1" ht="25.5" customHeight="1">
      <c r="A20" s="95">
        <v>15</v>
      </c>
      <c r="B20" s="113" t="s">
        <v>202</v>
      </c>
      <c r="C20" s="71" t="s">
        <v>68</v>
      </c>
      <c r="D20" s="307" t="s">
        <v>1</v>
      </c>
      <c r="E20" s="253" t="s">
        <v>152</v>
      </c>
      <c r="F20" s="299">
        <v>240</v>
      </c>
      <c r="G20" s="255">
        <v>0</v>
      </c>
      <c r="H20" s="255">
        <v>4</v>
      </c>
      <c r="I20" s="256">
        <f t="shared" si="2"/>
        <v>244</v>
      </c>
      <c r="J20" s="347"/>
      <c r="K20" s="347"/>
      <c r="L20" s="347"/>
      <c r="M20" s="337"/>
      <c r="N20" s="347"/>
      <c r="O20" s="347"/>
      <c r="P20" s="347"/>
      <c r="Q20" s="347"/>
      <c r="R20" s="347"/>
      <c r="S20" s="347"/>
      <c r="T20" s="337"/>
      <c r="U20" s="347"/>
      <c r="V20" s="347"/>
      <c r="W20" s="347"/>
      <c r="X20" s="347"/>
      <c r="Y20" s="347"/>
      <c r="Z20" s="347"/>
      <c r="AA20" s="337"/>
      <c r="AB20" s="347"/>
      <c r="AC20" s="347"/>
      <c r="AD20" s="347"/>
      <c r="AE20" s="347"/>
      <c r="AF20" s="347"/>
      <c r="AG20" s="347"/>
      <c r="AH20" s="337"/>
      <c r="AI20" s="347"/>
      <c r="AJ20" s="347"/>
      <c r="AK20" s="347"/>
      <c r="AL20" s="347"/>
      <c r="AM20" s="347"/>
      <c r="AN20" s="347"/>
      <c r="AO20" s="257">
        <f t="shared" si="3"/>
        <v>0</v>
      </c>
      <c r="AP20" s="370">
        <v>26</v>
      </c>
      <c r="AQ20" s="335">
        <v>0</v>
      </c>
      <c r="AR20" s="258">
        <f t="shared" si="4"/>
        <v>0</v>
      </c>
      <c r="AS20" s="258">
        <f t="shared" si="5"/>
        <v>0</v>
      </c>
      <c r="AT20" s="259">
        <f t="shared" si="6"/>
        <v>0</v>
      </c>
      <c r="AU20" s="260">
        <f t="shared" si="7"/>
        <v>0</v>
      </c>
      <c r="AV20" s="261">
        <v>26</v>
      </c>
      <c r="AW20" s="261">
        <v>0</v>
      </c>
      <c r="AX20" s="260">
        <f t="shared" si="8"/>
        <v>0</v>
      </c>
      <c r="AY20" s="260">
        <f>0</f>
        <v>0</v>
      </c>
      <c r="AZ20" s="262">
        <f t="shared" si="9"/>
        <v>0</v>
      </c>
      <c r="BA20" s="263">
        <v>0</v>
      </c>
      <c r="BB20" s="264">
        <f t="shared" si="10"/>
        <v>0</v>
      </c>
      <c r="BC20" s="265">
        <f t="shared" si="11"/>
        <v>0</v>
      </c>
      <c r="BD20" s="264">
        <f t="shared" si="12"/>
        <v>0</v>
      </c>
      <c r="BE20" s="278">
        <f t="shared" si="13"/>
        <v>0</v>
      </c>
      <c r="BF20" s="360">
        <v>0</v>
      </c>
      <c r="BG20" s="267">
        <v>0</v>
      </c>
      <c r="BH20" s="389">
        <v>0</v>
      </c>
      <c r="BI20" s="296">
        <f>'ALL TEAM'!H23/26*OT!BH20</f>
        <v>0</v>
      </c>
      <c r="BJ20" s="300"/>
      <c r="BK20" s="300"/>
      <c r="BL20" s="270"/>
      <c r="BM20" s="300"/>
      <c r="BN20" s="300"/>
      <c r="BO20" s="300"/>
      <c r="BP20" s="300"/>
      <c r="BQ20" s="300"/>
      <c r="BR20" s="300"/>
      <c r="BS20" s="270"/>
      <c r="BT20" s="300"/>
      <c r="BU20" s="300"/>
      <c r="BV20" s="300"/>
      <c r="BW20" s="300"/>
      <c r="BX20" s="300"/>
      <c r="BY20" s="300"/>
      <c r="BZ20" s="270"/>
      <c r="CA20" s="300"/>
      <c r="CB20" s="300"/>
      <c r="CC20" s="300"/>
      <c r="CD20" s="300"/>
      <c r="CE20" s="300"/>
      <c r="CF20" s="300"/>
      <c r="CG20" s="270"/>
      <c r="CH20" s="300"/>
      <c r="CI20" s="300"/>
      <c r="CJ20" s="300"/>
      <c r="CK20" s="300"/>
      <c r="CL20" s="300"/>
      <c r="CM20" s="300"/>
      <c r="CN20" s="270"/>
      <c r="CO20" s="271"/>
      <c r="CP20" s="302"/>
      <c r="CQ20" s="289"/>
      <c r="CR20" s="290"/>
      <c r="CS20" s="291"/>
      <c r="CT20" s="291"/>
      <c r="CU20" s="291"/>
      <c r="CV20" s="291"/>
      <c r="CW20" s="291"/>
      <c r="CX20" s="291"/>
      <c r="CY20" s="291"/>
      <c r="CZ20" s="292"/>
      <c r="DA20" s="294"/>
    </row>
    <row r="21" spans="1:105" s="24" customFormat="1" ht="25.5" customHeight="1">
      <c r="A21" s="95">
        <v>16</v>
      </c>
      <c r="B21" s="113" t="s">
        <v>203</v>
      </c>
      <c r="C21" s="397" t="s">
        <v>173</v>
      </c>
      <c r="D21" s="308" t="s">
        <v>2</v>
      </c>
      <c r="E21" s="253" t="s">
        <v>160</v>
      </c>
      <c r="F21" s="299">
        <v>194</v>
      </c>
      <c r="G21" s="255">
        <v>6</v>
      </c>
      <c r="H21" s="255">
        <v>4</v>
      </c>
      <c r="I21" s="256">
        <f t="shared" si="2"/>
        <v>204</v>
      </c>
      <c r="J21" s="347"/>
      <c r="K21" s="347"/>
      <c r="L21" s="347"/>
      <c r="M21" s="337"/>
      <c r="N21" s="347"/>
      <c r="O21" s="347"/>
      <c r="P21" s="347"/>
      <c r="Q21" s="347"/>
      <c r="R21" s="347"/>
      <c r="S21" s="347"/>
      <c r="T21" s="337"/>
      <c r="U21" s="347"/>
      <c r="V21" s="347"/>
      <c r="W21" s="347"/>
      <c r="X21" s="347"/>
      <c r="Y21" s="347"/>
      <c r="Z21" s="347"/>
      <c r="AA21" s="337"/>
      <c r="AB21" s="347"/>
      <c r="AC21" s="347"/>
      <c r="AD21" s="347"/>
      <c r="AE21" s="347"/>
      <c r="AF21" s="347"/>
      <c r="AG21" s="347"/>
      <c r="AH21" s="337"/>
      <c r="AI21" s="347"/>
      <c r="AJ21" s="347"/>
      <c r="AK21" s="347"/>
      <c r="AL21" s="347"/>
      <c r="AM21" s="347"/>
      <c r="AN21" s="347"/>
      <c r="AO21" s="257">
        <f t="shared" si="3"/>
        <v>0</v>
      </c>
      <c r="AP21" s="398">
        <v>26</v>
      </c>
      <c r="AQ21" s="335">
        <v>0</v>
      </c>
      <c r="AR21" s="258">
        <f t="shared" si="4"/>
        <v>0</v>
      </c>
      <c r="AS21" s="258">
        <f t="shared" si="5"/>
        <v>0</v>
      </c>
      <c r="AT21" s="259">
        <f t="shared" si="6"/>
        <v>0</v>
      </c>
      <c r="AU21" s="260">
        <f t="shared" si="7"/>
        <v>0</v>
      </c>
      <c r="AV21" s="261">
        <v>26</v>
      </c>
      <c r="AW21" s="261">
        <v>0</v>
      </c>
      <c r="AX21" s="260">
        <f t="shared" si="8"/>
        <v>0</v>
      </c>
      <c r="AY21" s="260">
        <f>0</f>
        <v>0</v>
      </c>
      <c r="AZ21" s="262">
        <f t="shared" si="9"/>
        <v>0</v>
      </c>
      <c r="BA21" s="263">
        <v>0</v>
      </c>
      <c r="BB21" s="264">
        <f t="shared" si="10"/>
        <v>0</v>
      </c>
      <c r="BC21" s="265">
        <f t="shared" si="11"/>
        <v>0</v>
      </c>
      <c r="BD21" s="264">
        <f t="shared" si="12"/>
        <v>0</v>
      </c>
      <c r="BE21" s="266">
        <f t="shared" si="13"/>
        <v>0</v>
      </c>
      <c r="BF21" s="361">
        <v>0</v>
      </c>
      <c r="BG21" s="363">
        <v>0</v>
      </c>
      <c r="BH21" s="389">
        <v>0</v>
      </c>
      <c r="BI21" s="296">
        <f>'ALL TEAM'!H24/26*OT!BH21</f>
        <v>0</v>
      </c>
      <c r="BJ21" s="300"/>
      <c r="BK21" s="300"/>
      <c r="BL21" s="270"/>
      <c r="BM21" s="300"/>
      <c r="BN21" s="300"/>
      <c r="BO21" s="300"/>
      <c r="BP21" s="300"/>
      <c r="BQ21" s="300"/>
      <c r="BR21" s="300"/>
      <c r="BS21" s="270"/>
      <c r="BT21" s="300"/>
      <c r="BU21" s="300"/>
      <c r="BV21" s="300"/>
      <c r="BW21" s="300"/>
      <c r="BX21" s="300"/>
      <c r="BY21" s="300"/>
      <c r="BZ21" s="270"/>
      <c r="CA21" s="300"/>
      <c r="CB21" s="300"/>
      <c r="CC21" s="300"/>
      <c r="CD21" s="300"/>
      <c r="CE21" s="300"/>
      <c r="CF21" s="300"/>
      <c r="CG21" s="270"/>
      <c r="CH21" s="300"/>
      <c r="CI21" s="300"/>
      <c r="CJ21" s="300"/>
      <c r="CK21" s="300"/>
      <c r="CL21" s="300"/>
      <c r="CM21" s="300"/>
      <c r="CN21" s="270"/>
      <c r="CO21" s="271"/>
      <c r="CP21" s="306"/>
      <c r="CQ21" s="282"/>
      <c r="CR21" s="283"/>
      <c r="CS21" s="284"/>
      <c r="CT21" s="284"/>
      <c r="CU21" s="284"/>
      <c r="CV21" s="284"/>
      <c r="CW21" s="284"/>
      <c r="CX21" s="284"/>
      <c r="CY21" s="284"/>
      <c r="CZ21" s="285"/>
      <c r="DA21" s="286"/>
    </row>
    <row r="22" spans="1:105" s="19" customFormat="1" ht="25.5" customHeight="1">
      <c r="A22" s="95">
        <v>17</v>
      </c>
      <c r="B22" s="113" t="s">
        <v>204</v>
      </c>
      <c r="C22" s="71" t="s">
        <v>174</v>
      </c>
      <c r="D22" s="307" t="s">
        <v>1</v>
      </c>
      <c r="E22" s="304" t="s">
        <v>172</v>
      </c>
      <c r="F22" s="299">
        <v>295</v>
      </c>
      <c r="G22" s="305">
        <v>0</v>
      </c>
      <c r="H22" s="305"/>
      <c r="I22" s="256">
        <f t="shared" si="2"/>
        <v>295</v>
      </c>
      <c r="J22" s="347"/>
      <c r="K22" s="347"/>
      <c r="L22" s="347"/>
      <c r="M22" s="337"/>
      <c r="N22" s="347"/>
      <c r="O22" s="347"/>
      <c r="P22" s="347"/>
      <c r="Q22" s="347"/>
      <c r="R22" s="347"/>
      <c r="S22" s="347"/>
      <c r="T22" s="337"/>
      <c r="U22" s="347"/>
      <c r="V22" s="347"/>
      <c r="W22" s="347"/>
      <c r="X22" s="347"/>
      <c r="Y22" s="347"/>
      <c r="Z22" s="347"/>
      <c r="AA22" s="337"/>
      <c r="AB22" s="347"/>
      <c r="AC22" s="347"/>
      <c r="AD22" s="347"/>
      <c r="AE22" s="347"/>
      <c r="AF22" s="347"/>
      <c r="AG22" s="347"/>
      <c r="AH22" s="337"/>
      <c r="AI22" s="347"/>
      <c r="AJ22" s="347"/>
      <c r="AK22" s="347"/>
      <c r="AL22" s="347"/>
      <c r="AM22" s="347"/>
      <c r="AN22" s="347"/>
      <c r="AO22" s="257">
        <f t="shared" si="3"/>
        <v>0</v>
      </c>
      <c r="AP22" s="370">
        <v>26</v>
      </c>
      <c r="AQ22" s="335">
        <v>0</v>
      </c>
      <c r="AR22" s="258">
        <f t="shared" si="4"/>
        <v>0</v>
      </c>
      <c r="AS22" s="258">
        <f t="shared" si="5"/>
        <v>0</v>
      </c>
      <c r="AT22" s="259">
        <f t="shared" si="6"/>
        <v>0</v>
      </c>
      <c r="AU22" s="260">
        <f t="shared" si="7"/>
        <v>0</v>
      </c>
      <c r="AV22" s="261">
        <v>26</v>
      </c>
      <c r="AW22" s="261">
        <v>0</v>
      </c>
      <c r="AX22" s="260">
        <f t="shared" si="8"/>
        <v>0</v>
      </c>
      <c r="AY22" s="260">
        <f>0</f>
        <v>0</v>
      </c>
      <c r="AZ22" s="262">
        <f t="shared" si="9"/>
        <v>0</v>
      </c>
      <c r="BA22" s="263">
        <v>0</v>
      </c>
      <c r="BB22" s="264">
        <f t="shared" si="10"/>
        <v>0</v>
      </c>
      <c r="BC22" s="265">
        <f t="shared" si="11"/>
        <v>0</v>
      </c>
      <c r="BD22" s="264">
        <f t="shared" si="12"/>
        <v>0</v>
      </c>
      <c r="BE22" s="278">
        <f t="shared" si="13"/>
        <v>0</v>
      </c>
      <c r="BF22" s="360">
        <v>0</v>
      </c>
      <c r="BG22" s="267">
        <v>0</v>
      </c>
      <c r="BH22" s="389">
        <v>0</v>
      </c>
      <c r="BI22" s="296">
        <f>'ALL TEAM'!H25/26*OT!BH22</f>
        <v>0</v>
      </c>
      <c r="BJ22" s="300"/>
      <c r="BK22" s="300"/>
      <c r="BL22" s="270"/>
      <c r="BM22" s="300"/>
      <c r="BN22" s="300"/>
      <c r="BO22" s="300"/>
      <c r="BP22" s="300"/>
      <c r="BQ22" s="300"/>
      <c r="BR22" s="300"/>
      <c r="BS22" s="270"/>
      <c r="BT22" s="300"/>
      <c r="BU22" s="300"/>
      <c r="BV22" s="300"/>
      <c r="BW22" s="300"/>
      <c r="BX22" s="300"/>
      <c r="BY22" s="300"/>
      <c r="BZ22" s="270"/>
      <c r="CA22" s="300"/>
      <c r="CB22" s="300"/>
      <c r="CC22" s="300"/>
      <c r="CD22" s="300"/>
      <c r="CE22" s="300"/>
      <c r="CF22" s="300"/>
      <c r="CG22" s="270"/>
      <c r="CH22" s="300"/>
      <c r="CI22" s="300"/>
      <c r="CJ22" s="300"/>
      <c r="CK22" s="300"/>
      <c r="CL22" s="300"/>
      <c r="CM22" s="300"/>
      <c r="CN22" s="270"/>
      <c r="CO22" s="271"/>
      <c r="CP22" s="302"/>
      <c r="CQ22" s="289"/>
      <c r="CR22" s="290"/>
      <c r="CS22" s="291"/>
      <c r="CT22" s="291"/>
      <c r="CU22" s="291"/>
      <c r="CV22" s="291"/>
      <c r="CW22" s="291"/>
      <c r="CX22" s="291"/>
      <c r="CY22" s="291"/>
      <c r="CZ22" s="292"/>
      <c r="DA22" s="294"/>
    </row>
    <row r="23" spans="1:105" ht="25.5" customHeight="1">
      <c r="A23" s="95">
        <v>18</v>
      </c>
      <c r="B23" s="113" t="s">
        <v>205</v>
      </c>
      <c r="C23" s="71" t="s">
        <v>257</v>
      </c>
      <c r="D23" s="307" t="s">
        <v>2</v>
      </c>
      <c r="E23" s="253" t="s">
        <v>154</v>
      </c>
      <c r="F23" s="299">
        <v>194</v>
      </c>
      <c r="G23" s="255">
        <v>6</v>
      </c>
      <c r="H23" s="255">
        <v>4</v>
      </c>
      <c r="I23" s="256">
        <f t="shared" si="2"/>
        <v>204</v>
      </c>
      <c r="J23" s="347"/>
      <c r="K23" s="347"/>
      <c r="L23" s="347"/>
      <c r="M23" s="337"/>
      <c r="N23" s="347"/>
      <c r="O23" s="347"/>
      <c r="P23" s="347"/>
      <c r="Q23" s="347"/>
      <c r="R23" s="347"/>
      <c r="S23" s="347"/>
      <c r="T23" s="337"/>
      <c r="U23" s="347"/>
      <c r="V23" s="347"/>
      <c r="W23" s="347"/>
      <c r="X23" s="347"/>
      <c r="Y23" s="347"/>
      <c r="Z23" s="347"/>
      <c r="AA23" s="337"/>
      <c r="AB23" s="347"/>
      <c r="AC23" s="347"/>
      <c r="AD23" s="347"/>
      <c r="AE23" s="347"/>
      <c r="AF23" s="347"/>
      <c r="AG23" s="347"/>
      <c r="AH23" s="337"/>
      <c r="AI23" s="347"/>
      <c r="AJ23" s="347"/>
      <c r="AK23" s="347"/>
      <c r="AL23" s="347"/>
      <c r="AM23" s="347"/>
      <c r="AN23" s="347"/>
      <c r="AO23" s="257">
        <f t="shared" si="3"/>
        <v>0</v>
      </c>
      <c r="AP23" s="370">
        <v>26</v>
      </c>
      <c r="AQ23" s="335">
        <v>0</v>
      </c>
      <c r="AR23" s="258">
        <f t="shared" si="4"/>
        <v>0</v>
      </c>
      <c r="AS23" s="258">
        <f t="shared" si="5"/>
        <v>0</v>
      </c>
      <c r="AT23" s="259">
        <f t="shared" si="6"/>
        <v>0</v>
      </c>
      <c r="AU23" s="260">
        <f t="shared" si="7"/>
        <v>0</v>
      </c>
      <c r="AV23" s="261">
        <v>26</v>
      </c>
      <c r="AW23" s="261">
        <v>0</v>
      </c>
      <c r="AX23" s="260">
        <f t="shared" si="8"/>
        <v>0</v>
      </c>
      <c r="AY23" s="260">
        <f>0</f>
        <v>0</v>
      </c>
      <c r="AZ23" s="262">
        <f t="shared" si="9"/>
        <v>0</v>
      </c>
      <c r="BA23" s="263">
        <v>0</v>
      </c>
      <c r="BB23" s="264">
        <f t="shared" si="10"/>
        <v>0</v>
      </c>
      <c r="BC23" s="265">
        <f t="shared" si="11"/>
        <v>0</v>
      </c>
      <c r="BD23" s="264">
        <f t="shared" si="12"/>
        <v>0</v>
      </c>
      <c r="BE23" s="266">
        <f t="shared" si="13"/>
        <v>0</v>
      </c>
      <c r="BF23" s="361">
        <v>0</v>
      </c>
      <c r="BG23" s="267">
        <v>0</v>
      </c>
      <c r="BH23" s="389">
        <v>0</v>
      </c>
      <c r="BI23" s="296">
        <f>'ALL TEAM'!H26/26*OT!BH23</f>
        <v>0</v>
      </c>
      <c r="BJ23" s="300"/>
      <c r="BK23" s="300"/>
      <c r="BL23" s="270"/>
      <c r="BM23" s="300"/>
      <c r="BN23" s="300"/>
      <c r="BO23" s="300"/>
      <c r="BP23" s="300"/>
      <c r="BQ23" s="300"/>
      <c r="BR23" s="300"/>
      <c r="BS23" s="270"/>
      <c r="BT23" s="300"/>
      <c r="BU23" s="300"/>
      <c r="BV23" s="300"/>
      <c r="BW23" s="300"/>
      <c r="BX23" s="300"/>
      <c r="BY23" s="300"/>
      <c r="BZ23" s="270"/>
      <c r="CA23" s="300"/>
      <c r="CB23" s="300"/>
      <c r="CC23" s="300"/>
      <c r="CD23" s="300"/>
      <c r="CE23" s="300"/>
      <c r="CF23" s="300"/>
      <c r="CG23" s="270"/>
      <c r="CH23" s="300"/>
      <c r="CI23" s="300"/>
      <c r="CJ23" s="300"/>
      <c r="CK23" s="300"/>
      <c r="CL23" s="300"/>
      <c r="CM23" s="300"/>
      <c r="CN23" s="270"/>
      <c r="CO23" s="271"/>
      <c r="CP23" s="272"/>
      <c r="CQ23" s="289"/>
      <c r="CR23" s="290"/>
      <c r="CS23" s="291"/>
      <c r="CT23" s="291"/>
      <c r="CU23" s="291"/>
      <c r="CV23" s="291"/>
      <c r="CW23" s="291"/>
      <c r="CX23" s="291"/>
      <c r="CY23" s="291"/>
      <c r="CZ23" s="292"/>
      <c r="DA23" s="294"/>
    </row>
    <row r="24" spans="1:105" ht="25.5" customHeight="1">
      <c r="A24" s="95">
        <v>19</v>
      </c>
      <c r="B24" s="113" t="s">
        <v>206</v>
      </c>
      <c r="C24" s="71" t="s">
        <v>71</v>
      </c>
      <c r="D24" s="307" t="s">
        <v>2</v>
      </c>
      <c r="E24" s="253" t="s">
        <v>154</v>
      </c>
      <c r="F24" s="299">
        <v>194</v>
      </c>
      <c r="G24" s="255">
        <v>6</v>
      </c>
      <c r="H24" s="255">
        <v>4</v>
      </c>
      <c r="I24" s="256">
        <f t="shared" si="2"/>
        <v>204</v>
      </c>
      <c r="J24" s="347"/>
      <c r="K24" s="347"/>
      <c r="L24" s="347"/>
      <c r="M24" s="337"/>
      <c r="N24" s="347"/>
      <c r="O24" s="347"/>
      <c r="P24" s="347"/>
      <c r="Q24" s="347"/>
      <c r="R24" s="347"/>
      <c r="S24" s="347"/>
      <c r="T24" s="337"/>
      <c r="U24" s="347"/>
      <c r="V24" s="347"/>
      <c r="W24" s="347"/>
      <c r="X24" s="347"/>
      <c r="Y24" s="347"/>
      <c r="Z24" s="347"/>
      <c r="AA24" s="337"/>
      <c r="AB24" s="347"/>
      <c r="AC24" s="347"/>
      <c r="AD24" s="347"/>
      <c r="AE24" s="347"/>
      <c r="AF24" s="347"/>
      <c r="AG24" s="347"/>
      <c r="AH24" s="337"/>
      <c r="AI24" s="347"/>
      <c r="AJ24" s="347"/>
      <c r="AK24" s="347"/>
      <c r="AL24" s="347"/>
      <c r="AM24" s="347"/>
      <c r="AN24" s="347"/>
      <c r="AO24" s="257">
        <f t="shared" si="3"/>
        <v>0</v>
      </c>
      <c r="AP24" s="370">
        <v>26</v>
      </c>
      <c r="AQ24" s="335">
        <v>0</v>
      </c>
      <c r="AR24" s="258">
        <f t="shared" si="4"/>
        <v>0</v>
      </c>
      <c r="AS24" s="258">
        <f t="shared" si="5"/>
        <v>0</v>
      </c>
      <c r="AT24" s="259">
        <f t="shared" si="6"/>
        <v>0</v>
      </c>
      <c r="AU24" s="260">
        <f t="shared" si="7"/>
        <v>0</v>
      </c>
      <c r="AV24" s="261">
        <v>26</v>
      </c>
      <c r="AW24" s="261">
        <v>0</v>
      </c>
      <c r="AX24" s="260">
        <f t="shared" si="8"/>
        <v>0</v>
      </c>
      <c r="AY24" s="260">
        <f>0</f>
        <v>0</v>
      </c>
      <c r="AZ24" s="262">
        <f t="shared" si="9"/>
        <v>0</v>
      </c>
      <c r="BA24" s="263">
        <v>0</v>
      </c>
      <c r="BB24" s="264">
        <f t="shared" si="10"/>
        <v>0</v>
      </c>
      <c r="BC24" s="265">
        <f t="shared" si="11"/>
        <v>0</v>
      </c>
      <c r="BD24" s="264">
        <f t="shared" si="12"/>
        <v>0</v>
      </c>
      <c r="BE24" s="278">
        <f t="shared" si="13"/>
        <v>0</v>
      </c>
      <c r="BF24" s="360">
        <v>0</v>
      </c>
      <c r="BG24" s="267">
        <v>0</v>
      </c>
      <c r="BH24" s="389">
        <v>0</v>
      </c>
      <c r="BI24" s="296">
        <f>'ALL TEAM'!H27/26*OT!BH24</f>
        <v>0</v>
      </c>
      <c r="BJ24" s="300"/>
      <c r="BK24" s="300"/>
      <c r="BL24" s="270"/>
      <c r="BM24" s="300"/>
      <c r="BN24" s="300"/>
      <c r="BO24" s="300"/>
      <c r="BP24" s="300"/>
      <c r="BQ24" s="300"/>
      <c r="BR24" s="300"/>
      <c r="BS24" s="270"/>
      <c r="BT24" s="300"/>
      <c r="BU24" s="300"/>
      <c r="BV24" s="300"/>
      <c r="BW24" s="300"/>
      <c r="BX24" s="300"/>
      <c r="BY24" s="300"/>
      <c r="BZ24" s="270"/>
      <c r="CA24" s="300"/>
      <c r="CB24" s="300"/>
      <c r="CC24" s="300"/>
      <c r="CD24" s="300"/>
      <c r="CE24" s="300"/>
      <c r="CF24" s="300"/>
      <c r="CG24" s="270"/>
      <c r="CH24" s="300"/>
      <c r="CI24" s="300"/>
      <c r="CJ24" s="300"/>
      <c r="CK24" s="300"/>
      <c r="CL24" s="300"/>
      <c r="CM24" s="300"/>
      <c r="CN24" s="270"/>
      <c r="CO24" s="288"/>
      <c r="CP24" s="272"/>
      <c r="CQ24" s="289"/>
      <c r="CR24" s="290"/>
      <c r="CS24" s="291"/>
      <c r="CT24" s="291"/>
      <c r="CU24" s="291"/>
      <c r="CV24" s="291"/>
      <c r="CW24" s="291"/>
      <c r="CX24" s="291"/>
      <c r="CY24" s="291"/>
      <c r="CZ24" s="292"/>
      <c r="DA24" s="294"/>
    </row>
    <row r="25" spans="1:105" ht="25.5" customHeight="1">
      <c r="A25" s="95">
        <v>20</v>
      </c>
      <c r="B25" s="113" t="s">
        <v>207</v>
      </c>
      <c r="C25" s="71" t="s">
        <v>175</v>
      </c>
      <c r="D25" s="303" t="s">
        <v>1</v>
      </c>
      <c r="E25" s="253" t="s">
        <v>152</v>
      </c>
      <c r="F25" s="309">
        <v>240</v>
      </c>
      <c r="G25" s="305">
        <v>0</v>
      </c>
      <c r="H25" s="305"/>
      <c r="I25" s="256">
        <f t="shared" si="2"/>
        <v>240</v>
      </c>
      <c r="J25" s="347"/>
      <c r="K25" s="347"/>
      <c r="L25" s="347"/>
      <c r="M25" s="337"/>
      <c r="N25" s="347"/>
      <c r="O25" s="347"/>
      <c r="P25" s="347"/>
      <c r="Q25" s="347"/>
      <c r="R25" s="347"/>
      <c r="S25" s="347"/>
      <c r="T25" s="337"/>
      <c r="U25" s="347"/>
      <c r="V25" s="347"/>
      <c r="W25" s="347"/>
      <c r="X25" s="347"/>
      <c r="Y25" s="347"/>
      <c r="Z25" s="347"/>
      <c r="AA25" s="337"/>
      <c r="AB25" s="347"/>
      <c r="AC25" s="347"/>
      <c r="AD25" s="347"/>
      <c r="AE25" s="347"/>
      <c r="AF25" s="347"/>
      <c r="AG25" s="347"/>
      <c r="AH25" s="337"/>
      <c r="AI25" s="347"/>
      <c r="AJ25" s="347"/>
      <c r="AK25" s="347"/>
      <c r="AL25" s="347"/>
      <c r="AM25" s="347"/>
      <c r="AN25" s="347"/>
      <c r="AO25" s="257">
        <f t="shared" si="3"/>
        <v>0</v>
      </c>
      <c r="AP25" s="370">
        <v>26</v>
      </c>
      <c r="AQ25" s="335">
        <v>0</v>
      </c>
      <c r="AR25" s="258">
        <f t="shared" si="4"/>
        <v>0</v>
      </c>
      <c r="AS25" s="258">
        <f t="shared" si="5"/>
        <v>0</v>
      </c>
      <c r="AT25" s="259">
        <f t="shared" si="6"/>
        <v>0</v>
      </c>
      <c r="AU25" s="260">
        <f t="shared" si="7"/>
        <v>0</v>
      </c>
      <c r="AV25" s="261">
        <v>26</v>
      </c>
      <c r="AW25" s="261">
        <v>0</v>
      </c>
      <c r="AX25" s="260">
        <f t="shared" si="8"/>
        <v>0</v>
      </c>
      <c r="AY25" s="260">
        <f>0</f>
        <v>0</v>
      </c>
      <c r="AZ25" s="262">
        <f t="shared" si="9"/>
        <v>0</v>
      </c>
      <c r="BA25" s="263">
        <v>0</v>
      </c>
      <c r="BB25" s="264">
        <f t="shared" si="10"/>
        <v>0</v>
      </c>
      <c r="BC25" s="265">
        <f t="shared" si="11"/>
        <v>0</v>
      </c>
      <c r="BD25" s="264">
        <f t="shared" si="12"/>
        <v>0</v>
      </c>
      <c r="BE25" s="266">
        <f t="shared" si="13"/>
        <v>0</v>
      </c>
      <c r="BF25" s="361">
        <v>0</v>
      </c>
      <c r="BG25" s="267">
        <v>0</v>
      </c>
      <c r="BH25" s="389">
        <v>0</v>
      </c>
      <c r="BI25" s="296">
        <f>'ALL TEAM'!H28/26*OT!BH25</f>
        <v>0</v>
      </c>
      <c r="BJ25" s="300"/>
      <c r="BK25" s="300"/>
      <c r="BL25" s="270"/>
      <c r="BM25" s="300"/>
      <c r="BN25" s="300"/>
      <c r="BO25" s="300"/>
      <c r="BP25" s="300"/>
      <c r="BQ25" s="300"/>
      <c r="BR25" s="300"/>
      <c r="BS25" s="270"/>
      <c r="BT25" s="300"/>
      <c r="BU25" s="300"/>
      <c r="BV25" s="300"/>
      <c r="BW25" s="300"/>
      <c r="BX25" s="300"/>
      <c r="BY25" s="300"/>
      <c r="BZ25" s="270"/>
      <c r="CA25" s="300"/>
      <c r="CB25" s="300"/>
      <c r="CC25" s="300"/>
      <c r="CD25" s="300"/>
      <c r="CE25" s="300"/>
      <c r="CF25" s="300"/>
      <c r="CG25" s="270"/>
      <c r="CH25" s="300"/>
      <c r="CI25" s="300"/>
      <c r="CJ25" s="300"/>
      <c r="CK25" s="300"/>
      <c r="CL25" s="300"/>
      <c r="CM25" s="300"/>
      <c r="CN25" s="270"/>
      <c r="CO25" s="280"/>
      <c r="CP25" s="272"/>
      <c r="CQ25" s="289"/>
      <c r="CR25" s="290"/>
      <c r="CS25" s="291"/>
      <c r="CT25" s="291"/>
      <c r="CU25" s="291"/>
      <c r="CV25" s="291"/>
      <c r="CW25" s="291"/>
      <c r="CX25" s="291"/>
      <c r="CY25" s="291"/>
      <c r="CZ25" s="292"/>
      <c r="DA25" s="294"/>
    </row>
    <row r="26" spans="1:105" ht="25.5" customHeight="1">
      <c r="A26" s="95">
        <v>21</v>
      </c>
      <c r="B26" s="113" t="s">
        <v>208</v>
      </c>
      <c r="C26" s="71" t="s">
        <v>176</v>
      </c>
      <c r="D26" s="307" t="s">
        <v>2</v>
      </c>
      <c r="E26" s="253" t="s">
        <v>160</v>
      </c>
      <c r="F26" s="309">
        <v>194</v>
      </c>
      <c r="G26" s="255">
        <v>6</v>
      </c>
      <c r="H26" s="255">
        <v>4</v>
      </c>
      <c r="I26" s="256">
        <f t="shared" si="2"/>
        <v>204</v>
      </c>
      <c r="J26" s="347"/>
      <c r="K26" s="347"/>
      <c r="L26" s="347"/>
      <c r="M26" s="337"/>
      <c r="N26" s="347"/>
      <c r="O26" s="347"/>
      <c r="P26" s="347"/>
      <c r="Q26" s="347"/>
      <c r="R26" s="347"/>
      <c r="S26" s="347"/>
      <c r="T26" s="337"/>
      <c r="U26" s="347"/>
      <c r="V26" s="347"/>
      <c r="W26" s="347"/>
      <c r="X26" s="347"/>
      <c r="Y26" s="347"/>
      <c r="Z26" s="347"/>
      <c r="AA26" s="337"/>
      <c r="AB26" s="347"/>
      <c r="AC26" s="347"/>
      <c r="AD26" s="347"/>
      <c r="AE26" s="347"/>
      <c r="AF26" s="347"/>
      <c r="AG26" s="347"/>
      <c r="AH26" s="337"/>
      <c r="AI26" s="347"/>
      <c r="AJ26" s="347"/>
      <c r="AK26" s="347"/>
      <c r="AL26" s="347"/>
      <c r="AM26" s="347"/>
      <c r="AN26" s="347"/>
      <c r="AO26" s="257">
        <f t="shared" si="3"/>
        <v>0</v>
      </c>
      <c r="AP26" s="370">
        <v>26</v>
      </c>
      <c r="AQ26" s="335">
        <v>0</v>
      </c>
      <c r="AR26" s="258">
        <f t="shared" si="4"/>
        <v>0</v>
      </c>
      <c r="AS26" s="258">
        <f t="shared" si="5"/>
        <v>0</v>
      </c>
      <c r="AT26" s="259">
        <f t="shared" si="6"/>
        <v>0</v>
      </c>
      <c r="AU26" s="260">
        <f t="shared" si="7"/>
        <v>0</v>
      </c>
      <c r="AV26" s="261">
        <v>26</v>
      </c>
      <c r="AW26" s="261">
        <v>0</v>
      </c>
      <c r="AX26" s="260">
        <f t="shared" si="8"/>
        <v>0</v>
      </c>
      <c r="AY26" s="260">
        <f>0</f>
        <v>0</v>
      </c>
      <c r="AZ26" s="262">
        <f t="shared" si="9"/>
        <v>0</v>
      </c>
      <c r="BA26" s="263">
        <v>0</v>
      </c>
      <c r="BB26" s="264">
        <f t="shared" si="10"/>
        <v>0</v>
      </c>
      <c r="BC26" s="265">
        <f t="shared" si="11"/>
        <v>0</v>
      </c>
      <c r="BD26" s="264">
        <f t="shared" si="12"/>
        <v>0</v>
      </c>
      <c r="BE26" s="278">
        <f t="shared" si="13"/>
        <v>0</v>
      </c>
      <c r="BF26" s="362">
        <v>0</v>
      </c>
      <c r="BG26" s="267">
        <v>0</v>
      </c>
      <c r="BH26" s="389">
        <v>0</v>
      </c>
      <c r="BI26" s="296">
        <f>'ALL TEAM'!H29/26*OT!BH26</f>
        <v>0</v>
      </c>
      <c r="BJ26" s="300"/>
      <c r="BK26" s="300"/>
      <c r="BL26" s="270"/>
      <c r="BM26" s="300"/>
      <c r="BN26" s="300"/>
      <c r="BO26" s="300"/>
      <c r="BP26" s="300"/>
      <c r="BQ26" s="300"/>
      <c r="BR26" s="300"/>
      <c r="BS26" s="270"/>
      <c r="BT26" s="300"/>
      <c r="BU26" s="300"/>
      <c r="BV26" s="300"/>
      <c r="BW26" s="300"/>
      <c r="BX26" s="300"/>
      <c r="BY26" s="300"/>
      <c r="BZ26" s="270"/>
      <c r="CA26" s="300"/>
      <c r="CB26" s="300"/>
      <c r="CC26" s="300"/>
      <c r="CD26" s="300"/>
      <c r="CE26" s="300"/>
      <c r="CF26" s="300"/>
      <c r="CG26" s="270"/>
      <c r="CH26" s="300"/>
      <c r="CI26" s="300"/>
      <c r="CJ26" s="300"/>
      <c r="CK26" s="300"/>
      <c r="CL26" s="300"/>
      <c r="CM26" s="300"/>
      <c r="CN26" s="270"/>
      <c r="CO26" s="288"/>
      <c r="CP26" s="272"/>
      <c r="CQ26" s="289"/>
      <c r="CR26" s="290"/>
      <c r="CS26" s="291"/>
      <c r="CT26" s="291"/>
      <c r="CU26" s="291"/>
      <c r="CV26" s="291"/>
      <c r="CW26" s="291"/>
      <c r="CX26" s="291"/>
      <c r="CY26" s="291"/>
      <c r="CZ26" s="292"/>
      <c r="DA26" s="294"/>
    </row>
    <row r="27" spans="1:105" ht="25.5" customHeight="1">
      <c r="A27" s="95">
        <v>22</v>
      </c>
      <c r="B27" s="113" t="s">
        <v>209</v>
      </c>
      <c r="C27" s="71" t="s">
        <v>72</v>
      </c>
      <c r="D27" s="307" t="s">
        <v>2</v>
      </c>
      <c r="E27" s="253" t="s">
        <v>160</v>
      </c>
      <c r="F27" s="309">
        <v>194</v>
      </c>
      <c r="G27" s="255">
        <v>6</v>
      </c>
      <c r="H27" s="255">
        <v>4</v>
      </c>
      <c r="I27" s="256">
        <f t="shared" si="2"/>
        <v>204</v>
      </c>
      <c r="J27" s="347"/>
      <c r="K27" s="347"/>
      <c r="L27" s="347"/>
      <c r="M27" s="337"/>
      <c r="N27" s="347"/>
      <c r="O27" s="347"/>
      <c r="P27" s="347"/>
      <c r="Q27" s="347"/>
      <c r="R27" s="347"/>
      <c r="S27" s="347"/>
      <c r="T27" s="337"/>
      <c r="U27" s="347"/>
      <c r="V27" s="347"/>
      <c r="W27" s="347"/>
      <c r="X27" s="347"/>
      <c r="Y27" s="347"/>
      <c r="Z27" s="347"/>
      <c r="AA27" s="337"/>
      <c r="AB27" s="347"/>
      <c r="AC27" s="347"/>
      <c r="AD27" s="347"/>
      <c r="AE27" s="347"/>
      <c r="AF27" s="347"/>
      <c r="AG27" s="347"/>
      <c r="AH27" s="337"/>
      <c r="AI27" s="347"/>
      <c r="AJ27" s="347"/>
      <c r="AK27" s="347"/>
      <c r="AL27" s="347"/>
      <c r="AM27" s="347"/>
      <c r="AN27" s="347"/>
      <c r="AO27" s="257">
        <f t="shared" si="3"/>
        <v>0</v>
      </c>
      <c r="AP27" s="370">
        <v>26</v>
      </c>
      <c r="AQ27" s="335">
        <v>0</v>
      </c>
      <c r="AR27" s="258">
        <f t="shared" si="4"/>
        <v>0</v>
      </c>
      <c r="AS27" s="258">
        <f t="shared" si="5"/>
        <v>0</v>
      </c>
      <c r="AT27" s="259">
        <f t="shared" si="6"/>
        <v>0</v>
      </c>
      <c r="AU27" s="260">
        <f t="shared" si="7"/>
        <v>0</v>
      </c>
      <c r="AV27" s="261">
        <v>26</v>
      </c>
      <c r="AW27" s="261">
        <v>0</v>
      </c>
      <c r="AX27" s="260">
        <f t="shared" si="8"/>
        <v>0</v>
      </c>
      <c r="AY27" s="260">
        <f>0</f>
        <v>0</v>
      </c>
      <c r="AZ27" s="262">
        <f t="shared" si="9"/>
        <v>0</v>
      </c>
      <c r="BA27" s="263">
        <v>0</v>
      </c>
      <c r="BB27" s="264">
        <f t="shared" si="10"/>
        <v>0</v>
      </c>
      <c r="BC27" s="265">
        <f t="shared" si="11"/>
        <v>0</v>
      </c>
      <c r="BD27" s="264">
        <f t="shared" si="12"/>
        <v>0</v>
      </c>
      <c r="BE27" s="266">
        <f t="shared" si="13"/>
        <v>0</v>
      </c>
      <c r="BF27" s="362">
        <v>0</v>
      </c>
      <c r="BG27" s="267">
        <v>0</v>
      </c>
      <c r="BH27" s="389">
        <v>0</v>
      </c>
      <c r="BI27" s="296">
        <f>'ALL TEAM'!H30/26*OT!BH27</f>
        <v>0</v>
      </c>
      <c r="BJ27" s="300"/>
      <c r="BK27" s="300"/>
      <c r="BL27" s="270"/>
      <c r="BM27" s="300"/>
      <c r="BN27" s="300"/>
      <c r="BO27" s="300"/>
      <c r="BP27" s="300"/>
      <c r="BQ27" s="300"/>
      <c r="BR27" s="300"/>
      <c r="BS27" s="270"/>
      <c r="BT27" s="300"/>
      <c r="BU27" s="300"/>
      <c r="BV27" s="300"/>
      <c r="BW27" s="300"/>
      <c r="BX27" s="300"/>
      <c r="BY27" s="300"/>
      <c r="BZ27" s="270"/>
      <c r="CA27" s="300"/>
      <c r="CB27" s="300"/>
      <c r="CC27" s="300"/>
      <c r="CD27" s="300"/>
      <c r="CE27" s="300"/>
      <c r="CF27" s="300"/>
      <c r="CG27" s="270"/>
      <c r="CH27" s="300"/>
      <c r="CI27" s="300"/>
      <c r="CJ27" s="300"/>
      <c r="CK27" s="300"/>
      <c r="CL27" s="300"/>
      <c r="CM27" s="300"/>
      <c r="CN27" s="270"/>
      <c r="CO27" s="288"/>
      <c r="CP27" s="302"/>
      <c r="CQ27" s="289"/>
      <c r="CR27" s="290"/>
      <c r="CS27" s="291"/>
      <c r="CT27" s="291"/>
      <c r="CU27" s="291"/>
      <c r="CV27" s="291"/>
      <c r="CW27" s="291"/>
      <c r="CX27" s="291"/>
      <c r="CY27" s="291"/>
      <c r="CZ27" s="292"/>
      <c r="DA27" s="294"/>
    </row>
    <row r="28" spans="1:105" ht="25.5" customHeight="1">
      <c r="A28" s="95">
        <v>23</v>
      </c>
      <c r="B28" s="113" t="s">
        <v>210</v>
      </c>
      <c r="C28" s="71" t="s">
        <v>69</v>
      </c>
      <c r="D28" s="303" t="s">
        <v>2</v>
      </c>
      <c r="E28" s="253" t="s">
        <v>160</v>
      </c>
      <c r="F28" s="309">
        <v>194</v>
      </c>
      <c r="G28" s="255">
        <v>6</v>
      </c>
      <c r="H28" s="255">
        <v>4</v>
      </c>
      <c r="I28" s="256">
        <f t="shared" si="2"/>
        <v>204</v>
      </c>
      <c r="J28" s="347"/>
      <c r="K28" s="347"/>
      <c r="L28" s="347"/>
      <c r="M28" s="337"/>
      <c r="N28" s="347"/>
      <c r="O28" s="347"/>
      <c r="P28" s="347"/>
      <c r="Q28" s="347"/>
      <c r="R28" s="347"/>
      <c r="S28" s="347"/>
      <c r="T28" s="337"/>
      <c r="U28" s="347"/>
      <c r="V28" s="347"/>
      <c r="W28" s="347"/>
      <c r="X28" s="347"/>
      <c r="Y28" s="347"/>
      <c r="Z28" s="347"/>
      <c r="AA28" s="337"/>
      <c r="AB28" s="347"/>
      <c r="AC28" s="347"/>
      <c r="AD28" s="347"/>
      <c r="AE28" s="347"/>
      <c r="AF28" s="347"/>
      <c r="AG28" s="347"/>
      <c r="AH28" s="337"/>
      <c r="AI28" s="347"/>
      <c r="AJ28" s="347"/>
      <c r="AK28" s="347"/>
      <c r="AL28" s="347"/>
      <c r="AM28" s="347"/>
      <c r="AN28" s="347"/>
      <c r="AO28" s="257">
        <f t="shared" si="3"/>
        <v>0</v>
      </c>
      <c r="AP28" s="370">
        <v>26</v>
      </c>
      <c r="AQ28" s="335">
        <v>0</v>
      </c>
      <c r="AR28" s="258">
        <f t="shared" si="4"/>
        <v>0</v>
      </c>
      <c r="AS28" s="258">
        <f t="shared" si="5"/>
        <v>0</v>
      </c>
      <c r="AT28" s="259">
        <f t="shared" si="6"/>
        <v>0</v>
      </c>
      <c r="AU28" s="260">
        <f t="shared" si="7"/>
        <v>0</v>
      </c>
      <c r="AV28" s="261">
        <v>26</v>
      </c>
      <c r="AW28" s="261">
        <v>0</v>
      </c>
      <c r="AX28" s="260">
        <f t="shared" si="8"/>
        <v>0</v>
      </c>
      <c r="AY28" s="260">
        <f>0</f>
        <v>0</v>
      </c>
      <c r="AZ28" s="262">
        <f t="shared" si="9"/>
        <v>0</v>
      </c>
      <c r="BA28" s="263">
        <v>0</v>
      </c>
      <c r="BB28" s="264">
        <f t="shared" si="10"/>
        <v>0</v>
      </c>
      <c r="BC28" s="265">
        <f t="shared" si="11"/>
        <v>0</v>
      </c>
      <c r="BD28" s="264">
        <f t="shared" si="12"/>
        <v>0</v>
      </c>
      <c r="BE28" s="278">
        <f t="shared" si="13"/>
        <v>0</v>
      </c>
      <c r="BF28" s="361">
        <v>0</v>
      </c>
      <c r="BG28" s="267">
        <v>0</v>
      </c>
      <c r="BH28" s="389">
        <v>0</v>
      </c>
      <c r="BI28" s="296">
        <f>'ALL TEAM'!H31/26*OT!BH28</f>
        <v>0</v>
      </c>
      <c r="BJ28" s="300"/>
      <c r="BK28" s="300"/>
      <c r="BL28" s="270"/>
      <c r="BM28" s="300"/>
      <c r="BN28" s="300"/>
      <c r="BO28" s="300"/>
      <c r="BP28" s="300"/>
      <c r="BQ28" s="300"/>
      <c r="BR28" s="300"/>
      <c r="BS28" s="270"/>
      <c r="BT28" s="300"/>
      <c r="BU28" s="300"/>
      <c r="BV28" s="300"/>
      <c r="BW28" s="300"/>
      <c r="BX28" s="300"/>
      <c r="BY28" s="300"/>
      <c r="BZ28" s="270"/>
      <c r="CA28" s="300"/>
      <c r="CB28" s="300"/>
      <c r="CC28" s="300"/>
      <c r="CD28" s="300"/>
      <c r="CE28" s="300"/>
      <c r="CF28" s="300"/>
      <c r="CG28" s="270"/>
      <c r="CH28" s="300"/>
      <c r="CI28" s="300"/>
      <c r="CJ28" s="300"/>
      <c r="CK28" s="300"/>
      <c r="CL28" s="300"/>
      <c r="CM28" s="300"/>
      <c r="CN28" s="270"/>
      <c r="CO28" s="288"/>
      <c r="CP28" s="272"/>
      <c r="CQ28" s="289"/>
      <c r="CR28" s="290"/>
      <c r="CS28" s="291"/>
      <c r="CT28" s="291"/>
      <c r="CU28" s="291"/>
      <c r="CV28" s="291"/>
      <c r="CW28" s="291"/>
      <c r="CX28" s="291"/>
      <c r="CY28" s="291"/>
      <c r="CZ28" s="292"/>
      <c r="DA28" s="294"/>
    </row>
    <row r="29" spans="1:105" ht="25.5" customHeight="1">
      <c r="A29" s="95">
        <v>24</v>
      </c>
      <c r="B29" s="113" t="s">
        <v>211</v>
      </c>
      <c r="C29" s="71" t="s">
        <v>177</v>
      </c>
      <c r="D29" s="307" t="s">
        <v>1</v>
      </c>
      <c r="E29" s="304" t="s">
        <v>178</v>
      </c>
      <c r="F29" s="309">
        <v>438</v>
      </c>
      <c r="G29" s="305">
        <v>0</v>
      </c>
      <c r="H29" s="305"/>
      <c r="I29" s="256">
        <f t="shared" si="2"/>
        <v>438</v>
      </c>
      <c r="J29" s="339"/>
      <c r="K29" s="339"/>
      <c r="L29" s="339"/>
      <c r="M29" s="337"/>
      <c r="N29" s="339"/>
      <c r="O29" s="339"/>
      <c r="P29" s="339"/>
      <c r="Q29" s="339"/>
      <c r="R29" s="339"/>
      <c r="S29" s="339"/>
      <c r="T29" s="337"/>
      <c r="U29" s="339"/>
      <c r="V29" s="339"/>
      <c r="W29" s="339"/>
      <c r="X29" s="339"/>
      <c r="Y29" s="339"/>
      <c r="Z29" s="339"/>
      <c r="AA29" s="337"/>
      <c r="AB29" s="339"/>
      <c r="AC29" s="339"/>
      <c r="AD29" s="339"/>
      <c r="AE29" s="339"/>
      <c r="AF29" s="339"/>
      <c r="AG29" s="339"/>
      <c r="AH29" s="337"/>
      <c r="AI29" s="339"/>
      <c r="AJ29" s="339"/>
      <c r="AK29" s="339"/>
      <c r="AL29" s="339"/>
      <c r="AM29" s="339"/>
      <c r="AN29" s="339"/>
      <c r="AO29" s="257">
        <f t="shared" si="3"/>
        <v>26</v>
      </c>
      <c r="AP29" s="367">
        <v>0</v>
      </c>
      <c r="AQ29" s="335">
        <v>0</v>
      </c>
      <c r="AR29" s="258">
        <f t="shared" si="4"/>
        <v>0</v>
      </c>
      <c r="AS29" s="258">
        <f t="shared" si="5"/>
        <v>0</v>
      </c>
      <c r="AT29" s="259">
        <f t="shared" si="6"/>
        <v>0</v>
      </c>
      <c r="AU29" s="260">
        <f t="shared" si="7"/>
        <v>0</v>
      </c>
      <c r="AV29" s="261">
        <v>26</v>
      </c>
      <c r="AW29" s="261">
        <v>0</v>
      </c>
      <c r="AX29" s="260">
        <f t="shared" si="8"/>
        <v>0</v>
      </c>
      <c r="AY29" s="260">
        <f>0</f>
        <v>0</v>
      </c>
      <c r="AZ29" s="262">
        <f t="shared" si="9"/>
        <v>0</v>
      </c>
      <c r="BA29" s="263">
        <v>0</v>
      </c>
      <c r="BB29" s="264">
        <f t="shared" si="10"/>
        <v>0</v>
      </c>
      <c r="BC29" s="265">
        <f t="shared" si="11"/>
        <v>0</v>
      </c>
      <c r="BD29" s="264">
        <f t="shared" si="12"/>
        <v>0</v>
      </c>
      <c r="BE29" s="266">
        <f t="shared" si="13"/>
        <v>0</v>
      </c>
      <c r="BF29" s="287">
        <v>10</v>
      </c>
      <c r="BG29" s="267">
        <v>7</v>
      </c>
      <c r="BH29" s="389">
        <v>0</v>
      </c>
      <c r="BI29" s="296">
        <f>'ALL TEAM'!H32/26*OT!BH29</f>
        <v>0</v>
      </c>
      <c r="BJ29" s="300"/>
      <c r="BK29" s="300"/>
      <c r="BL29" s="270"/>
      <c r="BM29" s="300"/>
      <c r="BN29" s="300"/>
      <c r="BO29" s="300"/>
      <c r="BP29" s="300"/>
      <c r="BQ29" s="300"/>
      <c r="BR29" s="300"/>
      <c r="BS29" s="270"/>
      <c r="BT29" s="300"/>
      <c r="BU29" s="300"/>
      <c r="BV29" s="300"/>
      <c r="BW29" s="300"/>
      <c r="BX29" s="300"/>
      <c r="BY29" s="300"/>
      <c r="BZ29" s="270"/>
      <c r="CA29" s="300"/>
      <c r="CB29" s="300"/>
      <c r="CC29" s="300"/>
      <c r="CD29" s="300"/>
      <c r="CE29" s="300"/>
      <c r="CF29" s="300"/>
      <c r="CG29" s="270"/>
      <c r="CH29" s="300"/>
      <c r="CI29" s="300"/>
      <c r="CJ29" s="300"/>
      <c r="CK29" s="300"/>
      <c r="CL29" s="300"/>
      <c r="CM29" s="300"/>
      <c r="CN29" s="270"/>
      <c r="CO29" s="280"/>
      <c r="CP29" s="272"/>
      <c r="CQ29" s="289"/>
      <c r="CR29" s="290"/>
      <c r="CS29" s="291"/>
      <c r="CT29" s="291"/>
      <c r="CU29" s="291"/>
      <c r="CV29" s="291"/>
      <c r="CW29" s="291"/>
      <c r="CX29" s="291"/>
      <c r="CY29" s="291"/>
      <c r="CZ29" s="292"/>
      <c r="DA29" s="294"/>
    </row>
    <row r="30" spans="1:105" ht="25.5" customHeight="1">
      <c r="A30" s="95">
        <v>25</v>
      </c>
      <c r="B30" s="113" t="s">
        <v>212</v>
      </c>
      <c r="C30" s="71" t="s">
        <v>70</v>
      </c>
      <c r="D30" s="307" t="s">
        <v>1</v>
      </c>
      <c r="E30" s="253" t="s">
        <v>154</v>
      </c>
      <c r="F30" s="309">
        <v>194</v>
      </c>
      <c r="G30" s="255">
        <v>6</v>
      </c>
      <c r="H30" s="255">
        <v>4</v>
      </c>
      <c r="I30" s="256">
        <f t="shared" si="2"/>
        <v>204</v>
      </c>
      <c r="J30" s="347"/>
      <c r="K30" s="347"/>
      <c r="L30" s="347"/>
      <c r="M30" s="337"/>
      <c r="N30" s="347"/>
      <c r="O30" s="347"/>
      <c r="P30" s="347"/>
      <c r="Q30" s="347"/>
      <c r="R30" s="347"/>
      <c r="S30" s="347"/>
      <c r="T30" s="337"/>
      <c r="U30" s="347"/>
      <c r="V30" s="347"/>
      <c r="W30" s="347"/>
      <c r="X30" s="347"/>
      <c r="Y30" s="347"/>
      <c r="Z30" s="347"/>
      <c r="AA30" s="337"/>
      <c r="AB30" s="347"/>
      <c r="AC30" s="347"/>
      <c r="AD30" s="347"/>
      <c r="AE30" s="347"/>
      <c r="AF30" s="347"/>
      <c r="AG30" s="347"/>
      <c r="AH30" s="337"/>
      <c r="AI30" s="347"/>
      <c r="AJ30" s="347"/>
      <c r="AK30" s="347"/>
      <c r="AL30" s="347"/>
      <c r="AM30" s="347"/>
      <c r="AN30" s="347"/>
      <c r="AO30" s="257">
        <f t="shared" si="3"/>
        <v>0</v>
      </c>
      <c r="AP30" s="370">
        <v>26</v>
      </c>
      <c r="AQ30" s="335">
        <v>0</v>
      </c>
      <c r="AR30" s="258">
        <f t="shared" si="4"/>
        <v>0</v>
      </c>
      <c r="AS30" s="258">
        <f t="shared" si="5"/>
        <v>0</v>
      </c>
      <c r="AT30" s="259">
        <f t="shared" si="6"/>
        <v>0</v>
      </c>
      <c r="AU30" s="260">
        <f t="shared" si="7"/>
        <v>0</v>
      </c>
      <c r="AV30" s="261">
        <v>26</v>
      </c>
      <c r="AW30" s="261">
        <v>0</v>
      </c>
      <c r="AX30" s="260">
        <f t="shared" si="8"/>
        <v>0</v>
      </c>
      <c r="AY30" s="260">
        <f>0</f>
        <v>0</v>
      </c>
      <c r="AZ30" s="262">
        <f t="shared" si="9"/>
        <v>0</v>
      </c>
      <c r="BA30" s="263">
        <v>0</v>
      </c>
      <c r="BB30" s="264">
        <f t="shared" si="10"/>
        <v>0</v>
      </c>
      <c r="BC30" s="265">
        <f t="shared" si="11"/>
        <v>0</v>
      </c>
      <c r="BD30" s="264">
        <f t="shared" si="12"/>
        <v>0</v>
      </c>
      <c r="BE30" s="278">
        <f t="shared" si="13"/>
        <v>0</v>
      </c>
      <c r="BF30" s="361">
        <v>0</v>
      </c>
      <c r="BG30" s="267">
        <v>0</v>
      </c>
      <c r="BH30" s="389">
        <v>0</v>
      </c>
      <c r="BI30" s="296">
        <f>'ALL TEAM'!H33/26*OT!BH30</f>
        <v>0</v>
      </c>
      <c r="BJ30" s="300"/>
      <c r="BK30" s="300"/>
      <c r="BL30" s="270"/>
      <c r="BM30" s="300"/>
      <c r="BN30" s="300"/>
      <c r="BO30" s="300"/>
      <c r="BP30" s="300"/>
      <c r="BQ30" s="300"/>
      <c r="BR30" s="300"/>
      <c r="BS30" s="270"/>
      <c r="BT30" s="300"/>
      <c r="BU30" s="300"/>
      <c r="BV30" s="300"/>
      <c r="BW30" s="300"/>
      <c r="BX30" s="300"/>
      <c r="BY30" s="300"/>
      <c r="BZ30" s="270"/>
      <c r="CA30" s="300"/>
      <c r="CB30" s="300"/>
      <c r="CC30" s="300"/>
      <c r="CD30" s="300"/>
      <c r="CE30" s="300"/>
      <c r="CF30" s="300"/>
      <c r="CG30" s="270"/>
      <c r="CH30" s="300"/>
      <c r="CI30" s="300"/>
      <c r="CJ30" s="300"/>
      <c r="CK30" s="300"/>
      <c r="CL30" s="300"/>
      <c r="CM30" s="300"/>
      <c r="CN30" s="270"/>
      <c r="CO30" s="280"/>
      <c r="CP30" s="272"/>
      <c r="CQ30" s="289"/>
      <c r="CR30" s="290"/>
      <c r="CS30" s="291"/>
      <c r="CT30" s="291"/>
      <c r="CU30" s="291"/>
      <c r="CV30" s="291"/>
      <c r="CW30" s="291"/>
      <c r="CX30" s="291"/>
      <c r="CY30" s="291"/>
      <c r="CZ30" s="292"/>
      <c r="DA30" s="294"/>
    </row>
    <row r="31" spans="1:105" s="24" customFormat="1" ht="25.5" customHeight="1">
      <c r="A31" s="95">
        <v>26</v>
      </c>
      <c r="B31" s="113" t="s">
        <v>213</v>
      </c>
      <c r="C31" s="71" t="s">
        <v>180</v>
      </c>
      <c r="D31" s="307" t="s">
        <v>1</v>
      </c>
      <c r="E31" s="304" t="s">
        <v>179</v>
      </c>
      <c r="F31" s="309">
        <v>290</v>
      </c>
      <c r="G31" s="305">
        <v>0</v>
      </c>
      <c r="H31" s="305"/>
      <c r="I31" s="256">
        <f t="shared" si="2"/>
        <v>290</v>
      </c>
      <c r="J31" s="339"/>
      <c r="K31" s="339"/>
      <c r="L31" s="339"/>
      <c r="M31" s="337"/>
      <c r="N31" s="339"/>
      <c r="O31" s="393"/>
      <c r="P31" s="339"/>
      <c r="Q31" s="339"/>
      <c r="R31" s="393"/>
      <c r="S31" s="339"/>
      <c r="T31" s="337"/>
      <c r="U31" s="339"/>
      <c r="V31" s="394">
        <v>2</v>
      </c>
      <c r="W31" s="339">
        <v>2</v>
      </c>
      <c r="X31" s="339">
        <v>2</v>
      </c>
      <c r="Y31" s="339">
        <v>2</v>
      </c>
      <c r="Z31" s="339"/>
      <c r="AA31" s="337"/>
      <c r="AB31" s="339"/>
      <c r="AC31" s="339"/>
      <c r="AD31" s="339"/>
      <c r="AE31" s="339"/>
      <c r="AF31" s="339"/>
      <c r="AG31" s="339"/>
      <c r="AH31" s="337"/>
      <c r="AI31" s="339"/>
      <c r="AJ31" s="339"/>
      <c r="AK31" s="339"/>
      <c r="AL31" s="339"/>
      <c r="AM31" s="339"/>
      <c r="AN31" s="339"/>
      <c r="AO31" s="257">
        <f t="shared" si="3"/>
        <v>23.5</v>
      </c>
      <c r="AP31" s="367">
        <v>2.5</v>
      </c>
      <c r="AQ31" s="335">
        <v>0</v>
      </c>
      <c r="AR31" s="258">
        <f t="shared" si="4"/>
        <v>8</v>
      </c>
      <c r="AS31" s="258">
        <f t="shared" si="5"/>
        <v>0</v>
      </c>
      <c r="AT31" s="259">
        <f t="shared" si="6"/>
        <v>2</v>
      </c>
      <c r="AU31" s="260">
        <f t="shared" si="7"/>
        <v>0</v>
      </c>
      <c r="AV31" s="261">
        <v>26</v>
      </c>
      <c r="AW31" s="261">
        <v>0</v>
      </c>
      <c r="AX31" s="260">
        <f t="shared" si="8"/>
        <v>0</v>
      </c>
      <c r="AY31" s="260">
        <f>0</f>
        <v>0</v>
      </c>
      <c r="AZ31" s="262">
        <f t="shared" si="9"/>
        <v>0</v>
      </c>
      <c r="BA31" s="263">
        <v>0</v>
      </c>
      <c r="BB31" s="264">
        <f>BA31/$BB$3</f>
        <v>0</v>
      </c>
      <c r="BC31" s="265">
        <f>BE31*1000</f>
        <v>8000</v>
      </c>
      <c r="BD31" s="264">
        <f>BC31/$BB$3</f>
        <v>1.9753086419753085</v>
      </c>
      <c r="BE31" s="266">
        <f>AR31+AX31</f>
        <v>8</v>
      </c>
      <c r="BF31" s="387">
        <v>0</v>
      </c>
      <c r="BG31" s="267">
        <v>7</v>
      </c>
      <c r="BH31" s="389">
        <v>0</v>
      </c>
      <c r="BI31" s="296">
        <f>'ALL TEAM'!H34/26*OT!BH31</f>
        <v>0</v>
      </c>
      <c r="BJ31" s="300"/>
      <c r="BK31" s="300"/>
      <c r="BL31" s="270"/>
      <c r="BM31" s="300"/>
      <c r="BN31" s="300"/>
      <c r="BO31" s="300"/>
      <c r="BP31" s="300"/>
      <c r="BQ31" s="300"/>
      <c r="BR31" s="300"/>
      <c r="BS31" s="270"/>
      <c r="BT31" s="300"/>
      <c r="BU31" s="300"/>
      <c r="BV31" s="300"/>
      <c r="BW31" s="300"/>
      <c r="BX31" s="300"/>
      <c r="BY31" s="300"/>
      <c r="BZ31" s="270"/>
      <c r="CA31" s="300"/>
      <c r="CB31" s="300"/>
      <c r="CC31" s="300"/>
      <c r="CD31" s="300"/>
      <c r="CE31" s="300"/>
      <c r="CF31" s="300"/>
      <c r="CG31" s="270"/>
      <c r="CH31" s="300"/>
      <c r="CI31" s="300"/>
      <c r="CJ31" s="300"/>
      <c r="CK31" s="300"/>
      <c r="CL31" s="300"/>
      <c r="CM31" s="300"/>
      <c r="CN31" s="270"/>
      <c r="CO31" s="280"/>
      <c r="CP31" s="306"/>
      <c r="CQ31" s="282"/>
      <c r="CR31" s="283"/>
      <c r="CS31" s="284"/>
      <c r="CT31" s="284"/>
      <c r="CU31" s="284"/>
      <c r="CV31" s="284"/>
      <c r="CW31" s="284"/>
      <c r="CX31" s="284"/>
      <c r="CY31" s="284"/>
      <c r="CZ31" s="285"/>
      <c r="DA31" s="286"/>
    </row>
    <row r="32" spans="1:105" s="24" customFormat="1" ht="25.5" customHeight="1">
      <c r="A32" s="95">
        <v>27</v>
      </c>
      <c r="B32" s="113" t="s">
        <v>214</v>
      </c>
      <c r="C32" s="71" t="s">
        <v>181</v>
      </c>
      <c r="D32" s="303" t="s">
        <v>2</v>
      </c>
      <c r="E32" s="253" t="s">
        <v>160</v>
      </c>
      <c r="F32" s="309">
        <v>194</v>
      </c>
      <c r="G32" s="310">
        <v>6</v>
      </c>
      <c r="H32" s="310">
        <v>4</v>
      </c>
      <c r="I32" s="256">
        <f t="shared" si="2"/>
        <v>204</v>
      </c>
      <c r="J32" s="347"/>
      <c r="K32" s="347"/>
      <c r="L32" s="347"/>
      <c r="M32" s="337"/>
      <c r="N32" s="347"/>
      <c r="O32" s="347"/>
      <c r="P32" s="347"/>
      <c r="Q32" s="347"/>
      <c r="R32" s="347"/>
      <c r="S32" s="347"/>
      <c r="T32" s="337"/>
      <c r="U32" s="347"/>
      <c r="V32" s="347"/>
      <c r="W32" s="347"/>
      <c r="X32" s="347"/>
      <c r="Y32" s="347"/>
      <c r="Z32" s="347"/>
      <c r="AA32" s="337"/>
      <c r="AB32" s="347"/>
      <c r="AC32" s="347"/>
      <c r="AD32" s="347"/>
      <c r="AE32" s="347"/>
      <c r="AF32" s="347"/>
      <c r="AG32" s="347"/>
      <c r="AH32" s="337"/>
      <c r="AI32" s="347"/>
      <c r="AJ32" s="347"/>
      <c r="AK32" s="347"/>
      <c r="AL32" s="347"/>
      <c r="AM32" s="347"/>
      <c r="AN32" s="347"/>
      <c r="AO32" s="257">
        <f t="shared" si="3"/>
        <v>0</v>
      </c>
      <c r="AP32" s="370">
        <v>26</v>
      </c>
      <c r="AQ32" s="335">
        <v>0</v>
      </c>
      <c r="AR32" s="258">
        <f t="shared" si="4"/>
        <v>0</v>
      </c>
      <c r="AS32" s="258">
        <f t="shared" si="5"/>
        <v>0</v>
      </c>
      <c r="AT32" s="259">
        <f t="shared" si="6"/>
        <v>0</v>
      </c>
      <c r="AU32" s="260">
        <f t="shared" si="7"/>
        <v>0</v>
      </c>
      <c r="AV32" s="261">
        <v>26</v>
      </c>
      <c r="AW32" s="261">
        <v>0</v>
      </c>
      <c r="AX32" s="260">
        <f t="shared" si="8"/>
        <v>0</v>
      </c>
      <c r="AY32" s="260">
        <f>0</f>
        <v>0</v>
      </c>
      <c r="AZ32" s="262">
        <f t="shared" si="9"/>
        <v>0</v>
      </c>
      <c r="BA32" s="263">
        <v>0</v>
      </c>
      <c r="BB32" s="264">
        <f t="shared" si="10"/>
        <v>0</v>
      </c>
      <c r="BC32" s="265">
        <f t="shared" si="11"/>
        <v>0</v>
      </c>
      <c r="BD32" s="264">
        <f t="shared" si="12"/>
        <v>0</v>
      </c>
      <c r="BE32" s="278">
        <f t="shared" si="13"/>
        <v>0</v>
      </c>
      <c r="BF32" s="361">
        <v>0</v>
      </c>
      <c r="BG32" s="267">
        <v>0</v>
      </c>
      <c r="BH32" s="389">
        <v>0</v>
      </c>
      <c r="BI32" s="296">
        <f>'ALL TEAM'!H35/26*OT!BH32</f>
        <v>0</v>
      </c>
      <c r="BJ32" s="300"/>
      <c r="BK32" s="300"/>
      <c r="BL32" s="270"/>
      <c r="BM32" s="300"/>
      <c r="BN32" s="300"/>
      <c r="BO32" s="300"/>
      <c r="BP32" s="300"/>
      <c r="BQ32" s="300"/>
      <c r="BR32" s="300"/>
      <c r="BS32" s="270"/>
      <c r="BT32" s="300"/>
      <c r="BU32" s="300"/>
      <c r="BV32" s="300"/>
      <c r="BW32" s="300"/>
      <c r="BX32" s="300"/>
      <c r="BY32" s="300"/>
      <c r="BZ32" s="270"/>
      <c r="CA32" s="300"/>
      <c r="CB32" s="300"/>
      <c r="CC32" s="300"/>
      <c r="CD32" s="300"/>
      <c r="CE32" s="300"/>
      <c r="CF32" s="300"/>
      <c r="CG32" s="270"/>
      <c r="CH32" s="300"/>
      <c r="CI32" s="300"/>
      <c r="CJ32" s="300"/>
      <c r="CK32" s="300"/>
      <c r="CL32" s="300"/>
      <c r="CM32" s="300"/>
      <c r="CN32" s="270"/>
      <c r="CO32" s="311"/>
      <c r="CP32" s="306"/>
      <c r="CQ32" s="282"/>
      <c r="CR32" s="283"/>
      <c r="CS32" s="284"/>
      <c r="CT32" s="284"/>
      <c r="CU32" s="284"/>
      <c r="CV32" s="284"/>
      <c r="CW32" s="284"/>
      <c r="CX32" s="284"/>
      <c r="CY32" s="284"/>
      <c r="CZ32" s="285"/>
      <c r="DA32" s="286"/>
    </row>
    <row r="33" spans="1:105" ht="25.5" customHeight="1">
      <c r="A33" s="95">
        <v>28</v>
      </c>
      <c r="B33" s="113" t="s">
        <v>215</v>
      </c>
      <c r="C33" s="71" t="s">
        <v>182</v>
      </c>
      <c r="D33" s="307" t="s">
        <v>1</v>
      </c>
      <c r="E33" s="304" t="s">
        <v>183</v>
      </c>
      <c r="F33" s="309">
        <v>197</v>
      </c>
      <c r="G33" s="255">
        <v>6</v>
      </c>
      <c r="H33" s="255">
        <v>4</v>
      </c>
      <c r="I33" s="256">
        <f t="shared" si="2"/>
        <v>207</v>
      </c>
      <c r="J33" s="347"/>
      <c r="K33" s="347"/>
      <c r="L33" s="347"/>
      <c r="M33" s="337"/>
      <c r="N33" s="347"/>
      <c r="O33" s="347"/>
      <c r="P33" s="347"/>
      <c r="Q33" s="347"/>
      <c r="R33" s="347"/>
      <c r="S33" s="347"/>
      <c r="T33" s="337"/>
      <c r="U33" s="347"/>
      <c r="V33" s="347"/>
      <c r="W33" s="347"/>
      <c r="X33" s="347"/>
      <c r="Y33" s="347"/>
      <c r="Z33" s="347"/>
      <c r="AA33" s="337"/>
      <c r="AB33" s="347"/>
      <c r="AC33" s="347"/>
      <c r="AD33" s="347"/>
      <c r="AE33" s="347"/>
      <c r="AF33" s="347"/>
      <c r="AG33" s="347"/>
      <c r="AH33" s="337"/>
      <c r="AI33" s="347"/>
      <c r="AJ33" s="347"/>
      <c r="AK33" s="347"/>
      <c r="AL33" s="347"/>
      <c r="AM33" s="347"/>
      <c r="AN33" s="347"/>
      <c r="AO33" s="257">
        <f t="shared" si="3"/>
        <v>0</v>
      </c>
      <c r="AP33" s="370">
        <v>26</v>
      </c>
      <c r="AQ33" s="335">
        <v>0</v>
      </c>
      <c r="AR33" s="258">
        <f t="shared" si="4"/>
        <v>0</v>
      </c>
      <c r="AS33" s="258">
        <f t="shared" si="5"/>
        <v>0</v>
      </c>
      <c r="AT33" s="259">
        <f t="shared" si="6"/>
        <v>0</v>
      </c>
      <c r="AU33" s="260">
        <f>26-AV33-AW33</f>
        <v>0</v>
      </c>
      <c r="AV33" s="261">
        <v>26</v>
      </c>
      <c r="AW33" s="261">
        <v>0</v>
      </c>
      <c r="AX33" s="260">
        <f t="shared" si="8"/>
        <v>0</v>
      </c>
      <c r="AY33" s="260">
        <f>0</f>
        <v>0</v>
      </c>
      <c r="AZ33" s="262">
        <f t="shared" si="9"/>
        <v>0</v>
      </c>
      <c r="BA33" s="263">
        <v>0</v>
      </c>
      <c r="BB33" s="264">
        <f t="shared" si="10"/>
        <v>0</v>
      </c>
      <c r="BC33" s="265">
        <f>BE33*1000</f>
        <v>0</v>
      </c>
      <c r="BD33" s="264">
        <f>BC33/$BB$3</f>
        <v>0</v>
      </c>
      <c r="BE33" s="278">
        <f>AR33+AX33</f>
        <v>0</v>
      </c>
      <c r="BF33" s="361">
        <v>0</v>
      </c>
      <c r="BG33" s="267">
        <v>0</v>
      </c>
      <c r="BH33" s="389">
        <v>0</v>
      </c>
      <c r="BI33" s="296">
        <f>'ALL TEAM'!H36/26*OT!BH33</f>
        <v>0</v>
      </c>
      <c r="BJ33" s="300"/>
      <c r="BK33" s="300"/>
      <c r="BL33" s="270"/>
      <c r="BM33" s="300"/>
      <c r="BN33" s="300"/>
      <c r="BO33" s="300"/>
      <c r="BP33" s="300"/>
      <c r="BQ33" s="300"/>
      <c r="BR33" s="300"/>
      <c r="BS33" s="270"/>
      <c r="BT33" s="300"/>
      <c r="BU33" s="300"/>
      <c r="BV33" s="300"/>
      <c r="BW33" s="300"/>
      <c r="BX33" s="300"/>
      <c r="BY33" s="300"/>
      <c r="BZ33" s="270"/>
      <c r="CA33" s="300"/>
      <c r="CB33" s="300"/>
      <c r="CC33" s="300"/>
      <c r="CD33" s="300"/>
      <c r="CE33" s="300"/>
      <c r="CF33" s="300"/>
      <c r="CG33" s="270"/>
      <c r="CH33" s="300"/>
      <c r="CI33" s="300"/>
      <c r="CJ33" s="300"/>
      <c r="CK33" s="300"/>
      <c r="CL33" s="300"/>
      <c r="CM33" s="300"/>
      <c r="CN33" s="270"/>
      <c r="CO33" s="280"/>
      <c r="CP33" s="272"/>
      <c r="CQ33" s="312"/>
      <c r="CR33" s="290"/>
      <c r="CS33" s="291"/>
      <c r="CT33" s="291"/>
      <c r="CU33" s="291"/>
      <c r="CV33" s="291"/>
      <c r="CW33" s="291"/>
      <c r="CX33" s="291"/>
      <c r="CY33" s="291"/>
      <c r="CZ33" s="292"/>
      <c r="DA33" s="294"/>
    </row>
    <row r="34" spans="1:105" s="24" customFormat="1" ht="25.5" customHeight="1">
      <c r="A34" s="95">
        <v>29</v>
      </c>
      <c r="B34" s="113" t="s">
        <v>216</v>
      </c>
      <c r="C34" s="71" t="s">
        <v>184</v>
      </c>
      <c r="D34" s="303" t="s">
        <v>2</v>
      </c>
      <c r="E34" s="253" t="s">
        <v>160</v>
      </c>
      <c r="F34" s="309">
        <v>194</v>
      </c>
      <c r="G34" s="310">
        <v>6</v>
      </c>
      <c r="H34" s="310">
        <v>4</v>
      </c>
      <c r="I34" s="256">
        <f t="shared" si="2"/>
        <v>204</v>
      </c>
      <c r="J34" s="347"/>
      <c r="K34" s="347"/>
      <c r="L34" s="347"/>
      <c r="M34" s="337"/>
      <c r="N34" s="347"/>
      <c r="O34" s="347"/>
      <c r="P34" s="347"/>
      <c r="Q34" s="347"/>
      <c r="R34" s="347"/>
      <c r="S34" s="347"/>
      <c r="T34" s="337"/>
      <c r="U34" s="347"/>
      <c r="V34" s="347"/>
      <c r="W34" s="347"/>
      <c r="X34" s="347"/>
      <c r="Y34" s="347"/>
      <c r="Z34" s="347"/>
      <c r="AA34" s="337"/>
      <c r="AB34" s="347"/>
      <c r="AC34" s="347"/>
      <c r="AD34" s="347"/>
      <c r="AE34" s="347"/>
      <c r="AF34" s="347"/>
      <c r="AG34" s="347"/>
      <c r="AH34" s="337"/>
      <c r="AI34" s="347"/>
      <c r="AJ34" s="347"/>
      <c r="AK34" s="347"/>
      <c r="AL34" s="347"/>
      <c r="AM34" s="347"/>
      <c r="AN34" s="347"/>
      <c r="AO34" s="257">
        <f t="shared" si="3"/>
        <v>0</v>
      </c>
      <c r="AP34" s="370">
        <v>26</v>
      </c>
      <c r="AQ34" s="335">
        <v>0</v>
      </c>
      <c r="AR34" s="258">
        <f t="shared" si="4"/>
        <v>0</v>
      </c>
      <c r="AS34" s="258">
        <f t="shared" si="5"/>
        <v>0</v>
      </c>
      <c r="AT34" s="259">
        <f t="shared" si="6"/>
        <v>0</v>
      </c>
      <c r="AU34" s="260">
        <f t="shared" si="7"/>
        <v>0</v>
      </c>
      <c r="AV34" s="261">
        <v>26</v>
      </c>
      <c r="AW34" s="261">
        <v>0</v>
      </c>
      <c r="AX34" s="260">
        <f t="shared" si="8"/>
        <v>0</v>
      </c>
      <c r="AY34" s="260">
        <f>0</f>
        <v>0</v>
      </c>
      <c r="AZ34" s="262">
        <f t="shared" si="9"/>
        <v>0</v>
      </c>
      <c r="BA34" s="263">
        <v>0</v>
      </c>
      <c r="BB34" s="264">
        <f t="shared" si="10"/>
        <v>0</v>
      </c>
      <c r="BC34" s="265">
        <f t="shared" si="11"/>
        <v>0</v>
      </c>
      <c r="BD34" s="264">
        <f t="shared" si="12"/>
        <v>0</v>
      </c>
      <c r="BE34" s="266">
        <f t="shared" si="13"/>
        <v>0</v>
      </c>
      <c r="BF34" s="361">
        <v>0</v>
      </c>
      <c r="BG34" s="267">
        <v>0</v>
      </c>
      <c r="BH34" s="390">
        <v>0</v>
      </c>
      <c r="BI34" s="296">
        <f>'ALL TEAM'!H37/26*OT!BH34</f>
        <v>0</v>
      </c>
      <c r="BJ34" s="300"/>
      <c r="BK34" s="300"/>
      <c r="BL34" s="270"/>
      <c r="BM34" s="300"/>
      <c r="BN34" s="300"/>
      <c r="BO34" s="300"/>
      <c r="BP34" s="300"/>
      <c r="BQ34" s="300"/>
      <c r="BR34" s="300"/>
      <c r="BS34" s="270"/>
      <c r="BT34" s="300"/>
      <c r="BU34" s="300"/>
      <c r="BV34" s="300"/>
      <c r="BW34" s="300"/>
      <c r="BX34" s="300"/>
      <c r="BY34" s="300"/>
      <c r="BZ34" s="270"/>
      <c r="CA34" s="300"/>
      <c r="CB34" s="300"/>
      <c r="CC34" s="300"/>
      <c r="CD34" s="300"/>
      <c r="CE34" s="300"/>
      <c r="CF34" s="300"/>
      <c r="CG34" s="270"/>
      <c r="CH34" s="300"/>
      <c r="CI34" s="300"/>
      <c r="CJ34" s="300"/>
      <c r="CK34" s="300"/>
      <c r="CL34" s="300"/>
      <c r="CM34" s="300"/>
      <c r="CN34" s="270"/>
      <c r="CO34" s="280"/>
      <c r="CP34" s="306"/>
      <c r="CQ34" s="282"/>
      <c r="CR34" s="283"/>
      <c r="CS34" s="284"/>
      <c r="CT34" s="284"/>
      <c r="CU34" s="284"/>
      <c r="CV34" s="284"/>
      <c r="CW34" s="284"/>
      <c r="CX34" s="284"/>
      <c r="CY34" s="284"/>
      <c r="CZ34" s="285"/>
      <c r="DA34" s="286"/>
    </row>
    <row r="35" spans="1:105" ht="25.5" customHeight="1">
      <c r="A35" s="95">
        <v>30</v>
      </c>
      <c r="B35" s="113" t="s">
        <v>217</v>
      </c>
      <c r="C35" s="71" t="s">
        <v>185</v>
      </c>
      <c r="D35" s="303" t="s">
        <v>2</v>
      </c>
      <c r="E35" s="253" t="s">
        <v>160</v>
      </c>
      <c r="F35" s="309">
        <v>194</v>
      </c>
      <c r="G35" s="310">
        <v>6</v>
      </c>
      <c r="H35" s="310">
        <v>4</v>
      </c>
      <c r="I35" s="256">
        <f t="shared" si="2"/>
        <v>204</v>
      </c>
      <c r="J35" s="347"/>
      <c r="K35" s="347"/>
      <c r="L35" s="347"/>
      <c r="M35" s="368"/>
      <c r="N35" s="347"/>
      <c r="O35" s="347"/>
      <c r="P35" s="347"/>
      <c r="Q35" s="347"/>
      <c r="R35" s="347"/>
      <c r="S35" s="347"/>
      <c r="T35" s="368"/>
      <c r="U35" s="347"/>
      <c r="V35" s="347"/>
      <c r="W35" s="347"/>
      <c r="X35" s="347"/>
      <c r="Y35" s="347"/>
      <c r="Z35" s="347"/>
      <c r="AA35" s="368"/>
      <c r="AB35" s="347"/>
      <c r="AC35" s="347"/>
      <c r="AD35" s="347"/>
      <c r="AE35" s="347"/>
      <c r="AF35" s="347"/>
      <c r="AG35" s="347"/>
      <c r="AH35" s="368"/>
      <c r="AI35" s="347"/>
      <c r="AJ35" s="347"/>
      <c r="AK35" s="347"/>
      <c r="AL35" s="347"/>
      <c r="AM35" s="347"/>
      <c r="AN35" s="347"/>
      <c r="AO35" s="257">
        <f t="shared" si="3"/>
        <v>0</v>
      </c>
      <c r="AP35" s="370">
        <v>26</v>
      </c>
      <c r="AQ35" s="335">
        <v>0</v>
      </c>
      <c r="AR35" s="258">
        <f t="shared" si="4"/>
        <v>0</v>
      </c>
      <c r="AS35" s="258">
        <f t="shared" si="5"/>
        <v>0</v>
      </c>
      <c r="AT35" s="259">
        <f t="shared" si="6"/>
        <v>0</v>
      </c>
      <c r="AU35" s="260">
        <f t="shared" si="7"/>
        <v>0</v>
      </c>
      <c r="AV35" s="261">
        <v>26</v>
      </c>
      <c r="AW35" s="261">
        <v>0</v>
      </c>
      <c r="AX35" s="260">
        <f t="shared" si="8"/>
        <v>0</v>
      </c>
      <c r="AY35" s="260">
        <f>0</f>
        <v>0</v>
      </c>
      <c r="AZ35" s="262">
        <f t="shared" si="9"/>
        <v>0</v>
      </c>
      <c r="BA35" s="263">
        <v>0</v>
      </c>
      <c r="BB35" s="264">
        <f t="shared" si="10"/>
        <v>0</v>
      </c>
      <c r="BC35" s="265">
        <f t="shared" si="11"/>
        <v>0</v>
      </c>
      <c r="BD35" s="264">
        <f t="shared" si="12"/>
        <v>0</v>
      </c>
      <c r="BE35" s="278">
        <f t="shared" si="13"/>
        <v>0</v>
      </c>
      <c r="BF35" s="361">
        <v>0</v>
      </c>
      <c r="BG35" s="363">
        <v>0</v>
      </c>
      <c r="BH35" s="389">
        <v>0</v>
      </c>
      <c r="BI35" s="296">
        <f>'ALL TEAM'!H38/26*OT!BH35</f>
        <v>0</v>
      </c>
      <c r="BJ35" s="300"/>
      <c r="BK35" s="300"/>
      <c r="BL35" s="270"/>
      <c r="BM35" s="300"/>
      <c r="BN35" s="300"/>
      <c r="BO35" s="300"/>
      <c r="BP35" s="300"/>
      <c r="BQ35" s="300"/>
      <c r="BR35" s="300"/>
      <c r="BS35" s="270"/>
      <c r="BT35" s="300"/>
      <c r="BU35" s="300"/>
      <c r="BV35" s="300"/>
      <c r="BW35" s="300"/>
      <c r="BX35" s="300"/>
      <c r="BY35" s="300"/>
      <c r="BZ35" s="270"/>
      <c r="CA35" s="300"/>
      <c r="CB35" s="300"/>
      <c r="CC35" s="300"/>
      <c r="CD35" s="300"/>
      <c r="CE35" s="300"/>
      <c r="CF35" s="300"/>
      <c r="CG35" s="270"/>
      <c r="CH35" s="300"/>
      <c r="CI35" s="300"/>
      <c r="CJ35" s="300"/>
      <c r="CK35" s="300"/>
      <c r="CL35" s="300"/>
      <c r="CM35" s="300"/>
      <c r="CN35" s="270"/>
      <c r="CO35" s="288"/>
      <c r="CP35" s="302"/>
      <c r="CQ35" s="289"/>
      <c r="CR35" s="290"/>
      <c r="CS35" s="291"/>
      <c r="CT35" s="291"/>
      <c r="CU35" s="291"/>
      <c r="CV35" s="291"/>
      <c r="CW35" s="291"/>
      <c r="CX35" s="291"/>
      <c r="CY35" s="291"/>
      <c r="CZ35" s="292"/>
      <c r="DA35" s="294"/>
    </row>
    <row r="36" spans="1:105" ht="25.5" customHeight="1">
      <c r="A36" s="95">
        <v>31</v>
      </c>
      <c r="B36" s="113" t="s">
        <v>218</v>
      </c>
      <c r="C36" s="71" t="s">
        <v>186</v>
      </c>
      <c r="D36" s="303" t="s">
        <v>2</v>
      </c>
      <c r="E36" s="253" t="s">
        <v>160</v>
      </c>
      <c r="F36" s="309">
        <v>194</v>
      </c>
      <c r="G36" s="310">
        <v>6</v>
      </c>
      <c r="H36" s="310">
        <v>4</v>
      </c>
      <c r="I36" s="256">
        <f t="shared" si="2"/>
        <v>204</v>
      </c>
      <c r="J36" s="347"/>
      <c r="K36" s="347"/>
      <c r="L36" s="347"/>
      <c r="M36" s="337"/>
      <c r="N36" s="347"/>
      <c r="O36" s="347"/>
      <c r="P36" s="347"/>
      <c r="Q36" s="347"/>
      <c r="R36" s="347"/>
      <c r="S36" s="347"/>
      <c r="T36" s="337"/>
      <c r="U36" s="347"/>
      <c r="V36" s="347"/>
      <c r="W36" s="347"/>
      <c r="X36" s="347"/>
      <c r="Y36" s="347"/>
      <c r="Z36" s="347"/>
      <c r="AA36" s="337"/>
      <c r="AB36" s="347"/>
      <c r="AC36" s="347"/>
      <c r="AD36" s="347"/>
      <c r="AE36" s="347"/>
      <c r="AF36" s="347"/>
      <c r="AG36" s="347"/>
      <c r="AH36" s="337"/>
      <c r="AI36" s="347"/>
      <c r="AJ36" s="347"/>
      <c r="AK36" s="347"/>
      <c r="AL36" s="347"/>
      <c r="AM36" s="347"/>
      <c r="AN36" s="347"/>
      <c r="AO36" s="257">
        <f t="shared" si="3"/>
        <v>0</v>
      </c>
      <c r="AP36" s="370">
        <v>26</v>
      </c>
      <c r="AQ36" s="335">
        <v>0</v>
      </c>
      <c r="AR36" s="258">
        <f t="shared" si="4"/>
        <v>0</v>
      </c>
      <c r="AS36" s="258">
        <f t="shared" si="5"/>
        <v>0</v>
      </c>
      <c r="AT36" s="259">
        <f t="shared" si="6"/>
        <v>0</v>
      </c>
      <c r="AU36" s="260">
        <f t="shared" si="7"/>
        <v>0</v>
      </c>
      <c r="AV36" s="261">
        <v>26</v>
      </c>
      <c r="AW36" s="261">
        <v>0</v>
      </c>
      <c r="AX36" s="260">
        <f t="shared" si="8"/>
        <v>0</v>
      </c>
      <c r="AY36" s="260">
        <f>0</f>
        <v>0</v>
      </c>
      <c r="AZ36" s="262">
        <f t="shared" si="9"/>
        <v>0</v>
      </c>
      <c r="BA36" s="263">
        <v>0</v>
      </c>
      <c r="BB36" s="264">
        <f t="shared" si="10"/>
        <v>0</v>
      </c>
      <c r="BC36" s="265">
        <f t="shared" si="11"/>
        <v>0</v>
      </c>
      <c r="BD36" s="264">
        <f t="shared" si="12"/>
        <v>0</v>
      </c>
      <c r="BE36" s="266">
        <f t="shared" si="13"/>
        <v>0</v>
      </c>
      <c r="BF36" s="361">
        <v>0</v>
      </c>
      <c r="BG36" s="267" t="s">
        <v>282</v>
      </c>
      <c r="BH36" s="389">
        <v>0</v>
      </c>
      <c r="BI36" s="296">
        <f>'ALL TEAM'!H39/26*OT!BH36</f>
        <v>0</v>
      </c>
      <c r="BJ36" s="300"/>
      <c r="BK36" s="300"/>
      <c r="BL36" s="270"/>
      <c r="BM36" s="300"/>
      <c r="BN36" s="300"/>
      <c r="BO36" s="300"/>
      <c r="BP36" s="300"/>
      <c r="BQ36" s="300"/>
      <c r="BR36" s="300"/>
      <c r="BS36" s="270"/>
      <c r="BT36" s="300"/>
      <c r="BU36" s="300"/>
      <c r="BV36" s="300"/>
      <c r="BW36" s="300"/>
      <c r="BX36" s="300"/>
      <c r="BY36" s="300"/>
      <c r="BZ36" s="270"/>
      <c r="CA36" s="300"/>
      <c r="CB36" s="300"/>
      <c r="CC36" s="300"/>
      <c r="CD36" s="300"/>
      <c r="CE36" s="300"/>
      <c r="CF36" s="300"/>
      <c r="CG36" s="270"/>
      <c r="CH36" s="300"/>
      <c r="CI36" s="300"/>
      <c r="CJ36" s="300"/>
      <c r="CK36" s="300"/>
      <c r="CL36" s="300"/>
      <c r="CM36" s="300"/>
      <c r="CN36" s="270"/>
      <c r="CO36" s="271"/>
      <c r="CP36" s="272"/>
      <c r="CQ36" s="289"/>
      <c r="CR36" s="290"/>
      <c r="CS36" s="291"/>
      <c r="CT36" s="291"/>
      <c r="CU36" s="291"/>
      <c r="CV36" s="291"/>
      <c r="CW36" s="291"/>
      <c r="CX36" s="291"/>
      <c r="CY36" s="291"/>
      <c r="CZ36" s="292"/>
      <c r="DA36" s="294"/>
    </row>
    <row r="37" spans="1:105" s="24" customFormat="1" ht="25.5" customHeight="1">
      <c r="A37" s="95">
        <v>32</v>
      </c>
      <c r="B37" s="113" t="s">
        <v>219</v>
      </c>
      <c r="C37" s="71" t="s">
        <v>187</v>
      </c>
      <c r="D37" s="313" t="s">
        <v>2</v>
      </c>
      <c r="E37" s="304" t="s">
        <v>159</v>
      </c>
      <c r="F37" s="309">
        <v>194</v>
      </c>
      <c r="G37" s="310">
        <v>6</v>
      </c>
      <c r="H37" s="310">
        <v>4</v>
      </c>
      <c r="I37" s="256">
        <f t="shared" si="2"/>
        <v>204</v>
      </c>
      <c r="J37" s="347"/>
      <c r="K37" s="347"/>
      <c r="L37" s="347"/>
      <c r="M37" s="337"/>
      <c r="N37" s="347"/>
      <c r="O37" s="347"/>
      <c r="P37" s="347"/>
      <c r="Q37" s="347"/>
      <c r="R37" s="347"/>
      <c r="S37" s="347"/>
      <c r="T37" s="337"/>
      <c r="U37" s="347"/>
      <c r="V37" s="347"/>
      <c r="W37" s="347"/>
      <c r="X37" s="347"/>
      <c r="Y37" s="347"/>
      <c r="Z37" s="347"/>
      <c r="AA37" s="337"/>
      <c r="AB37" s="347"/>
      <c r="AC37" s="347"/>
      <c r="AD37" s="347"/>
      <c r="AE37" s="347"/>
      <c r="AF37" s="347"/>
      <c r="AG37" s="347"/>
      <c r="AH37" s="337"/>
      <c r="AI37" s="347"/>
      <c r="AJ37" s="347"/>
      <c r="AK37" s="347"/>
      <c r="AL37" s="347"/>
      <c r="AM37" s="347"/>
      <c r="AN37" s="347"/>
      <c r="AO37" s="257">
        <f t="shared" si="3"/>
        <v>0</v>
      </c>
      <c r="AP37" s="370">
        <v>26</v>
      </c>
      <c r="AQ37" s="335">
        <v>0</v>
      </c>
      <c r="AR37" s="258">
        <f t="shared" si="4"/>
        <v>0</v>
      </c>
      <c r="AS37" s="258">
        <f t="shared" si="5"/>
        <v>0</v>
      </c>
      <c r="AT37" s="259">
        <f t="shared" si="6"/>
        <v>0</v>
      </c>
      <c r="AU37" s="260">
        <f t="shared" si="7"/>
        <v>0</v>
      </c>
      <c r="AV37" s="261">
        <v>26</v>
      </c>
      <c r="AW37" s="261">
        <v>0</v>
      </c>
      <c r="AX37" s="260">
        <f t="shared" si="8"/>
        <v>0</v>
      </c>
      <c r="AY37" s="260">
        <f>0</f>
        <v>0</v>
      </c>
      <c r="AZ37" s="262">
        <f t="shared" si="9"/>
        <v>0</v>
      </c>
      <c r="BA37" s="263">
        <v>0</v>
      </c>
      <c r="BB37" s="264">
        <f t="shared" si="10"/>
        <v>0</v>
      </c>
      <c r="BC37" s="265">
        <f t="shared" si="11"/>
        <v>0</v>
      </c>
      <c r="BD37" s="264">
        <f t="shared" si="12"/>
        <v>0</v>
      </c>
      <c r="BE37" s="278">
        <f t="shared" si="13"/>
        <v>0</v>
      </c>
      <c r="BF37" s="361">
        <v>0</v>
      </c>
      <c r="BG37" s="267">
        <v>0</v>
      </c>
      <c r="BH37" s="390">
        <v>0</v>
      </c>
      <c r="BI37" s="296">
        <f>'ALL TEAM'!H40/26*OT!BH37</f>
        <v>0</v>
      </c>
      <c r="BJ37" s="300"/>
      <c r="BK37" s="300"/>
      <c r="BL37" s="270"/>
      <c r="BM37" s="300"/>
      <c r="BN37" s="300"/>
      <c r="BO37" s="300"/>
      <c r="BP37" s="300"/>
      <c r="BQ37" s="300"/>
      <c r="BR37" s="300"/>
      <c r="BS37" s="270"/>
      <c r="BT37" s="300"/>
      <c r="BU37" s="300"/>
      <c r="BV37" s="300"/>
      <c r="BW37" s="300"/>
      <c r="BX37" s="300"/>
      <c r="BY37" s="300"/>
      <c r="BZ37" s="270"/>
      <c r="CA37" s="300"/>
      <c r="CB37" s="300"/>
      <c r="CC37" s="300"/>
      <c r="CD37" s="300"/>
      <c r="CE37" s="300"/>
      <c r="CF37" s="300"/>
      <c r="CG37" s="270"/>
      <c r="CH37" s="300"/>
      <c r="CI37" s="300"/>
      <c r="CJ37" s="300"/>
      <c r="CK37" s="300"/>
      <c r="CL37" s="300"/>
      <c r="CM37" s="300"/>
      <c r="CN37" s="270"/>
      <c r="CO37" s="280"/>
      <c r="CP37" s="306"/>
      <c r="CQ37" s="282"/>
      <c r="CR37" s="283"/>
      <c r="CS37" s="284"/>
      <c r="CT37" s="284"/>
      <c r="CU37" s="284"/>
      <c r="CV37" s="284"/>
      <c r="CW37" s="284"/>
      <c r="CX37" s="284"/>
      <c r="CY37" s="284"/>
      <c r="CZ37" s="285"/>
      <c r="DA37" s="286"/>
    </row>
    <row r="38" spans="1:105" ht="25.5" customHeight="1">
      <c r="A38" s="95">
        <v>33</v>
      </c>
      <c r="B38" s="358" t="s">
        <v>265</v>
      </c>
      <c r="C38" s="338" t="s">
        <v>263</v>
      </c>
      <c r="D38" s="332" t="s">
        <v>1</v>
      </c>
      <c r="E38" s="333" t="s">
        <v>168</v>
      </c>
      <c r="F38" s="309">
        <v>620</v>
      </c>
      <c r="G38" s="346">
        <v>0</v>
      </c>
      <c r="H38" s="382"/>
      <c r="I38" s="256">
        <f t="shared" si="2"/>
        <v>620</v>
      </c>
      <c r="J38" s="339"/>
      <c r="K38" s="339"/>
      <c r="L38" s="339"/>
      <c r="M38" s="337"/>
      <c r="N38" s="339"/>
      <c r="O38" s="339"/>
      <c r="P38" s="339"/>
      <c r="Q38" s="339"/>
      <c r="R38" s="339"/>
      <c r="S38" s="339"/>
      <c r="T38" s="337"/>
      <c r="U38" s="339"/>
      <c r="V38" s="339"/>
      <c r="W38" s="339"/>
      <c r="X38" s="339"/>
      <c r="Y38" s="339"/>
      <c r="Z38" s="339"/>
      <c r="AA38" s="337"/>
      <c r="AB38" s="339"/>
      <c r="AC38" s="339"/>
      <c r="AD38" s="339"/>
      <c r="AE38" s="339"/>
      <c r="AF38" s="339"/>
      <c r="AG38" s="339"/>
      <c r="AH38" s="337"/>
      <c r="AI38" s="339"/>
      <c r="AJ38" s="339"/>
      <c r="AK38" s="339"/>
      <c r="AL38" s="339"/>
      <c r="AM38" s="339"/>
      <c r="AN38" s="339"/>
      <c r="AO38" s="257">
        <f t="shared" si="3"/>
        <v>26</v>
      </c>
      <c r="AP38" s="367">
        <v>0</v>
      </c>
      <c r="AQ38" s="335">
        <v>0</v>
      </c>
      <c r="AR38" s="258">
        <f t="shared" si="4"/>
        <v>0</v>
      </c>
      <c r="AS38" s="258">
        <f t="shared" si="5"/>
        <v>0</v>
      </c>
      <c r="AT38" s="259">
        <f t="shared" si="6"/>
        <v>0</v>
      </c>
      <c r="AU38" s="260">
        <f t="shared" si="7"/>
        <v>0</v>
      </c>
      <c r="AV38" s="261">
        <v>26</v>
      </c>
      <c r="AW38" s="261">
        <v>0</v>
      </c>
      <c r="AX38" s="260">
        <f t="shared" si="8"/>
        <v>0</v>
      </c>
      <c r="AY38" s="260">
        <f>0</f>
        <v>0</v>
      </c>
      <c r="AZ38" s="262">
        <f t="shared" si="9"/>
        <v>0</v>
      </c>
      <c r="BA38" s="263">
        <v>0</v>
      </c>
      <c r="BB38" s="264">
        <f>BA38/$BB$3</f>
        <v>0</v>
      </c>
      <c r="BC38" s="265">
        <f t="shared" si="11"/>
        <v>0</v>
      </c>
      <c r="BD38" s="264">
        <f t="shared" si="12"/>
        <v>0</v>
      </c>
      <c r="BE38" s="278">
        <f t="shared" si="13"/>
        <v>0</v>
      </c>
      <c r="BF38" s="287">
        <v>10</v>
      </c>
      <c r="BG38" s="287">
        <v>7</v>
      </c>
      <c r="BH38" s="389">
        <v>0</v>
      </c>
      <c r="BI38" s="356">
        <f>'ALL TEAM'!H41/26*OT!BH38</f>
        <v>0</v>
      </c>
      <c r="BJ38" s="300"/>
      <c r="BK38" s="300"/>
      <c r="BL38" s="270"/>
      <c r="BM38" s="300"/>
      <c r="BN38" s="300"/>
      <c r="BO38" s="300"/>
      <c r="BP38" s="300"/>
      <c r="BQ38" s="300"/>
      <c r="BR38" s="300"/>
      <c r="BS38" s="270"/>
      <c r="BT38" s="300"/>
      <c r="BU38" s="300"/>
      <c r="BV38" s="300"/>
      <c r="BW38" s="300"/>
      <c r="BX38" s="300"/>
      <c r="BY38" s="300"/>
      <c r="BZ38" s="270"/>
      <c r="CA38" s="300"/>
      <c r="CB38" s="300"/>
      <c r="CC38" s="300"/>
      <c r="CD38" s="300"/>
      <c r="CE38" s="300"/>
      <c r="CF38" s="300"/>
      <c r="CG38" s="270"/>
      <c r="CH38" s="300"/>
      <c r="CI38" s="300"/>
      <c r="CJ38" s="300"/>
      <c r="CK38" s="300"/>
      <c r="CL38" s="300"/>
      <c r="CM38" s="300"/>
      <c r="CN38" s="270"/>
      <c r="CO38" s="314"/>
      <c r="CP38" s="315"/>
      <c r="CQ38" s="315"/>
      <c r="CR38" s="316"/>
      <c r="CS38" s="316"/>
      <c r="CT38" s="316"/>
      <c r="CU38" s="316"/>
      <c r="CV38" s="316"/>
      <c r="CW38" s="316"/>
      <c r="CX38" s="316"/>
      <c r="CY38" s="316"/>
      <c r="CZ38" s="316"/>
      <c r="DA38" s="317"/>
    </row>
    <row r="39" spans="1:105" ht="25.5" customHeight="1">
      <c r="A39" s="95">
        <v>34</v>
      </c>
      <c r="B39" s="113" t="s">
        <v>270</v>
      </c>
      <c r="C39" s="71" t="s">
        <v>271</v>
      </c>
      <c r="D39" s="252" t="s">
        <v>1</v>
      </c>
      <c r="E39" s="253" t="s">
        <v>152</v>
      </c>
      <c r="F39" s="254">
        <v>194</v>
      </c>
      <c r="G39" s="255">
        <v>6</v>
      </c>
      <c r="H39" s="255">
        <v>4</v>
      </c>
      <c r="I39" s="256">
        <f t="shared" si="2"/>
        <v>204</v>
      </c>
      <c r="J39" s="347"/>
      <c r="K39" s="347"/>
      <c r="L39" s="347"/>
      <c r="M39" s="337"/>
      <c r="N39" s="347"/>
      <c r="O39" s="347"/>
      <c r="P39" s="347"/>
      <c r="Q39" s="347"/>
      <c r="R39" s="347"/>
      <c r="S39" s="347"/>
      <c r="T39" s="337"/>
      <c r="U39" s="347"/>
      <c r="V39" s="347"/>
      <c r="W39" s="347"/>
      <c r="X39" s="347"/>
      <c r="Y39" s="347"/>
      <c r="Z39" s="347"/>
      <c r="AA39" s="337"/>
      <c r="AB39" s="347"/>
      <c r="AC39" s="347"/>
      <c r="AD39" s="347"/>
      <c r="AE39" s="347"/>
      <c r="AF39" s="347"/>
      <c r="AG39" s="347"/>
      <c r="AH39" s="337"/>
      <c r="AI39" s="347"/>
      <c r="AJ39" s="347"/>
      <c r="AK39" s="347"/>
      <c r="AL39" s="347"/>
      <c r="AM39" s="347"/>
      <c r="AN39" s="347"/>
      <c r="AO39" s="318">
        <f>26-AP39-AQ39</f>
        <v>0</v>
      </c>
      <c r="AP39" s="370">
        <v>26</v>
      </c>
      <c r="AQ39" s="335">
        <v>0</v>
      </c>
      <c r="AR39" s="258">
        <f t="shared" si="4"/>
        <v>0</v>
      </c>
      <c r="AS39" s="258">
        <f t="shared" si="5"/>
        <v>0</v>
      </c>
      <c r="AT39" s="259">
        <f t="shared" si="6"/>
        <v>0</v>
      </c>
      <c r="AU39" s="260">
        <f>26-AV39-AW39</f>
        <v>0</v>
      </c>
      <c r="AV39" s="261">
        <v>26</v>
      </c>
      <c r="AW39" s="261">
        <v>0</v>
      </c>
      <c r="AX39" s="260">
        <f t="shared" si="8"/>
        <v>0</v>
      </c>
      <c r="AY39" s="260">
        <f>0</f>
        <v>0</v>
      </c>
      <c r="AZ39" s="262">
        <f t="shared" si="9"/>
        <v>0</v>
      </c>
      <c r="BA39" s="263">
        <v>0</v>
      </c>
      <c r="BB39" s="264">
        <f>BA39/$BB$3</f>
        <v>0</v>
      </c>
      <c r="BC39" s="265">
        <f>BE39*1000</f>
        <v>0</v>
      </c>
      <c r="BD39" s="264">
        <f>BC39/$BB$3</f>
        <v>0</v>
      </c>
      <c r="BE39" s="266">
        <f>AR39+AX39</f>
        <v>0</v>
      </c>
      <c r="BF39" s="361">
        <v>0</v>
      </c>
      <c r="BG39" s="363">
        <v>0</v>
      </c>
      <c r="BH39" s="389">
        <v>0</v>
      </c>
      <c r="BI39" s="296">
        <f>'ALL TEAM'!H42/26*OT!BH39</f>
        <v>0</v>
      </c>
      <c r="BJ39" s="300"/>
      <c r="BK39" s="300"/>
      <c r="BL39" s="270"/>
      <c r="BM39" s="300"/>
      <c r="BN39" s="300"/>
      <c r="BO39" s="300"/>
      <c r="BP39" s="300"/>
      <c r="BQ39" s="300"/>
      <c r="BR39" s="300"/>
      <c r="BS39" s="270"/>
      <c r="BT39" s="300"/>
      <c r="BU39" s="300"/>
      <c r="BV39" s="300"/>
      <c r="BW39" s="300"/>
      <c r="BX39" s="300"/>
      <c r="BY39" s="300"/>
      <c r="BZ39" s="270"/>
      <c r="CA39" s="300"/>
      <c r="CB39" s="300"/>
      <c r="CC39" s="300"/>
      <c r="CD39" s="300"/>
      <c r="CE39" s="300"/>
      <c r="CF39" s="300"/>
      <c r="CG39" s="270"/>
      <c r="CH39" s="300"/>
      <c r="CI39" s="300"/>
      <c r="CJ39" s="300"/>
      <c r="CK39" s="300"/>
      <c r="CL39" s="300"/>
      <c r="CM39" s="300"/>
      <c r="CN39" s="270"/>
      <c r="CO39" s="271" t="s">
        <v>78</v>
      </c>
      <c r="CP39" s="272"/>
      <c r="CQ39" s="289"/>
      <c r="CR39" s="290"/>
      <c r="CS39" s="291"/>
      <c r="CT39" s="291"/>
      <c r="CU39" s="291"/>
      <c r="CV39" s="291"/>
      <c r="CW39" s="291"/>
      <c r="CX39" s="291"/>
      <c r="CY39" s="291"/>
      <c r="CZ39" s="292"/>
      <c r="DA39" s="320"/>
    </row>
    <row r="40" spans="1:105" s="19" customFormat="1" ht="25.5" customHeight="1">
      <c r="A40" s="95">
        <v>35</v>
      </c>
      <c r="B40" s="113" t="s">
        <v>272</v>
      </c>
      <c r="C40" s="71" t="s">
        <v>273</v>
      </c>
      <c r="D40" s="252" t="s">
        <v>2</v>
      </c>
      <c r="E40" s="253" t="s">
        <v>160</v>
      </c>
      <c r="F40" s="299">
        <v>194</v>
      </c>
      <c r="G40" s="255">
        <v>6</v>
      </c>
      <c r="H40" s="255">
        <v>4</v>
      </c>
      <c r="I40" s="256">
        <f t="shared" si="2"/>
        <v>204</v>
      </c>
      <c r="J40" s="347"/>
      <c r="K40" s="347"/>
      <c r="L40" s="347"/>
      <c r="M40" s="337"/>
      <c r="N40" s="347"/>
      <c r="O40" s="347"/>
      <c r="P40" s="347"/>
      <c r="Q40" s="347"/>
      <c r="R40" s="347"/>
      <c r="S40" s="347"/>
      <c r="T40" s="337"/>
      <c r="U40" s="347"/>
      <c r="V40" s="347"/>
      <c r="W40" s="347"/>
      <c r="X40" s="347"/>
      <c r="Y40" s="347"/>
      <c r="Z40" s="347"/>
      <c r="AA40" s="337"/>
      <c r="AB40" s="347"/>
      <c r="AC40" s="347"/>
      <c r="AD40" s="347"/>
      <c r="AE40" s="347"/>
      <c r="AF40" s="347"/>
      <c r="AG40" s="347"/>
      <c r="AH40" s="337"/>
      <c r="AI40" s="347"/>
      <c r="AJ40" s="347"/>
      <c r="AK40" s="347"/>
      <c r="AL40" s="347"/>
      <c r="AM40" s="347"/>
      <c r="AN40" s="347"/>
      <c r="AO40" s="318">
        <f>26-AP40-AQ40</f>
        <v>0</v>
      </c>
      <c r="AP40" s="370">
        <v>26</v>
      </c>
      <c r="AQ40" s="335">
        <v>0</v>
      </c>
      <c r="AR40" s="258">
        <f t="shared" si="4"/>
        <v>0</v>
      </c>
      <c r="AS40" s="258">
        <f t="shared" si="5"/>
        <v>0</v>
      </c>
      <c r="AT40" s="259">
        <f t="shared" si="6"/>
        <v>0</v>
      </c>
      <c r="AU40" s="260">
        <f>26-AV40-AW40</f>
        <v>0</v>
      </c>
      <c r="AV40" s="261">
        <v>26</v>
      </c>
      <c r="AW40" s="261">
        <v>0</v>
      </c>
      <c r="AX40" s="260">
        <f t="shared" si="8"/>
        <v>0</v>
      </c>
      <c r="AY40" s="260">
        <f>0</f>
        <v>0</v>
      </c>
      <c r="AZ40" s="262">
        <f t="shared" si="9"/>
        <v>0</v>
      </c>
      <c r="BA40" s="263">
        <v>0</v>
      </c>
      <c r="BB40" s="264">
        <f>BA40/$BB$3</f>
        <v>0</v>
      </c>
      <c r="BC40" s="265">
        <f>BE40*1000</f>
        <v>0</v>
      </c>
      <c r="BD40" s="264">
        <f>BC40/$BB$3</f>
        <v>0</v>
      </c>
      <c r="BE40" s="266">
        <f>AR40+AX40</f>
        <v>0</v>
      </c>
      <c r="BF40" s="361">
        <v>0</v>
      </c>
      <c r="BG40" s="267">
        <v>0</v>
      </c>
      <c r="BH40" s="389">
        <v>0</v>
      </c>
      <c r="BI40" s="296">
        <f>I40/26*BH40</f>
        <v>0</v>
      </c>
      <c r="BJ40" s="300"/>
      <c r="BK40" s="300"/>
      <c r="BL40" s="270"/>
      <c r="BM40" s="300"/>
      <c r="BN40" s="300"/>
      <c r="BO40" s="300"/>
      <c r="BP40" s="300"/>
      <c r="BQ40" s="300"/>
      <c r="BR40" s="300"/>
      <c r="BS40" s="270"/>
      <c r="BT40" s="300"/>
      <c r="BU40" s="300"/>
      <c r="BV40" s="300"/>
      <c r="BW40" s="300"/>
      <c r="BX40" s="300"/>
      <c r="BY40" s="300"/>
      <c r="BZ40" s="270"/>
      <c r="CA40" s="300"/>
      <c r="CB40" s="300"/>
      <c r="CC40" s="300"/>
      <c r="CD40" s="300"/>
      <c r="CE40" s="300"/>
      <c r="CF40" s="300"/>
      <c r="CG40" s="270"/>
      <c r="CH40" s="300"/>
      <c r="CI40" s="300"/>
      <c r="CJ40" s="300"/>
      <c r="CK40" s="300"/>
      <c r="CL40" s="300"/>
      <c r="CM40" s="300"/>
      <c r="CN40" s="270"/>
      <c r="CO40" s="271" t="s">
        <v>78</v>
      </c>
      <c r="CP40" s="272"/>
      <c r="CQ40" s="295" t="s">
        <v>274</v>
      </c>
      <c r="CR40" s="290"/>
      <c r="CS40" s="291"/>
      <c r="CT40" s="291"/>
      <c r="CU40" s="291"/>
      <c r="CV40" s="291"/>
      <c r="CW40" s="291"/>
      <c r="CX40" s="291"/>
      <c r="CY40" s="291"/>
      <c r="CZ40" s="292"/>
      <c r="DA40" s="320"/>
    </row>
    <row r="41" spans="1:105" ht="25.5" customHeight="1">
      <c r="A41" s="434" t="s">
        <v>3</v>
      </c>
      <c r="B41" s="435"/>
      <c r="C41" s="435"/>
      <c r="D41" s="435"/>
      <c r="E41" s="436"/>
      <c r="F41" s="159"/>
      <c r="G41" s="160">
        <f>SUM(G6:G38)</f>
        <v>138</v>
      </c>
      <c r="H41" s="383">
        <f>SUM(H6:H40)</f>
        <v>104</v>
      </c>
      <c r="I41" s="345">
        <f>SUM(I6:I37)</f>
        <v>7677</v>
      </c>
      <c r="J41" s="322">
        <f>SUM(J6:J40)</f>
        <v>0</v>
      </c>
      <c r="K41" s="322">
        <f>SUM(K6:K40)</f>
        <v>0</v>
      </c>
      <c r="L41" s="322">
        <f>SUM(L6:L40)</f>
        <v>0</v>
      </c>
      <c r="M41" s="322">
        <f>SUM(M6:M40)</f>
        <v>0</v>
      </c>
      <c r="N41" s="322">
        <f>SUM(N6:N40)</f>
        <v>0</v>
      </c>
      <c r="O41" s="323">
        <f>SUM(O6:O40)</f>
        <v>0</v>
      </c>
      <c r="P41" s="322">
        <f>SUM(P6:P40)</f>
        <v>0</v>
      </c>
      <c r="Q41" s="322">
        <f>SUM(Q6:Q40)</f>
        <v>0</v>
      </c>
      <c r="R41" s="322">
        <f>SUM(R6:R40)</f>
        <v>0</v>
      </c>
      <c r="S41" s="322">
        <f>SUM(S6:S40)</f>
        <v>0</v>
      </c>
      <c r="T41" s="322">
        <f>SUM(T6:T40)</f>
        <v>0</v>
      </c>
      <c r="U41" s="322">
        <f>SUM(U6:U40)</f>
        <v>0</v>
      </c>
      <c r="V41" s="322">
        <f>SUM(V6:V40)</f>
        <v>4</v>
      </c>
      <c r="W41" s="322">
        <f>SUM(W6:W40)</f>
        <v>6</v>
      </c>
      <c r="X41" s="322">
        <f>SUM(X6:X40)</f>
        <v>6</v>
      </c>
      <c r="Y41" s="322">
        <f>SUM(Y6:Y40)</f>
        <v>6</v>
      </c>
      <c r="Z41" s="322">
        <f>SUM(Z6:Z40)</f>
        <v>0</v>
      </c>
      <c r="AA41" s="322">
        <f>SUM(AA6:AA40)</f>
        <v>0</v>
      </c>
      <c r="AB41" s="322">
        <f>SUM(AB6:AB40)</f>
        <v>0</v>
      </c>
      <c r="AC41" s="322">
        <f>SUM(AC6:AC40)</f>
        <v>0</v>
      </c>
      <c r="AD41" s="322">
        <f>SUM(AD6:AD40)</f>
        <v>0</v>
      </c>
      <c r="AE41" s="322">
        <f>SUM(AE6:AE40)</f>
        <v>0</v>
      </c>
      <c r="AF41" s="322">
        <f>SUM(AF6:AF40)</f>
        <v>0</v>
      </c>
      <c r="AG41" s="322">
        <f>SUM(AG6:AG40)</f>
        <v>0</v>
      </c>
      <c r="AH41" s="322">
        <f>SUM(AH6:AH40)</f>
        <v>0</v>
      </c>
      <c r="AI41" s="322">
        <f>SUM(AI6:AI40)</f>
        <v>0</v>
      </c>
      <c r="AJ41" s="322">
        <f>SUM(AJ6:AJ40)</f>
        <v>0</v>
      </c>
      <c r="AK41" s="322">
        <f>SUM(AK6:AK40)</f>
        <v>0</v>
      </c>
      <c r="AL41" s="322">
        <f>SUM(AL6:AL40)</f>
        <v>0</v>
      </c>
      <c r="AM41" s="322">
        <f>SUM(AM6:AM40)</f>
        <v>0</v>
      </c>
      <c r="AN41" s="322">
        <f>SUM(AN6:AN40)</f>
        <v>0</v>
      </c>
      <c r="AO41" s="217"/>
      <c r="AP41" s="217">
        <f>SUM(AP6:AP40)</f>
        <v>767.5</v>
      </c>
      <c r="AQ41" s="357">
        <f>SUM(AQ6:AQ40)</f>
        <v>0</v>
      </c>
      <c r="AR41" s="238">
        <f>SUM(AR6:AR38)</f>
        <v>22</v>
      </c>
      <c r="AS41" s="238">
        <f>SUM(AS6:AS38)</f>
        <v>0</v>
      </c>
      <c r="AT41" s="238">
        <f>SUM(AT6:AT38)</f>
        <v>6</v>
      </c>
      <c r="AU41" s="218"/>
      <c r="AV41" s="218"/>
      <c r="AW41" s="218"/>
      <c r="AX41" s="218"/>
      <c r="AY41" s="218"/>
      <c r="AZ41" s="219">
        <f>SUM(AZ6:AZ37)</f>
        <v>0</v>
      </c>
      <c r="BA41" s="220">
        <f>SUM(BA6:BA37)</f>
        <v>0</v>
      </c>
      <c r="BB41" s="221">
        <f>SUM(BB6:BB37)</f>
        <v>0</v>
      </c>
      <c r="BC41" s="247">
        <f>SUM(BC6:BC37)</f>
        <v>22000</v>
      </c>
      <c r="BD41" s="222">
        <f>SUM(BD6:BD40)</f>
        <v>5.432098765432098</v>
      </c>
      <c r="BE41" s="223"/>
      <c r="BF41" s="224">
        <f>SUM(BF6:BF40)</f>
        <v>35.769230769230774</v>
      </c>
      <c r="BG41" s="224">
        <f>SUM(BG6:BG40)</f>
        <v>35</v>
      </c>
      <c r="BH41" s="225"/>
      <c r="BI41" s="229">
        <f>SUM(BI6:BI38)</f>
        <v>0</v>
      </c>
      <c r="BJ41" s="105">
        <f t="shared" ref="BJ41:CN41" si="14">SUM(BJ6:BJ37)</f>
        <v>0</v>
      </c>
      <c r="BK41" s="94">
        <f t="shared" si="14"/>
        <v>0</v>
      </c>
      <c r="BL41" s="94">
        <f t="shared" si="14"/>
        <v>0</v>
      </c>
      <c r="BM41" s="94">
        <f t="shared" si="14"/>
        <v>0</v>
      </c>
      <c r="BN41" s="94">
        <f t="shared" si="14"/>
        <v>0</v>
      </c>
      <c r="BO41" s="94">
        <f t="shared" si="14"/>
        <v>0</v>
      </c>
      <c r="BP41" s="94">
        <f t="shared" si="14"/>
        <v>0</v>
      </c>
      <c r="BQ41" s="105">
        <f t="shared" si="14"/>
        <v>0</v>
      </c>
      <c r="BR41" s="105">
        <f t="shared" si="14"/>
        <v>0</v>
      </c>
      <c r="BS41" s="94">
        <f t="shared" si="14"/>
        <v>0</v>
      </c>
      <c r="BT41" s="94">
        <f t="shared" si="14"/>
        <v>0</v>
      </c>
      <c r="BU41" s="94">
        <f t="shared" si="14"/>
        <v>0</v>
      </c>
      <c r="BV41" s="94">
        <f t="shared" si="14"/>
        <v>0</v>
      </c>
      <c r="BW41" s="94">
        <f t="shared" si="14"/>
        <v>0</v>
      </c>
      <c r="BX41" s="105">
        <f t="shared" si="14"/>
        <v>0</v>
      </c>
      <c r="BY41" s="94">
        <f t="shared" si="14"/>
        <v>0</v>
      </c>
      <c r="BZ41" s="94">
        <f t="shared" si="14"/>
        <v>0</v>
      </c>
      <c r="CA41" s="94">
        <f t="shared" si="14"/>
        <v>0</v>
      </c>
      <c r="CB41" s="94">
        <f t="shared" si="14"/>
        <v>0</v>
      </c>
      <c r="CC41" s="94">
        <f t="shared" si="14"/>
        <v>0</v>
      </c>
      <c r="CD41" s="94">
        <f t="shared" si="14"/>
        <v>0</v>
      </c>
      <c r="CE41" s="94">
        <f t="shared" si="14"/>
        <v>0</v>
      </c>
      <c r="CF41" s="94">
        <f t="shared" si="14"/>
        <v>0</v>
      </c>
      <c r="CG41" s="94">
        <f t="shared" si="14"/>
        <v>0</v>
      </c>
      <c r="CH41" s="94">
        <f t="shared" si="14"/>
        <v>0</v>
      </c>
      <c r="CI41" s="94">
        <f t="shared" si="14"/>
        <v>0</v>
      </c>
      <c r="CJ41" s="94">
        <f t="shared" si="14"/>
        <v>0</v>
      </c>
      <c r="CK41" s="94">
        <f t="shared" si="14"/>
        <v>0</v>
      </c>
      <c r="CL41" s="94">
        <f t="shared" si="14"/>
        <v>0</v>
      </c>
      <c r="CM41" s="94">
        <f t="shared" si="14"/>
        <v>0</v>
      </c>
      <c r="CN41" s="94">
        <f t="shared" si="14"/>
        <v>0</v>
      </c>
      <c r="CO41" s="27"/>
      <c r="DA41" s="167"/>
    </row>
    <row r="42" spans="1:105" ht="19.5" customHeight="1">
      <c r="AQ42" s="128"/>
      <c r="BA42" s="29">
        <f>BA41/$BB$3</f>
        <v>0</v>
      </c>
      <c r="BB42" s="29"/>
      <c r="BC42" s="29">
        <f>BC41/$BB$3</f>
        <v>5.4320987654320989</v>
      </c>
      <c r="BD42" s="29"/>
      <c r="BE42" s="29"/>
      <c r="BF42" s="54"/>
      <c r="BG42" s="54"/>
      <c r="BH42" s="54"/>
    </row>
    <row r="43" spans="1:105" ht="13.15" customHeight="1">
      <c r="J43" s="413" t="s">
        <v>46</v>
      </c>
      <c r="K43" s="413"/>
      <c r="M43" s="414">
        <v>0.5</v>
      </c>
      <c r="N43" s="414"/>
      <c r="P43" s="415">
        <v>0.75</v>
      </c>
      <c r="Q43" s="415"/>
      <c r="S43" s="416" t="s">
        <v>47</v>
      </c>
      <c r="T43" s="416"/>
      <c r="U43" s="30"/>
      <c r="V43" s="417" t="s">
        <v>48</v>
      </c>
      <c r="W43" s="417"/>
      <c r="Y43" s="427" t="s">
        <v>19</v>
      </c>
      <c r="Z43" s="427"/>
      <c r="AB43" s="428" t="s">
        <v>18</v>
      </c>
      <c r="AC43" s="428"/>
      <c r="AE43" s="429" t="s">
        <v>49</v>
      </c>
      <c r="AF43" s="429"/>
      <c r="AG43" s="30"/>
      <c r="AH43" s="430" t="s">
        <v>50</v>
      </c>
      <c r="AI43" s="430"/>
      <c r="AM43" s="433" t="s">
        <v>284</v>
      </c>
      <c r="AN43" s="433"/>
      <c r="AO43" s="433"/>
      <c r="AP43" s="433"/>
      <c r="AQ43" s="433"/>
      <c r="AR43" s="433"/>
      <c r="AS43" s="433"/>
      <c r="AT43" s="433"/>
      <c r="BC43" s="73"/>
      <c r="BS43" s="15"/>
      <c r="BT43" s="16"/>
      <c r="BX43" s="15"/>
      <c r="BY43" s="16"/>
      <c r="CE43" s="15"/>
      <c r="CF43" s="16"/>
      <c r="CL43" s="15"/>
      <c r="CM43" s="16"/>
    </row>
    <row r="44" spans="1:105" ht="19.899999999999999" customHeight="1">
      <c r="J44" s="413"/>
      <c r="K44" s="413"/>
      <c r="M44" s="414"/>
      <c r="N44" s="414"/>
      <c r="P44" s="415"/>
      <c r="Q44" s="415"/>
      <c r="S44" s="416"/>
      <c r="T44" s="416"/>
      <c r="U44" s="30"/>
      <c r="V44" s="417"/>
      <c r="W44" s="417"/>
      <c r="Y44" s="427"/>
      <c r="Z44" s="427"/>
      <c r="AB44" s="428"/>
      <c r="AC44" s="428"/>
      <c r="AE44" s="429"/>
      <c r="AF44" s="429"/>
      <c r="AG44" s="30"/>
      <c r="AH44" s="430"/>
      <c r="AI44" s="430"/>
      <c r="AM44" s="433"/>
      <c r="AN44" s="433"/>
      <c r="AO44" s="433"/>
      <c r="AP44" s="433"/>
      <c r="AQ44" s="433"/>
      <c r="AR44" s="433"/>
      <c r="AS44" s="433"/>
      <c r="AT44" s="433"/>
      <c r="BC44" s="73"/>
      <c r="BS44" s="15"/>
      <c r="BT44" s="16"/>
      <c r="BX44" s="15"/>
      <c r="BY44" s="16"/>
      <c r="CE44" s="15"/>
      <c r="CF44" s="16"/>
      <c r="CL44" s="15"/>
      <c r="CM44" s="16"/>
    </row>
    <row r="45" spans="1:105" ht="13.15">
      <c r="K45" s="28"/>
      <c r="L45" s="28"/>
      <c r="BC45" s="73"/>
      <c r="BS45" s="15"/>
      <c r="BT45" s="16"/>
      <c r="BX45" s="15"/>
      <c r="BY45" s="16"/>
      <c r="CE45" s="15"/>
      <c r="CF45" s="16"/>
      <c r="CL45" s="15"/>
      <c r="CM45" s="16"/>
    </row>
    <row r="46" spans="1:105">
      <c r="K46" s="28"/>
      <c r="L46" s="28"/>
      <c r="S46" s="31" t="s">
        <v>51</v>
      </c>
      <c r="T46" s="32" t="s">
        <v>52</v>
      </c>
      <c r="W46" s="31" t="s">
        <v>53</v>
      </c>
      <c r="X46" s="32" t="s">
        <v>17</v>
      </c>
      <c r="Y46" s="33"/>
      <c r="BS46" s="15"/>
      <c r="BT46" s="16"/>
      <c r="BX46" s="15"/>
      <c r="BY46" s="16"/>
      <c r="CE46" s="15"/>
      <c r="CF46" s="16"/>
      <c r="CL46" s="15"/>
      <c r="CM46" s="16"/>
    </row>
    <row r="47" spans="1:105">
      <c r="K47" s="28"/>
      <c r="L47" s="28"/>
      <c r="S47" s="31" t="s">
        <v>54</v>
      </c>
      <c r="T47" s="32" t="s">
        <v>55</v>
      </c>
      <c r="W47" s="31" t="s">
        <v>56</v>
      </c>
      <c r="X47" s="32" t="s">
        <v>57</v>
      </c>
      <c r="BS47" s="15"/>
      <c r="BT47" s="16"/>
      <c r="BX47" s="15"/>
      <c r="BY47" s="16"/>
      <c r="CE47" s="15"/>
      <c r="CF47" s="16"/>
      <c r="CL47" s="15"/>
      <c r="CM47" s="16"/>
    </row>
    <row r="48" spans="1:105">
      <c r="K48" s="28"/>
      <c r="L48" s="28"/>
      <c r="S48" s="31" t="s">
        <v>58</v>
      </c>
      <c r="T48" s="32" t="s">
        <v>59</v>
      </c>
      <c r="W48" s="31" t="s">
        <v>60</v>
      </c>
      <c r="X48" s="32" t="s">
        <v>61</v>
      </c>
      <c r="BS48" s="15"/>
      <c r="BT48" s="16"/>
      <c r="BX48" s="15"/>
      <c r="BY48" s="16"/>
      <c r="CE48" s="15"/>
      <c r="CF48" s="16"/>
      <c r="CL48" s="15"/>
      <c r="CM48" s="16"/>
    </row>
    <row r="49" spans="11:91">
      <c r="K49" s="28"/>
      <c r="L49" s="28"/>
      <c r="S49" s="31" t="s">
        <v>62</v>
      </c>
      <c r="T49" s="32" t="s">
        <v>19</v>
      </c>
      <c r="W49" s="31" t="s">
        <v>63</v>
      </c>
      <c r="X49" s="32" t="s">
        <v>64</v>
      </c>
      <c r="BS49" s="15"/>
      <c r="BT49" s="16"/>
      <c r="BX49" s="15"/>
      <c r="BY49" s="16"/>
      <c r="CE49" s="15"/>
      <c r="CF49" s="16"/>
      <c r="CL49" s="15"/>
      <c r="CM49" s="16"/>
    </row>
    <row r="50" spans="11:91">
      <c r="K50" s="28"/>
      <c r="L50" s="28"/>
      <c r="S50" s="31" t="s">
        <v>65</v>
      </c>
      <c r="T50" s="32" t="s">
        <v>18</v>
      </c>
      <c r="BS50" s="15"/>
      <c r="BT50" s="16"/>
      <c r="BX50" s="15"/>
      <c r="BY50" s="16"/>
      <c r="CE50" s="15"/>
      <c r="CF50" s="16"/>
      <c r="CL50" s="15"/>
      <c r="CM50" s="16"/>
    </row>
    <row r="51" spans="11:91" ht="16.5" customHeight="1"/>
    <row r="52" spans="11:91">
      <c r="L52" s="161"/>
      <c r="N52" s="163"/>
      <c r="P52" s="164"/>
      <c r="R52" s="168"/>
      <c r="T52" s="166"/>
      <c r="V52" s="239"/>
    </row>
    <row r="53" spans="11:91">
      <c r="L53" s="342">
        <v>0.5</v>
      </c>
      <c r="N53" s="20" t="s">
        <v>253</v>
      </c>
      <c r="P53" s="20" t="s">
        <v>254</v>
      </c>
      <c r="R53" s="162">
        <v>0.75</v>
      </c>
      <c r="T53" s="165" t="s">
        <v>255</v>
      </c>
      <c r="V53" s="20" t="s">
        <v>267</v>
      </c>
    </row>
    <row r="54" spans="11:91">
      <c r="P54" s="228"/>
    </row>
    <row r="62" spans="11:91">
      <c r="L62" s="165"/>
    </row>
  </sheetData>
  <mergeCells count="31">
    <mergeCell ref="A41:E41"/>
    <mergeCell ref="J3:AN3"/>
    <mergeCell ref="J2:AN2"/>
    <mergeCell ref="DA4:DA5"/>
    <mergeCell ref="BA4:BB4"/>
    <mergeCell ref="BC4:BD4"/>
    <mergeCell ref="A2:E2"/>
    <mergeCell ref="E4:E5"/>
    <mergeCell ref="D4:D5"/>
    <mergeCell ref="A4:A5"/>
    <mergeCell ref="B4:B5"/>
    <mergeCell ref="C4:C5"/>
    <mergeCell ref="BI2:CM2"/>
    <mergeCell ref="BI4:BI5"/>
    <mergeCell ref="BI3:CM3"/>
    <mergeCell ref="BG4:BG5"/>
    <mergeCell ref="BH4:BH5"/>
    <mergeCell ref="BE4:BE5"/>
    <mergeCell ref="AO4:AT4"/>
    <mergeCell ref="AU4:AZ4"/>
    <mergeCell ref="Y43:Z44"/>
    <mergeCell ref="AB43:AC44"/>
    <mergeCell ref="AE43:AF44"/>
    <mergeCell ref="AH43:AI44"/>
    <mergeCell ref="BF4:BF5"/>
    <mergeCell ref="AM43:AT44"/>
    <mergeCell ref="J43:K44"/>
    <mergeCell ref="M43:N44"/>
    <mergeCell ref="P43:Q44"/>
    <mergeCell ref="S43:T44"/>
    <mergeCell ref="V43:W44"/>
  </mergeCells>
  <phoneticPr fontId="33" type="noConversion"/>
  <printOptions horizontalCentered="1"/>
  <pageMargins left="0" right="0" top="0.15" bottom="0.15" header="0.3" footer="0.3"/>
  <pageSetup scale="61" orientation="landscape" horizontalDpi="360" verticalDpi="360" r:id="rId1"/>
  <colBreaks count="2" manualBreakCount="2">
    <brk id="46" max="1048575" man="1"/>
    <brk id="10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TEAM</vt:lpstr>
      <vt:lpstr>OT</vt:lpstr>
      <vt:lpstr>OT!Print_Area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Solyta Chim</cp:lastModifiedBy>
  <cp:lastPrinted>2024-03-18T05:52:33Z</cp:lastPrinted>
  <dcterms:created xsi:type="dcterms:W3CDTF">2019-02-11T06:56:28Z</dcterms:created>
  <dcterms:modified xsi:type="dcterms:W3CDTF">2024-03-22T05:19:39Z</dcterms:modified>
</cp:coreProperties>
</file>