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 Station\Jkovi\ព្យូរការងារ\ព្យួរការងារ 2025\9.full Team​01.04_31.05\Info\"/>
    </mc:Choice>
  </mc:AlternateContent>
  <xr:revisionPtr revIDLastSave="0" documentId="13_ncr:1_{2A3335F2-56A2-4229-AA73-876B5E2FED6F}" xr6:coauthVersionLast="47" xr6:coauthVersionMax="47" xr10:uidLastSave="{00000000-0000-0000-0000-000000000000}"/>
  <bookViews>
    <workbookView xWindow="-98" yWindow="-98" windowWidth="21795" windowHeight="12975" tabRatio="644" xr2:uid="{00000000-000D-0000-FFFF-FFFF00000000}"/>
  </bookViews>
  <sheets>
    <sheet name="ALL TEAM" sheetId="12" r:id="rId1"/>
    <sheet name="OT" sheetId="9" r:id="rId2"/>
  </sheets>
  <definedNames>
    <definedName name="_xlnm.Print_Area" localSheetId="0">'ALL TEAM'!$A$1:$AH$45</definedName>
    <definedName name="_xlnm.Print_Area" localSheetId="1">OT!$A$1:$DC$55</definedName>
  </definedNames>
  <calcPr calcId="191029"/>
</workbook>
</file>

<file path=xl/calcChain.xml><?xml version="1.0" encoding="utf-8"?>
<calcChain xmlns="http://schemas.openxmlformats.org/spreadsheetml/2006/main">
  <c r="AF45" i="12" l="1"/>
  <c r="V45" i="12"/>
  <c r="AU7" i="9" l="1"/>
  <c r="AU8" i="9"/>
  <c r="AU9" i="9"/>
  <c r="AU10" i="9"/>
  <c r="AU11" i="9"/>
  <c r="AU12" i="9"/>
  <c r="AU13" i="9"/>
  <c r="AU14" i="9"/>
  <c r="AU15" i="9"/>
  <c r="AU16" i="9"/>
  <c r="AU17" i="9"/>
  <c r="AU18" i="9"/>
  <c r="AU19" i="9"/>
  <c r="AU20" i="9"/>
  <c r="AU21" i="9"/>
  <c r="AU22" i="9"/>
  <c r="AU23" i="9"/>
  <c r="AU24" i="9"/>
  <c r="AU25" i="9"/>
  <c r="AU26" i="9"/>
  <c r="AU27" i="9"/>
  <c r="AU28" i="9"/>
  <c r="AU29" i="9"/>
  <c r="AU30" i="9"/>
  <c r="AU31" i="9"/>
  <c r="AU32" i="9"/>
  <c r="AU33" i="9"/>
  <c r="AU34" i="9"/>
  <c r="AU35" i="9"/>
  <c r="AU36" i="9"/>
  <c r="AU37" i="9"/>
  <c r="AU38" i="9"/>
  <c r="AU39" i="9"/>
  <c r="AU40" i="9"/>
  <c r="AU41" i="9"/>
  <c r="AU6" i="9"/>
  <c r="AS7" i="9"/>
  <c r="AS8" i="9"/>
  <c r="AS9" i="9"/>
  <c r="AS10" i="9"/>
  <c r="AS11" i="9"/>
  <c r="AS12" i="9"/>
  <c r="AS13" i="9"/>
  <c r="AS14" i="9"/>
  <c r="AS15" i="9"/>
  <c r="AS16" i="9"/>
  <c r="AS17" i="9"/>
  <c r="AS18" i="9"/>
  <c r="AS19" i="9"/>
  <c r="AS20" i="9"/>
  <c r="AS21" i="9"/>
  <c r="AS22" i="9"/>
  <c r="AS23" i="9"/>
  <c r="AS24" i="9"/>
  <c r="AS25" i="9"/>
  <c r="AS26" i="9"/>
  <c r="AS27" i="9"/>
  <c r="AS28" i="9"/>
  <c r="AS29" i="9"/>
  <c r="AS30" i="9"/>
  <c r="AS31" i="9"/>
  <c r="AS32" i="9"/>
  <c r="AS33" i="9"/>
  <c r="AS34" i="9"/>
  <c r="AS35" i="9"/>
  <c r="AS36" i="9"/>
  <c r="AS37" i="9"/>
  <c r="AS38" i="9"/>
  <c r="AS39" i="9"/>
  <c r="AS40" i="9"/>
  <c r="AS41" i="9"/>
  <c r="AS6" i="9"/>
  <c r="AT7" i="9" l="1"/>
  <c r="AT8" i="9"/>
  <c r="AT9" i="9"/>
  <c r="AT10" i="9"/>
  <c r="AT11" i="9"/>
  <c r="AT12" i="9"/>
  <c r="AT13" i="9"/>
  <c r="AT14" i="9"/>
  <c r="AT15" i="9"/>
  <c r="AT16" i="9"/>
  <c r="AT17" i="9"/>
  <c r="AT18" i="9"/>
  <c r="AT19" i="9"/>
  <c r="AT20" i="9"/>
  <c r="AT21" i="9"/>
  <c r="AT22" i="9"/>
  <c r="AT23" i="9"/>
  <c r="AT24" i="9"/>
  <c r="AT25" i="9"/>
  <c r="AT26" i="9"/>
  <c r="AT27" i="9"/>
  <c r="AT28" i="9"/>
  <c r="AT29" i="9"/>
  <c r="AT30" i="9"/>
  <c r="AT31" i="9"/>
  <c r="AT32" i="9"/>
  <c r="AT33" i="9"/>
  <c r="AT34" i="9"/>
  <c r="AT35" i="9"/>
  <c r="AT36" i="9"/>
  <c r="AT37" i="9"/>
  <c r="AT38" i="9"/>
  <c r="AT39" i="9"/>
  <c r="AT40" i="9"/>
  <c r="AT41" i="9"/>
  <c r="AT6" i="9"/>
  <c r="J15" i="9"/>
  <c r="J16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6" i="9"/>
  <c r="AP38" i="9" l="1"/>
  <c r="L42" i="9" l="1"/>
  <c r="AN42" i="9"/>
  <c r="AG42" i="9"/>
  <c r="Z42" i="9"/>
  <c r="S42" i="9"/>
  <c r="AT42" i="9" l="1"/>
  <c r="AU42" i="9"/>
  <c r="AS42" i="9"/>
  <c r="AL42" i="9"/>
  <c r="AE42" i="9"/>
  <c r="X42" i="9"/>
  <c r="Q42" i="9"/>
  <c r="M42" i="9"/>
  <c r="H42" i="9" l="1"/>
  <c r="N44" i="12" l="1"/>
  <c r="O42" i="9"/>
  <c r="AO42" i="9"/>
  <c r="AH42" i="9"/>
  <c r="AA42" i="9"/>
  <c r="T42" i="9"/>
  <c r="U11" i="12" l="1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1" i="12"/>
  <c r="U42" i="12"/>
  <c r="U43" i="12"/>
  <c r="U44" i="12"/>
  <c r="U10" i="12"/>
  <c r="U9" i="12"/>
  <c r="U45" i="12" l="1"/>
  <c r="AR42" i="9"/>
  <c r="AQ42" i="9"/>
  <c r="AJ42" i="9" l="1"/>
  <c r="AC42" i="9"/>
  <c r="V42" i="9"/>
  <c r="F18" i="9" l="1"/>
  <c r="J18" i="9" s="1"/>
  <c r="F19" i="9"/>
  <c r="J19" i="9" s="1"/>
  <c r="F17" i="9"/>
  <c r="J17" i="9" s="1"/>
  <c r="F8" i="9"/>
  <c r="J8" i="9" s="1"/>
  <c r="F9" i="9"/>
  <c r="J9" i="9" s="1"/>
  <c r="F10" i="9"/>
  <c r="J10" i="9" s="1"/>
  <c r="F11" i="9"/>
  <c r="J11" i="9" s="1"/>
  <c r="F12" i="9"/>
  <c r="J12" i="9" s="1"/>
  <c r="F13" i="9"/>
  <c r="J13" i="9" s="1"/>
  <c r="F14" i="9"/>
  <c r="J14" i="9" s="1"/>
  <c r="F7" i="9"/>
  <c r="J7" i="9" s="1"/>
  <c r="BH42" i="9" l="1"/>
  <c r="AD45" i="12" l="1"/>
  <c r="AI42" i="9" l="1"/>
  <c r="AB42" i="9"/>
  <c r="U42" i="9"/>
  <c r="BA7" i="9" l="1"/>
  <c r="BA8" i="9"/>
  <c r="BA9" i="9"/>
  <c r="BA10" i="9"/>
  <c r="BA11" i="9"/>
  <c r="BA12" i="9"/>
  <c r="BA13" i="9"/>
  <c r="BA14" i="9"/>
  <c r="BA15" i="9"/>
  <c r="BA16" i="9"/>
  <c r="BA17" i="9"/>
  <c r="BA18" i="9"/>
  <c r="BA19" i="9"/>
  <c r="BA20" i="9"/>
  <c r="BA21" i="9"/>
  <c r="BA22" i="9"/>
  <c r="BA23" i="9"/>
  <c r="BA24" i="9"/>
  <c r="BA25" i="9"/>
  <c r="BA26" i="9"/>
  <c r="BA27" i="9"/>
  <c r="BA28" i="9"/>
  <c r="BA29" i="9"/>
  <c r="BA30" i="9"/>
  <c r="BA31" i="9"/>
  <c r="BA32" i="9"/>
  <c r="BA33" i="9"/>
  <c r="BA34" i="9"/>
  <c r="BA35" i="9"/>
  <c r="BA36" i="9"/>
  <c r="BA37" i="9"/>
  <c r="BA38" i="9"/>
  <c r="BA39" i="9"/>
  <c r="BA40" i="9"/>
  <c r="BA41" i="9"/>
  <c r="BA6" i="9"/>
  <c r="AZ7" i="9"/>
  <c r="AZ8" i="9"/>
  <c r="AZ9" i="9"/>
  <c r="AZ10" i="9"/>
  <c r="AZ11" i="9"/>
  <c r="AZ12" i="9"/>
  <c r="AZ13" i="9"/>
  <c r="AZ14" i="9"/>
  <c r="AZ15" i="9"/>
  <c r="AZ16" i="9"/>
  <c r="AZ17" i="9"/>
  <c r="AZ18" i="9"/>
  <c r="AZ19" i="9"/>
  <c r="AZ20" i="9"/>
  <c r="AZ21" i="9"/>
  <c r="AZ22" i="9"/>
  <c r="AZ23" i="9"/>
  <c r="AZ24" i="9"/>
  <c r="AZ25" i="9"/>
  <c r="AZ26" i="9"/>
  <c r="AZ27" i="9"/>
  <c r="AZ28" i="9"/>
  <c r="AZ29" i="9"/>
  <c r="AZ30" i="9"/>
  <c r="AZ31" i="9"/>
  <c r="AZ32" i="9"/>
  <c r="AZ33" i="9"/>
  <c r="AZ34" i="9"/>
  <c r="AZ35" i="9"/>
  <c r="AZ36" i="9"/>
  <c r="AZ37" i="9"/>
  <c r="AZ38" i="9"/>
  <c r="AZ39" i="9"/>
  <c r="AZ40" i="9"/>
  <c r="AZ41" i="9"/>
  <c r="AZ6" i="9"/>
  <c r="AY7" i="9"/>
  <c r="AY8" i="9"/>
  <c r="AY9" i="9"/>
  <c r="AY10" i="9"/>
  <c r="AY11" i="9"/>
  <c r="AY12" i="9"/>
  <c r="BF12" i="9" s="1"/>
  <c r="AY13" i="9"/>
  <c r="AY14" i="9"/>
  <c r="AY15" i="9"/>
  <c r="AY16" i="9"/>
  <c r="AY17" i="9"/>
  <c r="AY18" i="9"/>
  <c r="AY19" i="9"/>
  <c r="AY20" i="9"/>
  <c r="AY21" i="9"/>
  <c r="AY22" i="9"/>
  <c r="AY23" i="9"/>
  <c r="AY24" i="9"/>
  <c r="AY25" i="9"/>
  <c r="AY26" i="9"/>
  <c r="AY27" i="9"/>
  <c r="AY28" i="9"/>
  <c r="AY29" i="9"/>
  <c r="AY30" i="9"/>
  <c r="AY31" i="9"/>
  <c r="AY32" i="9"/>
  <c r="AY33" i="9"/>
  <c r="AY34" i="9"/>
  <c r="AY35" i="9"/>
  <c r="AY36" i="9"/>
  <c r="AY37" i="9"/>
  <c r="AY38" i="9"/>
  <c r="AY39" i="9"/>
  <c r="AY40" i="9"/>
  <c r="AY41" i="9"/>
  <c r="AY6" i="9"/>
  <c r="N42" i="9" l="1"/>
  <c r="P42" i="9"/>
  <c r="R42" i="9"/>
  <c r="W42" i="9"/>
  <c r="Y42" i="9"/>
  <c r="AD42" i="9"/>
  <c r="AF42" i="9"/>
  <c r="AK42" i="9"/>
  <c r="AM42" i="9"/>
  <c r="K42" i="9"/>
  <c r="N43" i="12" l="1"/>
  <c r="Y44" i="12"/>
  <c r="Y43" i="12"/>
  <c r="T44" i="12"/>
  <c r="L44" i="12"/>
  <c r="L43" i="12"/>
  <c r="I43" i="12"/>
  <c r="AC43" i="12" s="1"/>
  <c r="I44" i="12"/>
  <c r="C44" i="12"/>
  <c r="C43" i="12"/>
  <c r="B44" i="12"/>
  <c r="B43" i="12"/>
  <c r="BK42" i="9"/>
  <c r="BL42" i="9"/>
  <c r="BM42" i="9"/>
  <c r="BN42" i="9"/>
  <c r="BO42" i="9"/>
  <c r="BP42" i="9"/>
  <c r="BQ42" i="9"/>
  <c r="BR42" i="9"/>
  <c r="BS42" i="9"/>
  <c r="BT42" i="9"/>
  <c r="BU42" i="9"/>
  <c r="BV42" i="9"/>
  <c r="BW42" i="9"/>
  <c r="BX42" i="9"/>
  <c r="BY42" i="9"/>
  <c r="BZ42" i="9"/>
  <c r="CA42" i="9"/>
  <c r="CB42" i="9"/>
  <c r="CC42" i="9"/>
  <c r="CD42" i="9"/>
  <c r="CE42" i="9"/>
  <c r="CF42" i="9"/>
  <c r="CG42" i="9"/>
  <c r="CH42" i="9"/>
  <c r="CI42" i="9"/>
  <c r="CJ42" i="9"/>
  <c r="CK42" i="9"/>
  <c r="CL42" i="9"/>
  <c r="CM42" i="9"/>
  <c r="CN42" i="9"/>
  <c r="CO42" i="9"/>
  <c r="BC41" i="9"/>
  <c r="AV41" i="9"/>
  <c r="R44" i="12"/>
  <c r="P44" i="12"/>
  <c r="AP41" i="9"/>
  <c r="J44" i="12" s="1"/>
  <c r="BJ41" i="9"/>
  <c r="BC40" i="9"/>
  <c r="AV40" i="9"/>
  <c r="R43" i="12"/>
  <c r="P43" i="12"/>
  <c r="AP40" i="9"/>
  <c r="BB42" i="9"/>
  <c r="J43" i="12" l="1"/>
  <c r="BG40" i="9"/>
  <c r="T43" i="12" s="1"/>
  <c r="AH43" i="12"/>
  <c r="AH44" i="12"/>
  <c r="H43" i="12"/>
  <c r="H44" i="12"/>
  <c r="BF40" i="9"/>
  <c r="BD40" i="9" s="1"/>
  <c r="BF41" i="9"/>
  <c r="BD41" i="9" s="1"/>
  <c r="BJ40" i="9" l="1"/>
  <c r="Z44" i="12"/>
  <c r="M43" i="12"/>
  <c r="BE41" i="9"/>
  <c r="AB44" i="12" s="1"/>
  <c r="AA44" i="12"/>
  <c r="BE40" i="9"/>
  <c r="AB43" i="12" s="1"/>
  <c r="AA43" i="12"/>
  <c r="Z43" i="12"/>
  <c r="X43" i="12"/>
  <c r="G43" i="12"/>
  <c r="O43" i="12"/>
  <c r="X44" i="12"/>
  <c r="Q44" i="12"/>
  <c r="O44" i="12"/>
  <c r="M44" i="12"/>
  <c r="K44" i="12"/>
  <c r="G44" i="12"/>
  <c r="S44" i="12"/>
  <c r="K43" i="12"/>
  <c r="S43" i="12"/>
  <c r="Q43" i="12"/>
  <c r="AE43" i="12" l="1"/>
  <c r="AE44" i="12"/>
  <c r="AG44" i="12" s="1"/>
  <c r="AG43" i="12" l="1"/>
  <c r="BA42" i="9" l="1"/>
  <c r="D18" i="12"/>
  <c r="BF6" i="9" l="1"/>
  <c r="T32" i="12" l="1"/>
  <c r="G42" i="9" l="1"/>
  <c r="Y10" i="12" l="1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29" i="12"/>
  <c r="Y30" i="12"/>
  <c r="Y31" i="12"/>
  <c r="Y32" i="12"/>
  <c r="Y33" i="12"/>
  <c r="Y34" i="12"/>
  <c r="Y35" i="12"/>
  <c r="Y36" i="12"/>
  <c r="Y37" i="12"/>
  <c r="Y38" i="12"/>
  <c r="Y39" i="12"/>
  <c r="Y40" i="12"/>
  <c r="Y41" i="12"/>
  <c r="Y42" i="12"/>
  <c r="Y9" i="12"/>
  <c r="Y45" i="12" l="1"/>
  <c r="AV18" i="9"/>
  <c r="AV19" i="9"/>
  <c r="AV20" i="9"/>
  <c r="AV32" i="9"/>
  <c r="AV39" i="9"/>
  <c r="BC32" i="9" l="1"/>
  <c r="BF32" i="9" l="1"/>
  <c r="BD32" i="9" s="1"/>
  <c r="BE32" i="9" s="1"/>
  <c r="AB35" i="12" s="1"/>
  <c r="D14" i="12" l="1"/>
  <c r="D17" i="12"/>
  <c r="R35" i="12" l="1"/>
  <c r="P35" i="12"/>
  <c r="N35" i="12"/>
  <c r="BC34" i="9"/>
  <c r="BF34" i="9"/>
  <c r="BD34" i="9" s="1"/>
  <c r="BE34" i="9" s="1"/>
  <c r="AB37" i="12" s="1"/>
  <c r="AV34" i="9"/>
  <c r="AA35" i="12"/>
  <c r="T35" i="12"/>
  <c r="L35" i="12"/>
  <c r="I35" i="12"/>
  <c r="C35" i="12"/>
  <c r="B35" i="12"/>
  <c r="AP34" i="9"/>
  <c r="AP32" i="9"/>
  <c r="J35" i="12" s="1"/>
  <c r="H35" i="12"/>
  <c r="BJ32" i="9" l="1"/>
  <c r="AP8" i="9"/>
  <c r="AP9" i="9"/>
  <c r="AP10" i="9"/>
  <c r="AP11" i="9"/>
  <c r="AP12" i="9"/>
  <c r="AP13" i="9"/>
  <c r="AP14" i="9"/>
  <c r="AP15" i="9"/>
  <c r="AP16" i="9"/>
  <c r="AP17" i="9"/>
  <c r="AP18" i="9"/>
  <c r="AP19" i="9"/>
  <c r="AP20" i="9"/>
  <c r="AP21" i="9"/>
  <c r="AP22" i="9"/>
  <c r="AP23" i="9"/>
  <c r="AP24" i="9"/>
  <c r="AP25" i="9"/>
  <c r="AP26" i="9"/>
  <c r="AP27" i="9"/>
  <c r="AP28" i="9"/>
  <c r="AP29" i="9"/>
  <c r="AP30" i="9"/>
  <c r="AP31" i="9"/>
  <c r="AP33" i="9"/>
  <c r="AP35" i="9"/>
  <c r="AP36" i="9"/>
  <c r="AP37" i="9"/>
  <c r="AP39" i="9"/>
  <c r="AP7" i="9"/>
  <c r="AP6" i="9"/>
  <c r="T11" i="12" l="1"/>
  <c r="BG42" i="9"/>
  <c r="I42" i="12"/>
  <c r="AC42" i="12" s="1"/>
  <c r="T42" i="12" l="1"/>
  <c r="R42" i="12"/>
  <c r="P42" i="12"/>
  <c r="N42" i="12"/>
  <c r="L42" i="12"/>
  <c r="B42" i="12"/>
  <c r="H42" i="12"/>
  <c r="E42" i="12"/>
  <c r="D42" i="12"/>
  <c r="C42" i="12"/>
  <c r="BC39" i="9"/>
  <c r="BC8" i="9"/>
  <c r="BC9" i="9"/>
  <c r="BC10" i="9"/>
  <c r="BC11" i="9"/>
  <c r="BC12" i="9"/>
  <c r="BC13" i="9"/>
  <c r="BC14" i="9"/>
  <c r="BC15" i="9"/>
  <c r="BC16" i="9"/>
  <c r="BC17" i="9"/>
  <c r="BC18" i="9"/>
  <c r="BC19" i="9"/>
  <c r="BC20" i="9"/>
  <c r="BC21" i="9"/>
  <c r="BC22" i="9"/>
  <c r="BC23" i="9"/>
  <c r="BC24" i="9"/>
  <c r="BC25" i="9"/>
  <c r="BC26" i="9"/>
  <c r="BC27" i="9"/>
  <c r="BC28" i="9"/>
  <c r="BC29" i="9"/>
  <c r="BC30" i="9"/>
  <c r="BC31" i="9"/>
  <c r="BC33" i="9"/>
  <c r="BC35" i="9"/>
  <c r="BC36" i="9"/>
  <c r="BC37" i="9"/>
  <c r="BC38" i="9"/>
  <c r="BF39" i="9"/>
  <c r="BD39" i="9" s="1"/>
  <c r="BE39" i="9" s="1"/>
  <c r="AB42" i="12" s="1"/>
  <c r="J42" i="12"/>
  <c r="BF18" i="9"/>
  <c r="BD18" i="9" s="1"/>
  <c r="BE18" i="9" s="1"/>
  <c r="AB21" i="12" s="1"/>
  <c r="H14" i="12"/>
  <c r="M42" i="12" l="1"/>
  <c r="BJ39" i="9"/>
  <c r="AH42" i="12"/>
  <c r="G42" i="12"/>
  <c r="Q42" i="12"/>
  <c r="X42" i="12"/>
  <c r="Z42" i="12"/>
  <c r="K42" i="12"/>
  <c r="S42" i="12"/>
  <c r="O42" i="12"/>
  <c r="AA42" i="12"/>
  <c r="AE42" i="12" l="1"/>
  <c r="AG42" i="12" s="1"/>
  <c r="T14" i="12" l="1"/>
  <c r="R14" i="12" l="1"/>
  <c r="P10" i="12"/>
  <c r="P14" i="12"/>
  <c r="N14" i="12"/>
  <c r="L14" i="12"/>
  <c r="I10" i="12"/>
  <c r="I11" i="12"/>
  <c r="I12" i="12"/>
  <c r="I13" i="12"/>
  <c r="I14" i="12"/>
  <c r="I15" i="12"/>
  <c r="I16" i="12"/>
  <c r="I17" i="12"/>
  <c r="I18" i="12"/>
  <c r="I19" i="12"/>
  <c r="I20" i="12"/>
  <c r="AC20" i="12" s="1"/>
  <c r="AC45" i="12" s="1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6" i="12"/>
  <c r="I37" i="12"/>
  <c r="I38" i="12"/>
  <c r="I39" i="12"/>
  <c r="I40" i="12"/>
  <c r="I41" i="12"/>
  <c r="C14" i="12"/>
  <c r="B14" i="12"/>
  <c r="BJ11" i="9"/>
  <c r="J14" i="12"/>
  <c r="AV11" i="9"/>
  <c r="BF11" i="9" l="1"/>
  <c r="BD11" i="9" s="1"/>
  <c r="BE11" i="9" s="1"/>
  <c r="L4" i="9"/>
  <c r="M4" i="9" s="1"/>
  <c r="N4" i="9" s="1"/>
  <c r="O4" i="9" s="1"/>
  <c r="P4" i="9" s="1"/>
  <c r="Q4" i="9" s="1"/>
  <c r="R4" i="9" s="1"/>
  <c r="S4" i="9" s="1"/>
  <c r="T4" i="9" s="1"/>
  <c r="U4" i="9" s="1"/>
  <c r="V4" i="9" s="1"/>
  <c r="W4" i="9" s="1"/>
  <c r="X4" i="9" s="1"/>
  <c r="Y4" i="9" s="1"/>
  <c r="Z4" i="9" s="1"/>
  <c r="AA4" i="9" s="1"/>
  <c r="AB4" i="9" s="1"/>
  <c r="AC4" i="9" s="1"/>
  <c r="AD4" i="9" s="1"/>
  <c r="AE4" i="9" s="1"/>
  <c r="AF4" i="9" s="1"/>
  <c r="AG4" i="9" s="1"/>
  <c r="AH4" i="9" s="1"/>
  <c r="AB14" i="12" l="1"/>
  <c r="AI4" i="9"/>
  <c r="AJ4" i="9" s="1"/>
  <c r="AK4" i="9" s="1"/>
  <c r="AA14" i="12"/>
  <c r="T10" i="12"/>
  <c r="AL4" i="9" l="1"/>
  <c r="AM4" i="9" s="1"/>
  <c r="AN4" i="9" s="1"/>
  <c r="D9" i="12"/>
  <c r="J10" i="12" l="1"/>
  <c r="J32" i="12"/>
  <c r="J22" i="12"/>
  <c r="L10" i="12" l="1"/>
  <c r="E10" i="12"/>
  <c r="D10" i="12"/>
  <c r="C10" i="12"/>
  <c r="B10" i="12"/>
  <c r="AH10" i="12" s="1"/>
  <c r="J11" i="12" l="1"/>
  <c r="J12" i="12"/>
  <c r="J13" i="12"/>
  <c r="J15" i="12"/>
  <c r="J16" i="12"/>
  <c r="J17" i="12"/>
  <c r="J18" i="12"/>
  <c r="J19" i="12"/>
  <c r="J20" i="12"/>
  <c r="J21" i="12"/>
  <c r="J23" i="12"/>
  <c r="J24" i="12"/>
  <c r="J25" i="12"/>
  <c r="J26" i="12"/>
  <c r="J27" i="12"/>
  <c r="J28" i="12"/>
  <c r="J29" i="12"/>
  <c r="J30" i="12"/>
  <c r="J31" i="12"/>
  <c r="J33" i="12"/>
  <c r="J34" i="12"/>
  <c r="J36" i="12"/>
  <c r="J37" i="12"/>
  <c r="J38" i="12"/>
  <c r="J39" i="12"/>
  <c r="J40" i="12"/>
  <c r="J41" i="12"/>
  <c r="T41" i="12"/>
  <c r="T40" i="12"/>
  <c r="T39" i="12"/>
  <c r="T38" i="12"/>
  <c r="T37" i="12"/>
  <c r="T36" i="12"/>
  <c r="T34" i="12"/>
  <c r="T33" i="12"/>
  <c r="T31" i="12"/>
  <c r="T30" i="1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3" i="12"/>
  <c r="T12" i="12"/>
  <c r="T9" i="12"/>
  <c r="T45" i="12" l="1"/>
  <c r="AV7" i="9" l="1"/>
  <c r="AV8" i="9"/>
  <c r="AV9" i="9"/>
  <c r="AV10" i="9"/>
  <c r="AV12" i="9"/>
  <c r="AV13" i="9"/>
  <c r="AV14" i="9"/>
  <c r="AV15" i="9"/>
  <c r="AV16" i="9"/>
  <c r="AV17" i="9"/>
  <c r="AV21" i="9"/>
  <c r="AV22" i="9"/>
  <c r="AV23" i="9"/>
  <c r="AV24" i="9"/>
  <c r="AV25" i="9"/>
  <c r="AV26" i="9"/>
  <c r="AV27" i="9"/>
  <c r="AV28" i="9"/>
  <c r="AV29" i="9"/>
  <c r="AV30" i="9"/>
  <c r="AV31" i="9"/>
  <c r="AV33" i="9"/>
  <c r="AV35" i="9"/>
  <c r="AV36" i="9"/>
  <c r="AV37" i="9"/>
  <c r="AV38" i="9"/>
  <c r="N10" i="12"/>
  <c r="N11" i="12"/>
  <c r="N12" i="12"/>
  <c r="N13" i="12"/>
  <c r="N15" i="12"/>
  <c r="N16" i="12"/>
  <c r="N17" i="12"/>
  <c r="N18" i="12"/>
  <c r="N19" i="12"/>
  <c r="N20" i="12"/>
  <c r="N23" i="12"/>
  <c r="N24" i="12"/>
  <c r="N26" i="12"/>
  <c r="N27" i="12"/>
  <c r="N28" i="12"/>
  <c r="N30" i="12"/>
  <c r="N31" i="12"/>
  <c r="N34" i="12"/>
  <c r="N36" i="12"/>
  <c r="N38" i="12"/>
  <c r="N39" i="12"/>
  <c r="N40" i="12"/>
  <c r="N41" i="12"/>
  <c r="R10" i="12"/>
  <c r="R15" i="12"/>
  <c r="R16" i="12"/>
  <c r="R17" i="12"/>
  <c r="R18" i="12"/>
  <c r="R19" i="12"/>
  <c r="R20" i="12"/>
  <c r="R21" i="12"/>
  <c r="R22" i="12"/>
  <c r="R23" i="12"/>
  <c r="R24" i="12"/>
  <c r="R25" i="12"/>
  <c r="R26" i="12"/>
  <c r="R27" i="12"/>
  <c r="R28" i="12"/>
  <c r="R29" i="12"/>
  <c r="R30" i="12"/>
  <c r="R31" i="12"/>
  <c r="R32" i="12"/>
  <c r="R34" i="12"/>
  <c r="R36" i="12"/>
  <c r="R37" i="12"/>
  <c r="R38" i="12"/>
  <c r="R39" i="12"/>
  <c r="R40" i="12"/>
  <c r="R41" i="12"/>
  <c r="BD6" i="9"/>
  <c r="BF9" i="9"/>
  <c r="BD9" i="9" s="1"/>
  <c r="BE9" i="9" s="1"/>
  <c r="AB12" i="12" s="1"/>
  <c r="BF10" i="9"/>
  <c r="BD10" i="9" s="1"/>
  <c r="BE10" i="9" s="1"/>
  <c r="AB13" i="12" s="1"/>
  <c r="BF13" i="9"/>
  <c r="BD13" i="9" s="1"/>
  <c r="BE13" i="9" s="1"/>
  <c r="AB16" i="12" s="1"/>
  <c r="BF14" i="9"/>
  <c r="BD14" i="9" s="1"/>
  <c r="BF15" i="9"/>
  <c r="BF20" i="9"/>
  <c r="BD20" i="9" s="1"/>
  <c r="BE20" i="9" s="1"/>
  <c r="AB23" i="12" s="1"/>
  <c r="BF37" i="9"/>
  <c r="BD37" i="9" s="1"/>
  <c r="BE37" i="9" s="1"/>
  <c r="AB40" i="12" s="1"/>
  <c r="BL4" i="9"/>
  <c r="BM4" i="9" s="1"/>
  <c r="BN4" i="9" s="1"/>
  <c r="BO4" i="9" s="1"/>
  <c r="BP4" i="9" s="1"/>
  <c r="BQ4" i="9" s="1"/>
  <c r="BR4" i="9" s="1"/>
  <c r="BS4" i="9" s="1"/>
  <c r="BT4" i="9" s="1"/>
  <c r="BU4" i="9" s="1"/>
  <c r="BV4" i="9" s="1"/>
  <c r="BW4" i="9" s="1"/>
  <c r="BX4" i="9" s="1"/>
  <c r="BY4" i="9" s="1"/>
  <c r="BZ4" i="9" s="1"/>
  <c r="CA4" i="9" s="1"/>
  <c r="CB4" i="9" s="1"/>
  <c r="CC4" i="9" s="1"/>
  <c r="R11" i="12"/>
  <c r="R12" i="12"/>
  <c r="R13" i="12"/>
  <c r="P11" i="12"/>
  <c r="P12" i="12"/>
  <c r="P13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6" i="12"/>
  <c r="P37" i="12"/>
  <c r="P38" i="12"/>
  <c r="P39" i="12"/>
  <c r="P40" i="12"/>
  <c r="P41" i="12"/>
  <c r="L11" i="12"/>
  <c r="L12" i="12"/>
  <c r="L13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6" i="12"/>
  <c r="L37" i="12"/>
  <c r="L38" i="12"/>
  <c r="L39" i="12"/>
  <c r="L40" i="12"/>
  <c r="L41" i="12"/>
  <c r="CD4" i="9" l="1"/>
  <c r="CE4" i="9" s="1"/>
  <c r="CF4" i="9" s="1"/>
  <c r="CG4" i="9" s="1"/>
  <c r="CH4" i="9" s="1"/>
  <c r="CI4" i="9" s="1"/>
  <c r="CJ4" i="9" s="1"/>
  <c r="CK4" i="9" s="1"/>
  <c r="CL4" i="9" s="1"/>
  <c r="BD15" i="9"/>
  <c r="BE15" i="9" s="1"/>
  <c r="AB18" i="12" s="1"/>
  <c r="BE14" i="9"/>
  <c r="AB17" i="12" s="1"/>
  <c r="BF38" i="9"/>
  <c r="BD38" i="9" s="1"/>
  <c r="BE38" i="9" s="1"/>
  <c r="AB41" i="12" s="1"/>
  <c r="BF28" i="9"/>
  <c r="BD28" i="9" s="1"/>
  <c r="BE28" i="9" s="1"/>
  <c r="AB31" i="12" s="1"/>
  <c r="BF27" i="9"/>
  <c r="BD27" i="9" s="1"/>
  <c r="BE27" i="9" s="1"/>
  <c r="AB30" i="12" s="1"/>
  <c r="BF16" i="9"/>
  <c r="BF26" i="9"/>
  <c r="BD26" i="9" s="1"/>
  <c r="BE26" i="9" s="1"/>
  <c r="AB29" i="12" s="1"/>
  <c r="BF36" i="9"/>
  <c r="BD36" i="9" s="1"/>
  <c r="AB39" i="12" s="1"/>
  <c r="BF25" i="9"/>
  <c r="BD25" i="9" s="1"/>
  <c r="BE25" i="9" s="1"/>
  <c r="AB28" i="12" s="1"/>
  <c r="BF19" i="9"/>
  <c r="BD19" i="9" s="1"/>
  <c r="BE19" i="9" s="1"/>
  <c r="AB22" i="12" s="1"/>
  <c r="BF8" i="9"/>
  <c r="BD8" i="9" s="1"/>
  <c r="BE8" i="9" s="1"/>
  <c r="AB11" i="12" s="1"/>
  <c r="BF21" i="9"/>
  <c r="BD21" i="9" s="1"/>
  <c r="BE21" i="9" s="1"/>
  <c r="AB24" i="12" s="1"/>
  <c r="BF35" i="9"/>
  <c r="BD35" i="9" s="1"/>
  <c r="BE35" i="9" s="1"/>
  <c r="AB38" i="12" s="1"/>
  <c r="BF31" i="9"/>
  <c r="BD31" i="9" s="1"/>
  <c r="BE31" i="9" s="1"/>
  <c r="AB34" i="12" s="1"/>
  <c r="BF24" i="9"/>
  <c r="BD24" i="9" s="1"/>
  <c r="BE24" i="9" s="1"/>
  <c r="AB27" i="12" s="1"/>
  <c r="BF22" i="9"/>
  <c r="BD22" i="9" s="1"/>
  <c r="BE22" i="9" s="1"/>
  <c r="AB25" i="12" s="1"/>
  <c r="BF30" i="9"/>
  <c r="BD30" i="9" s="1"/>
  <c r="BE30" i="9" s="1"/>
  <c r="AB33" i="12" s="1"/>
  <c r="BF17" i="9"/>
  <c r="BD17" i="9" s="1"/>
  <c r="BE17" i="9" s="1"/>
  <c r="AB20" i="12" s="1"/>
  <c r="BD12" i="9"/>
  <c r="BE12" i="9" s="1"/>
  <c r="AB15" i="12" s="1"/>
  <c r="BF33" i="9"/>
  <c r="BD33" i="9" s="1"/>
  <c r="BE33" i="9" s="1"/>
  <c r="AB36" i="12" s="1"/>
  <c r="BF29" i="9"/>
  <c r="BD29" i="9" s="1"/>
  <c r="BE29" i="9" s="1"/>
  <c r="AB32" i="12" s="1"/>
  <c r="BF23" i="9"/>
  <c r="BD23" i="9" s="1"/>
  <c r="BE23" i="9" s="1"/>
  <c r="AB26" i="12" s="1"/>
  <c r="N32" i="12"/>
  <c r="N29" i="12"/>
  <c r="N37" i="12"/>
  <c r="N33" i="12"/>
  <c r="N25" i="12"/>
  <c r="N22" i="12"/>
  <c r="N21" i="12"/>
  <c r="BF7" i="9"/>
  <c r="BD7" i="9" s="1"/>
  <c r="AA10" i="12" s="1"/>
  <c r="R9" i="12"/>
  <c r="R45" i="12" s="1"/>
  <c r="P9" i="12"/>
  <c r="N9" i="12"/>
  <c r="L9" i="12"/>
  <c r="J9" i="12"/>
  <c r="J45" i="12" s="1"/>
  <c r="I9" i="12"/>
  <c r="AV6" i="9"/>
  <c r="L45" i="12" l="1"/>
  <c r="BD16" i="9"/>
  <c r="BE16" i="9" s="1"/>
  <c r="AB19" i="12" s="1"/>
  <c r="P45" i="12"/>
  <c r="C41" i="12"/>
  <c r="C40" i="12"/>
  <c r="C39" i="12"/>
  <c r="C38" i="12"/>
  <c r="C37" i="12"/>
  <c r="C36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3" i="12"/>
  <c r="C12" i="12"/>
  <c r="C11" i="12"/>
  <c r="C9" i="12"/>
  <c r="B41" i="12"/>
  <c r="B40" i="12"/>
  <c r="B39" i="12"/>
  <c r="B38" i="12"/>
  <c r="B37" i="12"/>
  <c r="B36" i="12"/>
  <c r="B34" i="12"/>
  <c r="B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3" i="12"/>
  <c r="B12" i="12"/>
  <c r="B11" i="12"/>
  <c r="B9" i="12"/>
  <c r="AH40" i="12" l="1"/>
  <c r="BD42" i="9"/>
  <c r="AH22" i="12"/>
  <c r="AH28" i="12"/>
  <c r="AH27" i="12"/>
  <c r="AH23" i="12"/>
  <c r="AH29" i="12"/>
  <c r="AH35" i="12"/>
  <c r="AH24" i="12"/>
  <c r="AH25" i="12"/>
  <c r="AH26" i="12"/>
  <c r="AH33" i="12"/>
  <c r="AH34" i="12"/>
  <c r="H13" i="12"/>
  <c r="H15" i="12"/>
  <c r="H17" i="12"/>
  <c r="H18" i="12"/>
  <c r="BJ15" i="9" s="1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6" i="12"/>
  <c r="H37" i="12"/>
  <c r="H38" i="12"/>
  <c r="H39" i="12"/>
  <c r="H40" i="12"/>
  <c r="H41" i="12"/>
  <c r="AA9" i="12"/>
  <c r="BJ38" i="9" l="1"/>
  <c r="BJ25" i="9"/>
  <c r="BJ12" i="9"/>
  <c r="BJ33" i="9"/>
  <c r="BJ28" i="9"/>
  <c r="BJ24" i="9"/>
  <c r="BJ16" i="9"/>
  <c r="BJ34" i="9"/>
  <c r="BJ17" i="9"/>
  <c r="BJ27" i="9"/>
  <c r="BJ36" i="9"/>
  <c r="BJ35" i="9"/>
  <c r="BJ30" i="9"/>
  <c r="BJ18" i="9"/>
  <c r="BJ31" i="9"/>
  <c r="BJ20" i="9"/>
  <c r="BJ23" i="9"/>
  <c r="BJ26" i="9"/>
  <c r="BJ22" i="9"/>
  <c r="BJ14" i="9"/>
  <c r="BJ10" i="9"/>
  <c r="BJ19" i="9"/>
  <c r="BJ21" i="9"/>
  <c r="BJ29" i="9"/>
  <c r="G32" i="12"/>
  <c r="O20" i="12"/>
  <c r="Z38" i="12"/>
  <c r="M38" i="12"/>
  <c r="S38" i="12"/>
  <c r="G38" i="12"/>
  <c r="M21" i="12"/>
  <c r="G21" i="12"/>
  <c r="S21" i="12"/>
  <c r="X33" i="12"/>
  <c r="M33" i="12"/>
  <c r="G33" i="12"/>
  <c r="S33" i="12"/>
  <c r="Q27" i="12"/>
  <c r="M27" i="12"/>
  <c r="G27" i="12"/>
  <c r="S27" i="12"/>
  <c r="G36" i="12"/>
  <c r="M36" i="12"/>
  <c r="S36" i="12"/>
  <c r="M32" i="12"/>
  <c r="S32" i="12"/>
  <c r="G26" i="12"/>
  <c r="M26" i="12"/>
  <c r="S26" i="12"/>
  <c r="G20" i="12"/>
  <c r="M20" i="12"/>
  <c r="S20" i="12"/>
  <c r="G15" i="12"/>
  <c r="M15" i="12"/>
  <c r="S15" i="12"/>
  <c r="M17" i="12"/>
  <c r="S17" i="12"/>
  <c r="G17" i="12"/>
  <c r="S31" i="12"/>
  <c r="G31" i="12"/>
  <c r="M31" i="12"/>
  <c r="S25" i="12"/>
  <c r="M25" i="12"/>
  <c r="G25" i="12"/>
  <c r="G41" i="12"/>
  <c r="M41" i="12"/>
  <c r="S41" i="12"/>
  <c r="X35" i="12"/>
  <c r="M35" i="12"/>
  <c r="G35" i="12"/>
  <c r="S35" i="12"/>
  <c r="M30" i="12"/>
  <c r="G30" i="12"/>
  <c r="S30" i="12"/>
  <c r="M24" i="12"/>
  <c r="G24" i="12"/>
  <c r="S24" i="12"/>
  <c r="M14" i="12"/>
  <c r="G14" i="12"/>
  <c r="S14" i="12"/>
  <c r="S34" i="12"/>
  <c r="M34" i="12"/>
  <c r="G34" i="12"/>
  <c r="X40" i="12"/>
  <c r="M40" i="12"/>
  <c r="G40" i="12"/>
  <c r="S40" i="12"/>
  <c r="M29" i="12"/>
  <c r="G29" i="12"/>
  <c r="S29" i="12"/>
  <c r="M23" i="12"/>
  <c r="G23" i="12"/>
  <c r="S23" i="12"/>
  <c r="M19" i="12"/>
  <c r="G19" i="12"/>
  <c r="S19" i="12"/>
  <c r="M13" i="12"/>
  <c r="G13" i="12"/>
  <c r="S13" i="12"/>
  <c r="M39" i="12"/>
  <c r="G39" i="12"/>
  <c r="S39" i="12"/>
  <c r="X28" i="12"/>
  <c r="M28" i="12"/>
  <c r="G28" i="12"/>
  <c r="S28" i="12"/>
  <c r="M22" i="12"/>
  <c r="G22" i="12"/>
  <c r="S22" i="12"/>
  <c r="M18" i="12"/>
  <c r="G18" i="12"/>
  <c r="S18" i="12"/>
  <c r="M37" i="12"/>
  <c r="G37" i="12"/>
  <c r="S37" i="12"/>
  <c r="X27" i="12"/>
  <c r="Z27" i="12"/>
  <c r="Q25" i="12"/>
  <c r="X34" i="12"/>
  <c r="Z34" i="12"/>
  <c r="K27" i="12"/>
  <c r="K25" i="12"/>
  <c r="Z17" i="12"/>
  <c r="X25" i="12"/>
  <c r="Q29" i="12"/>
  <c r="K26" i="12"/>
  <c r="K28" i="12"/>
  <c r="X26" i="12"/>
  <c r="Q26" i="12"/>
  <c r="K34" i="12"/>
  <c r="Q34" i="12"/>
  <c r="Z30" i="12"/>
  <c r="Z24" i="12"/>
  <c r="Z14" i="12"/>
  <c r="Z25" i="12"/>
  <c r="Z29" i="12"/>
  <c r="Z23" i="12"/>
  <c r="Z19" i="12"/>
  <c r="Z13" i="12"/>
  <c r="Z31" i="12"/>
  <c r="Z36" i="12"/>
  <c r="Z32" i="12"/>
  <c r="Z26" i="12"/>
  <c r="Z20" i="12"/>
  <c r="Z15" i="12"/>
  <c r="K33" i="12"/>
  <c r="K29" i="12"/>
  <c r="K35" i="12"/>
  <c r="Q40" i="12"/>
  <c r="Z41" i="12"/>
  <c r="Z35" i="12"/>
  <c r="K40" i="12"/>
  <c r="H16" i="12"/>
  <c r="X29" i="12"/>
  <c r="Z21" i="12"/>
  <c r="Z37" i="12"/>
  <c r="Z33" i="12"/>
  <c r="Z39" i="12"/>
  <c r="Z28" i="12"/>
  <c r="Z22" i="12"/>
  <c r="Z18" i="12"/>
  <c r="Q28" i="12"/>
  <c r="Q33" i="12"/>
  <c r="Q35" i="12"/>
  <c r="BJ13" i="9" l="1"/>
  <c r="G16" i="12"/>
  <c r="M16" i="12"/>
  <c r="S16" i="12"/>
  <c r="Z16" i="12"/>
  <c r="O35" i="12" l="1"/>
  <c r="O25" i="12"/>
  <c r="AE25" i="12" l="1"/>
  <c r="AE35" i="12"/>
  <c r="AG35" i="12" s="1"/>
  <c r="AG25" i="12" l="1"/>
  <c r="BE6" i="9"/>
  <c r="AB9" i="12" s="1"/>
  <c r="O26" i="12" l="1"/>
  <c r="AE26" i="12" l="1"/>
  <c r="O33" i="12"/>
  <c r="O29" i="12"/>
  <c r="AA11" i="12"/>
  <c r="O40" i="12"/>
  <c r="O28" i="12"/>
  <c r="O34" i="12"/>
  <c r="O27" i="12"/>
  <c r="AA37" i="12"/>
  <c r="AG26" i="12" l="1"/>
  <c r="AE40" i="12"/>
  <c r="AE27" i="12"/>
  <c r="AE29" i="12"/>
  <c r="AE34" i="12"/>
  <c r="AE28" i="12"/>
  <c r="AE33" i="12"/>
  <c r="BC6" i="9"/>
  <c r="AG29" i="12" l="1"/>
  <c r="AG27" i="12"/>
  <c r="AG28" i="12"/>
  <c r="AG33" i="12"/>
  <c r="AG40" i="12"/>
  <c r="AG34" i="12"/>
  <c r="H10" i="12"/>
  <c r="H11" i="12"/>
  <c r="BJ8" i="9" s="1"/>
  <c r="H12" i="12"/>
  <c r="BJ9" i="9" l="1"/>
  <c r="H9" i="12"/>
  <c r="H45" i="12" s="1"/>
  <c r="J42" i="9"/>
  <c r="BJ7" i="9"/>
  <c r="Z10" i="12"/>
  <c r="G10" i="12"/>
  <c r="Q10" i="12"/>
  <c r="M10" i="12"/>
  <c r="X10" i="12"/>
  <c r="O10" i="12"/>
  <c r="S10" i="12"/>
  <c r="K10" i="12"/>
  <c r="S11" i="12"/>
  <c r="M11" i="12"/>
  <c r="G11" i="12"/>
  <c r="M12" i="12"/>
  <c r="G12" i="12"/>
  <c r="S12" i="12"/>
  <c r="Z11" i="12"/>
  <c r="Z12" i="12"/>
  <c r="G9" i="12" l="1"/>
  <c r="G45" i="12" s="1"/>
  <c r="BJ6" i="9"/>
  <c r="BJ42" i="9" s="1"/>
  <c r="O9" i="12"/>
  <c r="Q9" i="12"/>
  <c r="CM4" i="9" l="1"/>
  <c r="CN4" i="9" l="1"/>
  <c r="AO4" i="9" l="1"/>
  <c r="CO4" i="9"/>
  <c r="BC7" i="9" l="1"/>
  <c r="BC42" i="9" s="1"/>
  <c r="AA40" i="12" l="1"/>
  <c r="AA33" i="12"/>
  <c r="AA29" i="12"/>
  <c r="AA23" i="12"/>
  <c r="AA19" i="12"/>
  <c r="AA16" i="12"/>
  <c r="AA12" i="12"/>
  <c r="AA39" i="12"/>
  <c r="AA36" i="12"/>
  <c r="AA32" i="12"/>
  <c r="AA28" i="12"/>
  <c r="AA26" i="12"/>
  <c r="AA22" i="12"/>
  <c r="AA20" i="12"/>
  <c r="AA18" i="12"/>
  <c r="AA15" i="12"/>
  <c r="AA38" i="12"/>
  <c r="AA34" i="12"/>
  <c r="AA31" i="12"/>
  <c r="AA27" i="12"/>
  <c r="AA25" i="12"/>
  <c r="AA17" i="12"/>
  <c r="BE7" i="9"/>
  <c r="AA41" i="12"/>
  <c r="AA30" i="12"/>
  <c r="AA24" i="12"/>
  <c r="AA21" i="12"/>
  <c r="AA13" i="12"/>
  <c r="BB43" i="9"/>
  <c r="BE42" i="9" l="1"/>
  <c r="AB10" i="12"/>
  <c r="AB45" i="12" s="1"/>
  <c r="AA45" i="12"/>
  <c r="BD43" i="9"/>
  <c r="AE10" i="12" l="1"/>
  <c r="AG10" i="12" s="1"/>
  <c r="D11" i="12" l="1"/>
  <c r="S9" i="12" l="1"/>
  <c r="S45" i="12" s="1"/>
  <c r="AH38" i="12"/>
  <c r="AH14" i="12"/>
  <c r="AH41" i="12"/>
  <c r="AH31" i="12"/>
  <c r="AH20" i="12"/>
  <c r="AH19" i="12"/>
  <c r="AH16" i="12"/>
  <c r="AH13" i="12"/>
  <c r="AH39" i="12"/>
  <c r="AH37" i="12"/>
  <c r="AH30" i="12"/>
  <c r="AH18" i="12"/>
  <c r="AH15" i="12"/>
  <c r="AH12" i="12"/>
  <c r="AH32" i="12"/>
  <c r="AH36" i="12"/>
  <c r="AH21" i="12"/>
  <c r="AH17" i="12"/>
  <c r="AH11" i="12"/>
  <c r="AH9" i="12"/>
  <c r="Q24" i="12" l="1"/>
  <c r="X24" i="12"/>
  <c r="K24" i="12"/>
  <c r="O24" i="12"/>
  <c r="X22" i="12"/>
  <c r="Q22" i="12"/>
  <c r="K22" i="12"/>
  <c r="O22" i="12"/>
  <c r="O23" i="12"/>
  <c r="X23" i="12"/>
  <c r="Q23" i="12"/>
  <c r="K23" i="12"/>
  <c r="O13" i="12"/>
  <c r="O32" i="12"/>
  <c r="O21" i="12"/>
  <c r="O36" i="12"/>
  <c r="O14" i="12"/>
  <c r="O12" i="12"/>
  <c r="O11" i="12"/>
  <c r="O41" i="12"/>
  <c r="O39" i="12"/>
  <c r="O19" i="12"/>
  <c r="O37" i="12"/>
  <c r="O18" i="12"/>
  <c r="O17" i="12"/>
  <c r="O38" i="12"/>
  <c r="O31" i="12"/>
  <c r="O16" i="12"/>
  <c r="O30" i="12"/>
  <c r="O15" i="12"/>
  <c r="Q39" i="12"/>
  <c r="Q11" i="12"/>
  <c r="Q41" i="12"/>
  <c r="Q19" i="12"/>
  <c r="Q13" i="12"/>
  <c r="Q12" i="12"/>
  <c r="Q21" i="12"/>
  <c r="Q20" i="12"/>
  <c r="Q38" i="12"/>
  <c r="Q37" i="12"/>
  <c r="Q18" i="12"/>
  <c r="Q36" i="12"/>
  <c r="Q17" i="12"/>
  <c r="Q32" i="12"/>
  <c r="Q14" i="12"/>
  <c r="Q31" i="12"/>
  <c r="Q16" i="12"/>
  <c r="Q30" i="12"/>
  <c r="K15" i="12"/>
  <c r="Q15" i="12"/>
  <c r="M9" i="12"/>
  <c r="K9" i="12"/>
  <c r="X19" i="12"/>
  <c r="K17" i="12"/>
  <c r="K36" i="12"/>
  <c r="X17" i="12"/>
  <c r="K19" i="12"/>
  <c r="K30" i="12"/>
  <c r="K18" i="12"/>
  <c r="K20" i="12"/>
  <c r="X30" i="12"/>
  <c r="X15" i="12"/>
  <c r="X36" i="12"/>
  <c r="X21" i="12"/>
  <c r="K32" i="12"/>
  <c r="X14" i="12"/>
  <c r="X37" i="12"/>
  <c r="X18" i="12"/>
  <c r="Z9" i="12"/>
  <c r="Z45" i="12" s="1"/>
  <c r="X20" i="12"/>
  <c r="X39" i="12"/>
  <c r="K13" i="12"/>
  <c r="X32" i="12"/>
  <c r="K39" i="12"/>
  <c r="X9" i="12"/>
  <c r="K21" i="12"/>
  <c r="K37" i="12"/>
  <c r="X41" i="12"/>
  <c r="K41" i="12"/>
  <c r="K11" i="12"/>
  <c r="X11" i="12"/>
  <c r="X13" i="12"/>
  <c r="K14" i="12"/>
  <c r="K12" i="12"/>
  <c r="K38" i="12"/>
  <c r="X12" i="12"/>
  <c r="K16" i="12"/>
  <c r="K31" i="12"/>
  <c r="X16" i="12"/>
  <c r="X38" i="12"/>
  <c r="X31" i="12"/>
  <c r="O45" i="12" l="1"/>
  <c r="K45" i="12"/>
  <c r="M45" i="12"/>
  <c r="AE39" i="12"/>
  <c r="AG39" i="12" s="1"/>
  <c r="AE21" i="12"/>
  <c r="AE20" i="12"/>
  <c r="AG20" i="12" s="1"/>
  <c r="AE19" i="12"/>
  <c r="AG19" i="12" s="1"/>
  <c r="AE11" i="12"/>
  <c r="AG11" i="12" s="1"/>
  <c r="AE30" i="12"/>
  <c r="AE38" i="12"/>
  <c r="AG38" i="12" s="1"/>
  <c r="AE14" i="12"/>
  <c r="AG14" i="12" s="1"/>
  <c r="AE16" i="12"/>
  <c r="AG16" i="12" s="1"/>
  <c r="AE17" i="12"/>
  <c r="AG17" i="12" s="1"/>
  <c r="AE41" i="12"/>
  <c r="AG41" i="12" s="1"/>
  <c r="AE36" i="12"/>
  <c r="AE31" i="12"/>
  <c r="AE18" i="12"/>
  <c r="AE32" i="12"/>
  <c r="AE15" i="12"/>
  <c r="AG15" i="12" s="1"/>
  <c r="AE37" i="12"/>
  <c r="AG37" i="12" s="1"/>
  <c r="AE12" i="12"/>
  <c r="AG12" i="12" s="1"/>
  <c r="AE13" i="12"/>
  <c r="AG13" i="12" s="1"/>
  <c r="AE23" i="12"/>
  <c r="AE22" i="12"/>
  <c r="AG22" i="12" s="1"/>
  <c r="AE24" i="12"/>
  <c r="AE9" i="12"/>
  <c r="Q45" i="12"/>
  <c r="X45" i="12"/>
  <c r="W45" i="12"/>
  <c r="AG31" i="12" l="1"/>
  <c r="AG23" i="12"/>
  <c r="AG36" i="12"/>
  <c r="AE45" i="12"/>
  <c r="AG32" i="12"/>
  <c r="AG21" i="12"/>
  <c r="AG30" i="12"/>
  <c r="AG24" i="12"/>
  <c r="AG18" i="12"/>
  <c r="AG9" i="12"/>
  <c r="AG45" i="12" l="1"/>
  <c r="AI48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Sofia</author>
    <author>user</author>
  </authors>
  <commentList>
    <comment ref="Y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បានទូទាត់ 18ថ្ងៃ​ រួចរាល់​07.2021
</t>
        </r>
      </text>
    </comment>
    <comment ref="Y10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
បានទូរទាត់​បំណាច់ឆ្នាំ​16ថ្ងៃ</t>
        </r>
      </text>
    </comment>
    <comment ref="AC1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AC11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ព្យួការងារវគ្គ២លើកទី2</t>
        </r>
      </text>
    </comment>
    <comment ref="Y12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
បានទូរទាត់​បំណាច់ឆ្នាំ​16ថ្ងៃ</t>
        </r>
      </text>
    </comment>
    <comment ref="AC1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</t>
        </r>
      </text>
    </comment>
    <comment ref="AC1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AC14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AC15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</t>
        </r>
      </text>
    </comment>
    <comment ref="AC16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ព្យួការងារវគ្គ២លើកទី2</t>
        </r>
      </text>
    </comment>
    <comment ref="AC17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AC18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ព្យួការងារវគ្គ២លើកទី2</t>
        </r>
      </text>
    </comment>
    <comment ref="F20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NOT YET 18 DY(2023)</t>
        </r>
      </text>
    </comment>
    <comment ref="V20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09.2021=up $4</t>
        </r>
      </text>
    </comment>
    <comment ref="AC20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</t>
        </r>
      </text>
    </comment>
    <comment ref="AC2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ព្យួការងារវគ្គ២លើកទី2</t>
        </r>
      </text>
    </comment>
    <comment ref="AC22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Y23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</t>
        </r>
      </text>
    </comment>
    <comment ref="F24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NOT YET PAY 18DAY(2023)</t>
        </r>
      </text>
    </comment>
    <comment ref="Y24" authorId="0" shapeId="0" xr:uid="{00000000-0006-0000-0100-00001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</t>
        </r>
      </text>
    </comment>
    <comment ref="AC24" authorId="0" shapeId="0" xr:uid="{00000000-0006-0000-0100-00001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F25" authorId="0" shapeId="0" xr:uid="{00000000-0006-0000-0100-00001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NOT YET PAY 18DAY(2023</t>
        </r>
      </text>
    </comment>
    <comment ref="Y25" authorId="0" shapeId="0" xr:uid="{00000000-0006-0000-0100-00001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
បានខ្ចីប្រើបមណាច់ឆ្នាំ​ចំនួន​៨ថ្ងៃ​ក្នុងខែ​​០៩/​​២០២១</t>
        </r>
      </text>
    </comment>
    <comment ref="AC25" authorId="0" shapeId="0" xr:uid="{00000000-0006-0000-0100-00001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ព្យួការងារវគ្គ២លើកទី2</t>
        </r>
      </text>
    </comment>
    <comment ref="F26" authorId="0" shapeId="0" xr:uid="{00000000-0006-0000-0100-00001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NOT YETPAY 18DAY(2023)</t>
        </r>
      </text>
    </comment>
    <comment ref="Y26" authorId="0" shapeId="0" xr:uid="{00000000-0006-0000-0100-00001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
បានខ្ចីប្រើបមណាច់ឆ្នាំ​ចំនួន​៨ថ្ងៃ​ក្នុងខែ​​០៩/​​២០២១</t>
        </r>
      </text>
    </comment>
    <comment ref="AC26" authorId="0" shapeId="0" xr:uid="{00000000-0006-0000-0100-00001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F27" authorId="0" shapeId="0" xr:uid="{00000000-0006-0000-0100-00001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NOT YETPAY 18 DAY(2023)</t>
        </r>
      </text>
    </comment>
    <comment ref="Y27" authorId="0" shapeId="0" xr:uid="{00000000-0006-0000-0100-00001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</t>
        </r>
      </text>
    </comment>
    <comment ref="AC27" authorId="0" shapeId="0" xr:uid="{00000000-0006-0000-0100-00001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F28" authorId="0" shapeId="0" xr:uid="{00000000-0006-0000-0100-00001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NOT YETPAY18DAY(2023)</t>
        </r>
      </text>
    </comment>
    <comment ref="Y28" authorId="0" shapeId="0" xr:uid="{00000000-0006-0000-0100-00002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</t>
        </r>
      </text>
    </comment>
    <comment ref="AC28" authorId="0" shapeId="0" xr:uid="{00000000-0006-0000-0100-00002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F29" authorId="0" shapeId="0" xr:uid="{00000000-0006-0000-0100-00002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NOT YETPAY18DAY(2023)</t>
        </r>
      </text>
    </comment>
    <comment ref="Y29" authorId="0" shapeId="0" xr:uid="{00000000-0006-0000-0100-00002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</t>
        </r>
      </text>
    </comment>
    <comment ref="AC29" authorId="0" shapeId="0" xr:uid="{00000000-0006-0000-0100-00002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F30" authorId="0" shapeId="0" xr:uid="{00000000-0006-0000-0100-00002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PEY18DAY(2023)</t>
        </r>
      </text>
    </comment>
    <comment ref="Y30" authorId="0" shapeId="0" xr:uid="{00000000-0006-0000-0100-00002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</t>
        </r>
      </text>
    </comment>
    <comment ref="AC30" authorId="0" shapeId="0" xr:uid="{00000000-0006-0000-0100-00002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F31" authorId="0" shapeId="0" xr:uid="{00000000-0006-0000-0100-00002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PAY182023</t>
        </r>
      </text>
    </comment>
    <comment ref="Y31" authorId="0" shapeId="0" xr:uid="{00000000-0006-0000-0100-00002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</t>
        </r>
      </text>
    </comment>
    <comment ref="AC31" authorId="0" shapeId="0" xr:uid="{00000000-0006-0000-0100-00002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F32" authorId="0" shapeId="0" xr:uid="{00000000-0006-0000-0100-00002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PAY18DAY2023</t>
        </r>
      </text>
    </comment>
    <comment ref="Y32" authorId="0" shapeId="0" xr:uid="{00000000-0006-0000-0100-00002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</t>
        </r>
      </text>
    </comment>
    <comment ref="AC32" authorId="0" shapeId="0" xr:uid="{00000000-0006-0000-0100-00002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R33" authorId="0" shapeId="0" xr:uid="{00000000-0006-0000-0100-00002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=OT</t>
        </r>
      </text>
    </comment>
    <comment ref="Y33" authorId="0" shapeId="0" xr:uid="{00000000-0006-0000-0100-00002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</t>
        </r>
      </text>
    </comment>
    <comment ref="F34" authorId="0" shapeId="0" xr:uid="{00000000-0006-0000-0100-00003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 18DAY(2023)</t>
        </r>
      </text>
    </comment>
    <comment ref="Y34" authorId="0" shapeId="0" xr:uid="{00000000-0006-0000-0100-00003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</t>
        </r>
      </text>
    </comment>
    <comment ref="AC34" authorId="0" shapeId="0" xr:uid="{00000000-0006-0000-0100-00003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Y35" authorId="0" shapeId="0" xr:uid="{00000000-0006-0000-0100-00003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សំរាកបំណាច់ឆ្នាំ 18DAY/08.2021</t>
        </r>
      </text>
    </comment>
    <comment ref="F36" authorId="0" shapeId="0" xr:uid="{00000000-0006-0000-0100-00003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 18DAY2023</t>
        </r>
      </text>
    </comment>
    <comment ref="Y36" authorId="1" shapeId="0" xr:uid="{00000000-0006-0000-0100-000035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08-2021</t>
        </r>
      </text>
    </comment>
    <comment ref="AC36" authorId="0" shapeId="0" xr:uid="{00000000-0006-0000-0100-00003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F37" authorId="0" shapeId="0" xr:uid="{00000000-0006-0000-0100-00003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 18DAY2023</t>
        </r>
      </text>
    </comment>
    <comment ref="Y37" authorId="1" shapeId="0" xr:uid="{00000000-0006-0000-0100-000038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08-2021</t>
        </r>
      </text>
    </comment>
    <comment ref="AC37" authorId="0" shapeId="0" xr:uid="{00000000-0006-0000-0100-00003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F38" authorId="0" shapeId="0" xr:uid="{00000000-0006-0000-0100-00003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 18DAY2023</t>
        </r>
      </text>
    </comment>
    <comment ref="Y38" authorId="1" shapeId="0" xr:uid="{00000000-0006-0000-0100-00003B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08-2021</t>
        </r>
      </text>
    </comment>
    <comment ref="AC38" authorId="0" shapeId="0" xr:uid="{00000000-0006-0000-0100-00003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F39" authorId="0" shapeId="0" xr:uid="{00000000-0006-0000-0100-00003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 18DAY2023</t>
        </r>
      </text>
    </comment>
    <comment ref="Y39" authorId="1" shapeId="0" xr:uid="{00000000-0006-0000-0100-00003E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08-2021</t>
        </r>
      </text>
    </comment>
    <comment ref="AC39" authorId="0" shapeId="0" xr:uid="{00000000-0006-0000-0100-00003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</t>
        </r>
      </text>
    </comment>
    <comment ref="F40" authorId="0" shapeId="0" xr:uid="{00000000-0006-0000-0100-00004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PAY18DAY2023</t>
        </r>
      </text>
    </comment>
    <comment ref="Y40" authorId="1" shapeId="0" xr:uid="{00000000-0006-0000-0100-00004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08-2021</t>
        </r>
      </text>
    </comment>
    <comment ref="AC40" authorId="0" shapeId="0" xr:uid="{00000000-0006-0000-0100-00004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F41" authorId="0" shapeId="0" xr:uid="{00000000-0006-0000-0100-00004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 18DAY2023</t>
        </r>
      </text>
    </comment>
    <comment ref="Y41" authorId="0" shapeId="0" xr:uid="{00000000-0006-0000-0100-00004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N/U=18DAY 09-10.2021</t>
        </r>
      </text>
    </comment>
    <comment ref="AC41" authorId="0" shapeId="0" xr:uid="{00000000-0006-0000-0100-00004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  <comment ref="AC43" authorId="0" shapeId="0" xr:uid="{00000000-0006-0000-0100-00004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</t>
        </r>
      </text>
    </comment>
    <comment ref="AC44" authorId="0" shapeId="0" xr:uid="{00000000-0006-0000-0100-00004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ព្យួការងារវគ្គ3លើកទី3
វគ្គ4/$35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Sofia</author>
    <author>Sofiya</author>
    <author>user</author>
  </authors>
  <commentList>
    <comment ref="C6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ឈប់អត់កាត់
</t>
        </r>
      </text>
    </comment>
    <comment ref="K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N/U 18=2023(1)</t>
        </r>
      </text>
    </comment>
    <comment ref="M6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N/U 18=2023(1)</t>
        </r>
      </text>
    </comment>
    <comment ref="N6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N/U 18=2023(1)</t>
        </r>
      </text>
    </comment>
    <comment ref="O6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Sofia:75%</t>
        </r>
      </text>
    </comment>
    <comment ref="P6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Q6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R6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T6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U6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V6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W6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X6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Y6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AA6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AB6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AC6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AD6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AE6" authorId="0" shapeId="0" xr:uid="{00000000-0006-0000-0200-00001300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AF6" authorId="0" shapeId="0" xr:uid="{00000000-0006-0000-0200-00001400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AH6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AI6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AJ6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6" authorId="0" shapeId="0" xr:uid="{00000000-0006-0000-0200-00001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6" authorId="0" shapeId="0" xr:uid="{00000000-0006-0000-0200-000019000000}">
      <text>
        <r>
          <rPr>
            <b/>
            <sz val="9"/>
            <color indexed="81"/>
            <rFont val="Tahoma"/>
            <family val="2"/>
          </rPr>
          <t>Sofia:75%</t>
        </r>
      </text>
    </comment>
    <comment ref="AM6" authorId="0" shapeId="0" xr:uid="{00000000-0006-0000-0200-00001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6" authorId="0" shapeId="0" xr:uid="{00000000-0006-0000-0200-00001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6" authorId="0" shapeId="0" xr:uid="{00000000-0006-0000-0200-00001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ទូទាត់បំណាច់ឆ្នាំ​07.2023
18ថ្ងៃ(FOR 07.22-&gt;0723)
N/U=9DAY FOR-&gt;07-23=&gt;07.2024</t>
        </r>
      </text>
    </comment>
    <comment ref="BV6" authorId="0" shapeId="0" xr:uid="{00000000-0006-0000-0200-00001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 xr:uid="{00000000-0006-0000-0200-00001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7" authorId="0" shapeId="0" xr:uid="{00000000-0006-0000-0200-00001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7" authorId="0" shapeId="0" xr:uid="{00000000-0006-0000-0200-00002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7" authorId="0" shapeId="0" xr:uid="{00000000-0006-0000-0200-00002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7" authorId="0" shapeId="0" xr:uid="{00000000-0006-0000-0200-00002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7" authorId="0" shapeId="0" xr:uid="{00000000-0006-0000-0200-00002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7" authorId="0" shapeId="0" xr:uid="{00000000-0006-0000-0200-00002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7" authorId="0" shapeId="0" xr:uid="{00000000-0006-0000-0200-00002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7" authorId="0" shapeId="0" xr:uid="{00000000-0006-0000-0200-00002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7" authorId="0" shapeId="0" xr:uid="{00000000-0006-0000-0200-00002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7" authorId="0" shapeId="0" xr:uid="{00000000-0006-0000-0200-00002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7" authorId="0" shapeId="0" xr:uid="{00000000-0006-0000-0200-00002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7" authorId="0" shapeId="0" xr:uid="{00000000-0006-0000-0200-00002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7" authorId="0" shapeId="0" xr:uid="{00000000-0006-0000-0200-00002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7" authorId="0" shapeId="0" xr:uid="{00000000-0006-0000-0200-00002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7" authorId="0" shapeId="0" xr:uid="{00000000-0006-0000-0200-00002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7" authorId="0" shapeId="0" xr:uid="{00000000-0006-0000-0200-00002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7" authorId="0" shapeId="0" xr:uid="{00000000-0006-0000-0200-00002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7" authorId="0" shapeId="0" xr:uid="{00000000-0006-0000-0200-00003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7" authorId="0" shapeId="0" xr:uid="{00000000-0006-0000-0200-00003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7" authorId="0" shapeId="0" xr:uid="{00000000-0006-0000-0200-00003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7" authorId="0" shapeId="0" xr:uid="{00000000-0006-0000-0200-00003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7" authorId="0" shapeId="0" xr:uid="{00000000-0006-0000-0200-00003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7" authorId="0" shapeId="0" xr:uid="{00000000-0006-0000-0200-00003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7" authorId="0" shapeId="0" xr:uid="{00000000-0006-0000-0200-00003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7" authorId="0" shapeId="0" xr:uid="{00000000-0006-0000-0200-00003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7" authorId="0" shapeId="0" xr:uid="{00000000-0006-0000-0200-00003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7" authorId="0" shapeId="0" xr:uid="{00000000-0006-0000-0200-00003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pay n/u18day </t>
        </r>
      </text>
    </comment>
    <comment ref="K8" authorId="0" shapeId="0" xr:uid="{DE9DCC57-806D-4C25-83AF-08B01385473A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8" authorId="0" shapeId="0" xr:uid="{8C50E938-9320-46F4-8F21-1164688B8204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8" authorId="0" shapeId="0" xr:uid="{97A0E3CD-10B6-4050-9CAB-E63D03B76321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8" authorId="0" shapeId="0" xr:uid="{34D3AC8A-7A07-45B8-B9E3-2C2C9D677D5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8" authorId="0" shapeId="0" xr:uid="{ECAE4ADF-29D5-4C97-8132-6A1C36EB3ACF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8" authorId="0" shapeId="0" xr:uid="{1DC52C0F-0311-4255-8CF3-86D95AE006C7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8" authorId="0" shapeId="0" xr:uid="{840F8EDA-ACD1-4AF7-9FFC-894370BBEFD9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8" authorId="0" shapeId="0" xr:uid="{C0D85A70-AE5E-4F7A-9D80-49DEBD01DC82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8" authorId="0" shapeId="0" xr:uid="{F777E32E-F9B9-4956-8FDB-C9570BA943CC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8" authorId="0" shapeId="0" xr:uid="{172C5021-00B5-49F7-AEE4-0D45995D7D09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8" authorId="0" shapeId="0" xr:uid="{EDBD0AB2-C5A7-4C0A-8389-FCF0E710197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8" authorId="0" shapeId="0" xr:uid="{BF7D364B-D7D0-4F4E-8915-C3BCBF630434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8" authorId="0" shapeId="0" xr:uid="{3B8D2739-821A-4F69-938B-A48E74C71211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8" authorId="0" shapeId="0" xr:uid="{ED6A6810-8B55-41DD-865B-5C4414F2402A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8" authorId="0" shapeId="0" xr:uid="{D96643DD-4080-43AE-81CB-CC80BA427902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8" authorId="0" shapeId="0" xr:uid="{DD51C637-ADE3-43CA-9008-AC1753D34907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8" authorId="0" shapeId="0" xr:uid="{C99FF66C-3FF4-43A2-8727-5F8428E2416B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8" authorId="0" shapeId="0" xr:uid="{767C59E4-5091-4250-ACC0-262D357750CE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8" authorId="0" shapeId="0" xr:uid="{5A666914-78B6-4D0D-B78C-8A45C0BEBB17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8" authorId="0" shapeId="0" xr:uid="{FF02DA92-36C6-4950-AEC2-909FEB6BA578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8" authorId="0" shapeId="0" xr:uid="{A0C6CB01-0D33-48E0-9199-87F9B91B08BA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8" authorId="0" shapeId="0" xr:uid="{D7DBA22C-28F0-4461-9820-BCE755F9C3C8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8" authorId="0" shapeId="0" xr:uid="{D53DE4CC-8DAD-4298-9DF7-091BD5492C89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8" authorId="0" shapeId="0" xr:uid="{93C8F66F-633E-4591-8498-332E1B11C541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8" authorId="0" shapeId="0" xr:uid="{00000000-0006-0000-0200-00005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8" authorId="0" shapeId="0" xr:uid="{00000000-0006-0000-0200-00005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8" authorId="1" shapeId="0" xr:uid="{00000000-0006-0000-0200-000054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មិនបានទូរទាត់ប្រាក់បំណាច់ឆ្នាំ01.23-&gt;01.23​(18ថ្ងៃ)</t>
        </r>
      </text>
    </comment>
    <comment ref="K9" authorId="0" shapeId="0" xr:uid="{00000000-0006-0000-0200-00005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9" authorId="0" shapeId="0" xr:uid="{00000000-0006-0000-0200-00005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9" authorId="0" shapeId="0" xr:uid="{00000000-0006-0000-0200-00005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9" authorId="0" shapeId="0" xr:uid="{00000000-0006-0000-0200-00005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9" authorId="0" shapeId="0" xr:uid="{00000000-0006-0000-0200-00005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9" authorId="0" shapeId="0" xr:uid="{00000000-0006-0000-0200-00005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9" authorId="0" shapeId="0" xr:uid="{00000000-0006-0000-0200-00005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9" authorId="0" shapeId="0" xr:uid="{00000000-0006-0000-0200-00005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9" authorId="0" shapeId="0" xr:uid="{00000000-0006-0000-0200-00005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9" authorId="0" shapeId="0" xr:uid="{00000000-0006-0000-0200-00005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9" authorId="0" shapeId="0" xr:uid="{00000000-0006-0000-0200-00005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9" authorId="0" shapeId="0" xr:uid="{00000000-0006-0000-0200-00006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9" authorId="0" shapeId="0" xr:uid="{00000000-0006-0000-0200-00006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9" authorId="0" shapeId="0" xr:uid="{00000000-0006-0000-0200-00006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9" authorId="0" shapeId="0" xr:uid="{00000000-0006-0000-0200-00006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9" authorId="0" shapeId="0" xr:uid="{00000000-0006-0000-0200-00006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9" authorId="0" shapeId="0" xr:uid="{00000000-0006-0000-0200-00006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9" authorId="0" shapeId="0" xr:uid="{00000000-0006-0000-0200-00006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9" authorId="0" shapeId="0" xr:uid="{00000000-0006-0000-0200-00006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9" authorId="0" shapeId="0" xr:uid="{00000000-0006-0000-0200-00006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9" authorId="0" shapeId="0" xr:uid="{00000000-0006-0000-0200-00006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9" authorId="0" shapeId="0" xr:uid="{00000000-0006-0000-0200-00006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9" authorId="0" shapeId="0" xr:uid="{00000000-0006-0000-0200-00006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9" authorId="0" shapeId="0" xr:uid="{00000000-0006-0000-0200-00006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9" authorId="0" shapeId="0" xr:uid="{00000000-0006-0000-0200-00006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9" authorId="0" shapeId="0" xr:uid="{00000000-0006-0000-0200-00006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9" authorId="0" shapeId="0" xr:uid="{00000000-0006-0000-0200-00006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9" authorId="0" shapeId="0" xr:uid="{00000000-0006-0000-0200-00007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pay n/u18day (04.2022) </t>
        </r>
      </text>
    </comment>
    <comment ref="BJ9" authorId="0" shapeId="0" xr:uid="{00000000-0006-0000-0200-00007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WORKING 3DAY</t>
        </r>
      </text>
    </comment>
    <comment ref="K10" authorId="0" shapeId="0" xr:uid="{00000000-0006-0000-0200-00007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10" authorId="0" shapeId="0" xr:uid="{00000000-0006-0000-0200-00007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10" authorId="0" shapeId="0" xr:uid="{00000000-0006-0000-0200-00007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10" authorId="0" shapeId="0" xr:uid="{00000000-0006-0000-0200-00007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10" authorId="0" shapeId="0" xr:uid="{00000000-0006-0000-0200-00007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10" authorId="0" shapeId="0" xr:uid="{00000000-0006-0000-0200-00007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10" authorId="0" shapeId="0" xr:uid="{00000000-0006-0000-0200-00007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10" authorId="0" shapeId="0" xr:uid="{00000000-0006-0000-0200-00007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10" authorId="0" shapeId="0" xr:uid="{00000000-0006-0000-0200-00007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10" authorId="0" shapeId="0" xr:uid="{00000000-0006-0000-0200-00007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10" authorId="0" shapeId="0" xr:uid="{00000000-0006-0000-0200-00007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10" authorId="0" shapeId="0" xr:uid="{00000000-0006-0000-0200-00007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10" authorId="0" shapeId="0" xr:uid="{00000000-0006-0000-0200-00007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10" authorId="0" shapeId="0" xr:uid="{00000000-0006-0000-0200-00007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10" authorId="0" shapeId="0" xr:uid="{00000000-0006-0000-0200-00008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10" authorId="0" shapeId="0" xr:uid="{00000000-0006-0000-0200-00008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10" authorId="0" shapeId="0" xr:uid="{00000000-0006-0000-0200-00008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10" authorId="0" shapeId="0" xr:uid="{00000000-0006-0000-0200-00008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10" authorId="0" shapeId="0" xr:uid="{00000000-0006-0000-0200-00008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10" authorId="0" shapeId="0" xr:uid="{00000000-0006-0000-0200-00008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10" authorId="0" shapeId="0" xr:uid="{00000000-0006-0000-0200-00008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10" authorId="0" shapeId="0" xr:uid="{00000000-0006-0000-0200-00008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10" authorId="0" shapeId="0" xr:uid="{00000000-0006-0000-0200-00008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10" authorId="0" shapeId="0" xr:uid="{00000000-0006-0000-0200-00008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10" authorId="0" shapeId="0" xr:uid="{00000000-0006-0000-0200-00008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10" authorId="0" shapeId="0" xr:uid="{00000000-0006-0000-0200-00008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10" authorId="0" shapeId="0" xr:uid="{00000000-0006-0000-0200-00008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R10" authorId="1" shapeId="0" xr:uid="{00000000-0006-0000-0200-00008D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មិនបានទូរទាត់ប្រាក់បំណាច់ឆ្នាំ2023​(18ថ្ងៃ)</t>
        </r>
      </text>
    </comment>
    <comment ref="BI10" authorId="1" shapeId="0" xr:uid="{00000000-0006-0000-0200-00008E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មិនបានទូរទាត់ប្រាក់បំណាច់ឆ្នាំ2023​(18ថ្ងៃ)</t>
        </r>
      </text>
    </comment>
    <comment ref="K11" authorId="0" shapeId="0" xr:uid="{00000000-0006-0000-0200-00008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11" authorId="0" shapeId="0" xr:uid="{00000000-0006-0000-0200-00009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11" authorId="0" shapeId="0" xr:uid="{00000000-0006-0000-0200-00009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11" authorId="0" shapeId="0" xr:uid="{00000000-0006-0000-0200-00009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11" authorId="0" shapeId="0" xr:uid="{00000000-0006-0000-0200-00009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11" authorId="0" shapeId="0" xr:uid="{00000000-0006-0000-0200-00009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11" authorId="0" shapeId="0" xr:uid="{00000000-0006-0000-0200-00009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11" authorId="0" shapeId="0" xr:uid="{00000000-0006-0000-0200-00009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11" authorId="0" shapeId="0" xr:uid="{00000000-0006-0000-0200-00009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11" authorId="0" shapeId="0" xr:uid="{00000000-0006-0000-0200-00009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11" authorId="0" shapeId="0" xr:uid="{00000000-0006-0000-0200-00009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11" authorId="0" shapeId="0" xr:uid="{00000000-0006-0000-0200-00009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11" authorId="0" shapeId="0" xr:uid="{00000000-0006-0000-0200-00009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11" authorId="0" shapeId="0" xr:uid="{00000000-0006-0000-0200-00009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11" authorId="0" shapeId="0" xr:uid="{00000000-0006-0000-0200-00009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11" authorId="0" shapeId="0" xr:uid="{00000000-0006-0000-0200-00009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11" authorId="0" shapeId="0" xr:uid="{00000000-0006-0000-0200-00009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11" authorId="0" shapeId="0" xr:uid="{00000000-0006-0000-0200-0000A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11" authorId="0" shapeId="0" xr:uid="{00000000-0006-0000-0200-0000A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11" authorId="0" shapeId="0" xr:uid="{00000000-0006-0000-0200-0000A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11" authorId="0" shapeId="0" xr:uid="{00000000-0006-0000-0200-0000A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11" authorId="0" shapeId="0" xr:uid="{00000000-0006-0000-0200-0000A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11" authorId="0" shapeId="0" xr:uid="{00000000-0006-0000-0200-0000A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11" authorId="0" shapeId="0" xr:uid="{00000000-0006-0000-0200-0000A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11" authorId="0" shapeId="0" xr:uid="{00000000-0006-0000-0200-0000A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11" authorId="0" shapeId="0" xr:uid="{00000000-0006-0000-0200-0000A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11" authorId="0" shapeId="0" xr:uid="{00000000-0006-0000-0200-0000A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11" authorId="0" shapeId="0" xr:uid="{00000000-0006-0000-0200-0000A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 pay=18DAY N/U(06--2023)
</t>
        </r>
      </text>
    </comment>
    <comment ref="BI12" authorId="0" shapeId="0" xr:uid="{00000000-0006-0000-0200-0000A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n/u18day (05.2022)
ខ្ចី​បំណាច់ឆ្នាំ​1/2​(08.08.22)
PAY N/U 17.5DAY(05.2023)</t>
        </r>
      </text>
    </comment>
    <comment ref="BJ12" authorId="0" shapeId="0" xr:uid="{00000000-0006-0000-0200-0000A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WORKING 3DAY</t>
        </r>
      </text>
    </comment>
    <comment ref="K13" authorId="0" shapeId="0" xr:uid="{00000000-0006-0000-0200-0000A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13" authorId="0" shapeId="0" xr:uid="{00000000-0006-0000-0200-0000A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13" authorId="0" shapeId="0" xr:uid="{00000000-0006-0000-0200-0000A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13" authorId="0" shapeId="0" xr:uid="{00000000-0006-0000-0200-0000B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13" authorId="0" shapeId="0" xr:uid="{00000000-0006-0000-0200-0000B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13" authorId="0" shapeId="0" xr:uid="{00000000-0006-0000-0200-0000B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13" authorId="0" shapeId="0" xr:uid="{00000000-0006-0000-0200-0000B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13" authorId="0" shapeId="0" xr:uid="{00000000-0006-0000-0200-0000B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13" authorId="0" shapeId="0" xr:uid="{00000000-0006-0000-0200-0000B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13" authorId="0" shapeId="0" xr:uid="{00000000-0006-0000-0200-0000B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13" authorId="0" shapeId="0" xr:uid="{00000000-0006-0000-0200-0000B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13" authorId="0" shapeId="0" xr:uid="{00000000-0006-0000-0200-0000B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13" authorId="0" shapeId="0" xr:uid="{00000000-0006-0000-0200-0000B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13" authorId="0" shapeId="0" xr:uid="{00000000-0006-0000-0200-0000B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13" authorId="0" shapeId="0" xr:uid="{00000000-0006-0000-0200-0000B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13" authorId="0" shapeId="0" xr:uid="{00000000-0006-0000-0200-0000B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13" authorId="0" shapeId="0" xr:uid="{00000000-0006-0000-0200-0000B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13" authorId="0" shapeId="0" xr:uid="{00000000-0006-0000-0200-0000B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13" authorId="0" shapeId="0" xr:uid="{00000000-0006-0000-0200-0000B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13" authorId="0" shapeId="0" xr:uid="{00000000-0006-0000-0200-0000C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13" authorId="0" shapeId="0" xr:uid="{00000000-0006-0000-0200-0000C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13" authorId="0" shapeId="0" xr:uid="{00000000-0006-0000-0200-0000C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13" authorId="0" shapeId="0" xr:uid="{00000000-0006-0000-0200-0000C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13" authorId="0" shapeId="0" xr:uid="{00000000-0006-0000-0200-0000C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13" authorId="0" shapeId="0" xr:uid="{00000000-0006-0000-0200-0000C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13" authorId="0" shapeId="0" xr:uid="{00000000-0006-0000-0200-0000C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13" authorId="0" shapeId="0" xr:uid="{00000000-0006-0000-0200-0000C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13" authorId="1" shapeId="0" xr:uid="{00000000-0006-0000-0200-0000C800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មិនបានទូរទាត់ប្រាក់បំណាច់ឆ្នាំ2023​(18ថ្ងៃ)</t>
        </r>
      </text>
    </comment>
    <comment ref="CL13" authorId="0" shapeId="0" xr:uid="{00000000-0006-0000-0200-0000C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50% 1day
</t>
        </r>
      </text>
    </comment>
    <comment ref="K14" authorId="0" shapeId="0" xr:uid="{00000000-0006-0000-0200-0000C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14" authorId="0" shapeId="0" xr:uid="{00000000-0006-0000-0200-0000C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14" authorId="0" shapeId="0" xr:uid="{00000000-0006-0000-0200-0000C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14" authorId="0" shapeId="0" xr:uid="{00000000-0006-0000-0200-0000C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14" authorId="0" shapeId="0" xr:uid="{00000000-0006-0000-0200-0000C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14" authorId="0" shapeId="0" xr:uid="{00000000-0006-0000-0200-0000C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14" authorId="0" shapeId="0" xr:uid="{00000000-0006-0000-0200-0000D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14" authorId="0" shapeId="0" xr:uid="{00000000-0006-0000-0200-0000D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14" authorId="0" shapeId="0" xr:uid="{00000000-0006-0000-0200-0000D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14" authorId="0" shapeId="0" xr:uid="{00000000-0006-0000-0200-0000D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14" authorId="0" shapeId="0" xr:uid="{00000000-0006-0000-0200-0000D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14" authorId="0" shapeId="0" xr:uid="{00000000-0006-0000-0200-0000D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14" authorId="0" shapeId="0" xr:uid="{00000000-0006-0000-0200-0000D6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14" authorId="0" shapeId="0" xr:uid="{00000000-0006-0000-0200-0000D7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14" authorId="0" shapeId="0" xr:uid="{00000000-0006-0000-0200-0000D8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14" authorId="0" shapeId="0" xr:uid="{00000000-0006-0000-0200-0000D9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14" authorId="0" shapeId="0" xr:uid="{00000000-0006-0000-0200-0000DA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14" authorId="0" shapeId="0" xr:uid="{00000000-0006-0000-0200-0000DB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14" authorId="0" shapeId="0" xr:uid="{00000000-0006-0000-0200-0000DC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14" authorId="0" shapeId="0" xr:uid="{00000000-0006-0000-0200-0000DD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14" authorId="0" shapeId="0" xr:uid="{00000000-0006-0000-0200-0000D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14" authorId="0" shapeId="0" xr:uid="{00000000-0006-0000-0200-0000D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14" authorId="0" shapeId="0" xr:uid="{00000000-0006-0000-0200-0000E0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14" authorId="0" shapeId="0" xr:uid="{00000000-0006-0000-0200-0000E1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14" authorId="0" shapeId="0" xr:uid="{00000000-0006-0000-0200-0000E2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14" authorId="0" shapeId="0" xr:uid="{00000000-0006-0000-0200-0000E3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14" authorId="0" shapeId="0" xr:uid="{00000000-0006-0000-0200-0000E4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14" authorId="0" shapeId="0" xr:uid="{00000000-0006-0000-0200-0000E5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No pay=18DAY N/U(12--2023)</t>
        </r>
      </text>
    </comment>
    <comment ref="K15" authorId="0" shapeId="0" xr:uid="{F0561F0E-3677-4B1A-B720-6C426EB45A2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15" authorId="0" shapeId="0" xr:uid="{D20D9C8E-D773-4763-B1D8-3CA3BDC196C8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15" authorId="0" shapeId="0" xr:uid="{8AD4B1D7-4695-4407-A30A-049F87932871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15" authorId="0" shapeId="0" xr:uid="{36BC28CB-BA33-4C5C-8B01-C10465F12DC4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15" authorId="0" shapeId="0" xr:uid="{C3E0E8A6-264B-4BE6-9C05-FC1632F2427B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15" authorId="0" shapeId="0" xr:uid="{63F7EFDF-A642-4EB1-860A-3D013ADA9661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15" authorId="0" shapeId="0" xr:uid="{65DE9832-9075-43D5-81B7-34029B614B29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15" authorId="0" shapeId="0" xr:uid="{A74CF3FA-3D7B-4250-85D6-8648F385771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15" authorId="0" shapeId="0" xr:uid="{786E885A-7EA1-4C24-8543-F43D69BAE2FD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15" authorId="0" shapeId="0" xr:uid="{1862E7B2-A576-44FA-83AC-34300761B4E8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15" authorId="0" shapeId="0" xr:uid="{3A8460C7-F42D-4291-834B-0AED5DDF7238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15" authorId="0" shapeId="0" xr:uid="{653B9CBE-6259-426F-BBFA-2ED2BB13B184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15" authorId="0" shapeId="0" xr:uid="{CE6E93EB-332C-43AC-8507-757631693C89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15" authorId="0" shapeId="0" xr:uid="{E8669CC8-00E6-405A-AC50-720B7D9E46D8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15" authorId="0" shapeId="0" xr:uid="{8D826B3D-5D49-4355-98D4-CA9939926FBC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15" authorId="0" shapeId="0" xr:uid="{6D7CB512-204D-4361-ADE6-3C73B09D0378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15" authorId="0" shapeId="0" xr:uid="{DD6B4D38-743E-4B52-82C7-C3698AE8168F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15" authorId="0" shapeId="0" xr:uid="{567B28FD-D53B-40E4-8609-4B0CAB08D1DC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15" authorId="0" shapeId="0" xr:uid="{9C8A3EF1-477F-4C12-A435-DD9FCF336082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15" authorId="0" shapeId="0" xr:uid="{D4C8F250-E749-4D72-89EB-5CDD15DEB9E9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15" authorId="0" shapeId="0" xr:uid="{FDEBF509-30AE-4C44-A122-C2485134BCDD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15" authorId="0" shapeId="0" xr:uid="{7A824081-7D6A-4BFE-A6AD-B5A43A9BB354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15" authorId="0" shapeId="0" xr:uid="{83A9F4CE-45E3-4F0F-8494-CB057C8CDB73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15" authorId="0" shapeId="0" xr:uid="{B96A5E9C-DB87-43A9-A9CD-5DAED23EBCA7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15" authorId="0" shapeId="0" xr:uid="{00000000-0006-0000-0200-0000FE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បំណាច់ឆ្នាំ2023=&gt;​2024</t>
        </r>
      </text>
    </comment>
    <comment ref="AN15" authorId="0" shapeId="0" xr:uid="{00000000-0006-0000-0200-0000FF00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15" authorId="0" shapeId="0" xr:uid="{00000000-0006-0000-0200-00000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15" authorId="0" shapeId="0" xr:uid="{00000000-0006-0000-0200-00000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 pay=18DAY N/U(01-2024)FOR 11.22-&gt;11.23
11.23=&gt;11.24=14DAY(12.24) 4DAY(01.25)
</t>
        </r>
      </text>
    </comment>
    <comment ref="K16" authorId="0" shapeId="0" xr:uid="{00000000-0006-0000-0200-00000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16" authorId="0" shapeId="0" xr:uid="{00000000-0006-0000-0200-00000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16" authorId="0" shapeId="0" xr:uid="{00000000-0006-0000-0200-00000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16" authorId="0" shapeId="0" xr:uid="{00000000-0006-0000-0200-00000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16" authorId="0" shapeId="0" xr:uid="{00000000-0006-0000-0200-00000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16" authorId="0" shapeId="0" xr:uid="{00000000-0006-0000-0200-00000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16" authorId="0" shapeId="0" xr:uid="{00000000-0006-0000-0200-00000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16" authorId="0" shapeId="0" xr:uid="{00000000-0006-0000-0200-00000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16" authorId="0" shapeId="0" xr:uid="{00000000-0006-0000-0200-00000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16" authorId="0" shapeId="0" xr:uid="{00000000-0006-0000-0200-00000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16" authorId="0" shapeId="0" xr:uid="{00000000-0006-0000-0200-00000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16" authorId="0" shapeId="0" xr:uid="{00000000-0006-0000-0200-00000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16" authorId="0" shapeId="0" xr:uid="{00000000-0006-0000-0200-00000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16" authorId="0" shapeId="0" xr:uid="{00000000-0006-0000-0200-00000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16" authorId="0" shapeId="0" xr:uid="{00000000-0006-0000-0200-00001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16" authorId="0" shapeId="0" xr:uid="{00000000-0006-0000-0200-00001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16" authorId="0" shapeId="0" xr:uid="{00000000-0006-0000-0200-00001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16" authorId="0" shapeId="0" xr:uid="{00000000-0006-0000-0200-00001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16" authorId="0" shapeId="0" xr:uid="{00000000-0006-0000-0200-00001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16" authorId="0" shapeId="0" xr:uid="{00000000-0006-0000-0200-00001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16" authorId="0" shapeId="0" xr:uid="{00000000-0006-0000-0200-00001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16" authorId="0" shapeId="0" xr:uid="{00000000-0006-0000-0200-00001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16" authorId="0" shapeId="0" xr:uid="{00000000-0006-0000-0200-00001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16" authorId="0" shapeId="0" xr:uid="{00000000-0006-0000-0200-00001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16" authorId="0" shapeId="0" xr:uid="{00000000-0006-0000-0200-00001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16" authorId="0" shapeId="0" xr:uid="{00000000-0006-0000-0200-00001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16" authorId="0" shapeId="0" xr:uid="{00000000-0006-0000-0200-00001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16" authorId="0" shapeId="0" xr:uid="{00000000-0006-0000-0200-00001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 7day (04.2023)
PAY N/U 11DAY(05 .2023</t>
        </r>
      </text>
    </comment>
    <comment ref="K17" authorId="0" shapeId="0" xr:uid="{00000000-0006-0000-0200-00001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17" authorId="0" shapeId="0" xr:uid="{00000000-0006-0000-0200-00001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17" authorId="0" shapeId="0" xr:uid="{00000000-0006-0000-0200-00002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17" authorId="0" shapeId="0" xr:uid="{00000000-0006-0000-0200-00002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17" authorId="0" shapeId="0" xr:uid="{00000000-0006-0000-0200-00002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17" authorId="0" shapeId="0" xr:uid="{00000000-0006-0000-0200-00002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17" authorId="0" shapeId="0" xr:uid="{00000000-0006-0000-0200-00002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17" authorId="0" shapeId="0" xr:uid="{00000000-0006-0000-0200-00002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17" authorId="0" shapeId="0" xr:uid="{00000000-0006-0000-0200-00002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17" authorId="0" shapeId="0" xr:uid="{00000000-0006-0000-0200-00002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17" authorId="0" shapeId="0" xr:uid="{00000000-0006-0000-0200-00002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17" authorId="0" shapeId="0" xr:uid="{00000000-0006-0000-0200-00002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17" authorId="0" shapeId="0" xr:uid="{00000000-0006-0000-0200-00002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17" authorId="0" shapeId="0" xr:uid="{00000000-0006-0000-0200-00002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17" authorId="0" shapeId="0" xr:uid="{00000000-0006-0000-0200-00002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17" authorId="0" shapeId="0" xr:uid="{00000000-0006-0000-0200-00002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17" authorId="0" shapeId="0" xr:uid="{00000000-0006-0000-0200-00002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17" authorId="0" shapeId="0" xr:uid="{00000000-0006-0000-0200-00002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17" authorId="0" shapeId="0" xr:uid="{00000000-0006-0000-0200-00003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17" authorId="0" shapeId="0" xr:uid="{00000000-0006-0000-0200-00003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17" authorId="0" shapeId="0" xr:uid="{00000000-0006-0000-0200-00003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17" authorId="0" shapeId="0" xr:uid="{00000000-0006-0000-0200-00003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17" authorId="0" shapeId="0" xr:uid="{00000000-0006-0000-0200-00003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17" authorId="0" shapeId="0" xr:uid="{00000000-0006-0000-0200-00003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17" authorId="0" shapeId="0" xr:uid="{00000000-0006-0000-0200-00003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17" authorId="0" shapeId="0" xr:uid="{00000000-0006-0000-0200-00003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17" authorId="0" shapeId="0" xr:uid="{00000000-0006-0000-0200-00003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17" authorId="0" shapeId="0" xr:uid="{00000000-0006-0000-0200-00003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 pay=18DAY N/U(09--2023)</t>
        </r>
      </text>
    </comment>
    <comment ref="BJ17" authorId="0" shapeId="0" xr:uid="{00000000-0006-0000-0200-00003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WORKING 3DAY</t>
        </r>
      </text>
    </comment>
    <comment ref="K18" authorId="0" shapeId="0" xr:uid="{00000000-0006-0000-0200-00003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18" authorId="0" shapeId="0" xr:uid="{00000000-0006-0000-0200-00003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18" authorId="0" shapeId="0" xr:uid="{00000000-0006-0000-0200-00003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18" authorId="0" shapeId="0" xr:uid="{00000000-0006-0000-0200-00003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18" authorId="0" shapeId="0" xr:uid="{00000000-0006-0000-0200-00003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18" authorId="0" shapeId="0" xr:uid="{00000000-0006-0000-0200-00004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18" authorId="0" shapeId="0" xr:uid="{00000000-0006-0000-0200-00004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18" authorId="0" shapeId="0" xr:uid="{00000000-0006-0000-0200-00004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18" authorId="0" shapeId="0" xr:uid="{00000000-0006-0000-0200-00004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18" authorId="0" shapeId="0" xr:uid="{00000000-0006-0000-0200-00004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18" authorId="0" shapeId="0" xr:uid="{00000000-0006-0000-0200-00004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18" authorId="0" shapeId="0" xr:uid="{00000000-0006-0000-0200-00004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18" authorId="0" shapeId="0" xr:uid="{00000000-0006-0000-0200-00004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18" authorId="0" shapeId="0" xr:uid="{00000000-0006-0000-0200-00004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18" authorId="0" shapeId="0" xr:uid="{00000000-0006-0000-0200-00004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18" authorId="0" shapeId="0" xr:uid="{00000000-0006-0000-0200-00004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18" authorId="0" shapeId="0" xr:uid="{00000000-0006-0000-0200-00004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18" authorId="0" shapeId="0" xr:uid="{00000000-0006-0000-0200-00004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18" authorId="0" shapeId="0" xr:uid="{00000000-0006-0000-0200-00004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18" authorId="0" shapeId="0" xr:uid="{00000000-0006-0000-0200-00004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18" authorId="0" shapeId="0" xr:uid="{00000000-0006-0000-0200-00004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18" authorId="0" shapeId="0" xr:uid="{00000000-0006-0000-0200-00005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18" authorId="0" shapeId="0" xr:uid="{00000000-0006-0000-0200-00005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18" authorId="0" shapeId="0" xr:uid="{00000000-0006-0000-0200-00005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18" authorId="0" shapeId="0" xr:uid="{00000000-0006-0000-0200-00005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18" authorId="0" shapeId="0" xr:uid="{00000000-0006-0000-0200-00005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18" authorId="0" shapeId="0" xr:uid="{00000000-0006-0000-0200-00005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18" authorId="2" shapeId="0" xr:uid="{00000000-0006-0000-0200-00005601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03-2023</t>
        </r>
      </text>
    </comment>
    <comment ref="K19" authorId="0" shapeId="0" xr:uid="{00000000-0006-0000-0200-00005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19" authorId="0" shapeId="0" xr:uid="{00000000-0006-0000-0200-00005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19" authorId="0" shapeId="0" xr:uid="{00000000-0006-0000-0200-00005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19" authorId="0" shapeId="0" xr:uid="{00000000-0006-0000-0200-00005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19" authorId="0" shapeId="0" xr:uid="{00000000-0006-0000-0200-00005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19" authorId="0" shapeId="0" xr:uid="{00000000-0006-0000-0200-00005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19" authorId="0" shapeId="0" xr:uid="{00000000-0006-0000-0200-00005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19" authorId="0" shapeId="0" xr:uid="{00000000-0006-0000-0200-00005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19" authorId="0" shapeId="0" xr:uid="{00000000-0006-0000-0200-00005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19" authorId="0" shapeId="0" xr:uid="{00000000-0006-0000-0200-00006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19" authorId="0" shapeId="0" xr:uid="{00000000-0006-0000-0200-00006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19" authorId="0" shapeId="0" xr:uid="{00000000-0006-0000-0200-00006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19" authorId="0" shapeId="0" xr:uid="{00000000-0006-0000-0200-00006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19" authorId="0" shapeId="0" xr:uid="{00000000-0006-0000-0200-00006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19" authorId="0" shapeId="0" xr:uid="{00000000-0006-0000-0200-00006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19" authorId="0" shapeId="0" xr:uid="{00000000-0006-0000-0200-00006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19" authorId="0" shapeId="0" xr:uid="{00000000-0006-0000-0200-00006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19" authorId="0" shapeId="0" xr:uid="{00000000-0006-0000-0200-00006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19" authorId="0" shapeId="0" xr:uid="{00000000-0006-0000-0200-00006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19" authorId="0" shapeId="0" xr:uid="{00000000-0006-0000-0200-00006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19" authorId="0" shapeId="0" xr:uid="{00000000-0006-0000-0200-00006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19" authorId="0" shapeId="0" xr:uid="{00000000-0006-0000-0200-00006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19" authorId="0" shapeId="0" xr:uid="{00000000-0006-0000-0200-00006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19" authorId="0" shapeId="0" xr:uid="{00000000-0006-0000-0200-00006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19" authorId="0" shapeId="0" xr:uid="{00000000-0006-0000-0200-00006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19" authorId="0" shapeId="0" xr:uid="{00000000-0006-0000-0200-00007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19" authorId="0" shapeId="0" xr:uid="{00000000-0006-0000-0200-00007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19" authorId="2" shapeId="0" xr:uid="{00000000-0006-0000-0200-00007201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02-2023</t>
        </r>
      </text>
    </comment>
    <comment ref="K20" authorId="0" shapeId="0" xr:uid="{00000000-0006-0000-0200-00007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20" authorId="0" shapeId="0" xr:uid="{00000000-0006-0000-0200-00007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20" authorId="0" shapeId="0" xr:uid="{00000000-0006-0000-0200-00007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20" authorId="0" shapeId="0" xr:uid="{00000000-0006-0000-0200-00007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20" authorId="0" shapeId="0" xr:uid="{00000000-0006-0000-0200-00007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20" authorId="0" shapeId="0" xr:uid="{00000000-0006-0000-0200-00007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20" authorId="0" shapeId="0" xr:uid="{00000000-0006-0000-0200-00007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20" authorId="0" shapeId="0" xr:uid="{00000000-0006-0000-0200-00007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20" authorId="0" shapeId="0" xr:uid="{00000000-0006-0000-0200-00007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20" authorId="0" shapeId="0" xr:uid="{00000000-0006-0000-0200-00007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20" authorId="0" shapeId="0" xr:uid="{00000000-0006-0000-0200-00007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20" authorId="0" shapeId="0" xr:uid="{00000000-0006-0000-0200-00007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20" authorId="0" shapeId="0" xr:uid="{00000000-0006-0000-0200-00007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20" authorId="0" shapeId="0" xr:uid="{00000000-0006-0000-0200-00008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20" authorId="0" shapeId="0" xr:uid="{00000000-0006-0000-0200-00008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20" authorId="0" shapeId="0" xr:uid="{00000000-0006-0000-0200-00008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20" authorId="0" shapeId="0" xr:uid="{00000000-0006-0000-0200-00008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20" authorId="0" shapeId="0" xr:uid="{00000000-0006-0000-0200-00008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20" authorId="0" shapeId="0" xr:uid="{00000000-0006-0000-0200-00008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20" authorId="0" shapeId="0" xr:uid="{00000000-0006-0000-0200-00008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20" authorId="0" shapeId="0" xr:uid="{00000000-0006-0000-0200-00008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20" authorId="0" shapeId="0" xr:uid="{00000000-0006-0000-0200-00008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20" authorId="0" shapeId="0" xr:uid="{00000000-0006-0000-0200-00008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20" authorId="0" shapeId="0" xr:uid="{00000000-0006-0000-0200-00008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20" authorId="0" shapeId="0" xr:uid="{00000000-0006-0000-0200-00008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20" authorId="0" shapeId="0" xr:uid="{00000000-0006-0000-0200-00008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20" authorId="0" shapeId="0" xr:uid="{00000000-0006-0000-0200-00008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20" authorId="2" shapeId="0" xr:uid="{00000000-0006-0000-0200-00008E01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08-2022) FOR 08.22-&gt;08.23</t>
        </r>
      </text>
    </comment>
    <comment ref="K21" authorId="0" shapeId="0" xr:uid="{00000000-0006-0000-0200-00008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21" authorId="0" shapeId="0" xr:uid="{00000000-0006-0000-0200-00009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21" authorId="0" shapeId="0" xr:uid="{00000000-0006-0000-0200-00009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21" authorId="0" shapeId="0" xr:uid="{00000000-0006-0000-0200-00009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21" authorId="0" shapeId="0" xr:uid="{00000000-0006-0000-0200-00009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21" authorId="0" shapeId="0" xr:uid="{00000000-0006-0000-0200-00009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21" authorId="0" shapeId="0" xr:uid="{00000000-0006-0000-0200-00009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21" authorId="0" shapeId="0" xr:uid="{00000000-0006-0000-0200-00009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21" authorId="0" shapeId="0" xr:uid="{00000000-0006-0000-0200-00009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21" authorId="0" shapeId="0" xr:uid="{00000000-0006-0000-0200-00009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21" authorId="0" shapeId="0" xr:uid="{00000000-0006-0000-0200-00009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21" authorId="0" shapeId="0" xr:uid="{00000000-0006-0000-0200-00009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21" authorId="0" shapeId="0" xr:uid="{00000000-0006-0000-0200-00009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21" authorId="0" shapeId="0" xr:uid="{00000000-0006-0000-0200-00009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21" authorId="0" shapeId="0" xr:uid="{00000000-0006-0000-0200-00009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21" authorId="0" shapeId="0" xr:uid="{00000000-0006-0000-0200-00009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21" authorId="0" shapeId="0" xr:uid="{00000000-0006-0000-0200-00009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21" authorId="0" shapeId="0" xr:uid="{00000000-0006-0000-0200-0000A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21" authorId="0" shapeId="0" xr:uid="{00000000-0006-0000-0200-0000A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21" authorId="0" shapeId="0" xr:uid="{00000000-0006-0000-0200-0000A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21" authorId="0" shapeId="0" xr:uid="{00000000-0006-0000-0200-0000A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21" authorId="0" shapeId="0" xr:uid="{00000000-0006-0000-0200-0000A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21" authorId="0" shapeId="0" xr:uid="{00000000-0006-0000-0200-0000A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21" authorId="0" shapeId="0" xr:uid="{00000000-0006-0000-0200-0000A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21" authorId="0" shapeId="0" xr:uid="{00000000-0006-0000-0200-0000A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21" authorId="0" shapeId="0" xr:uid="{00000000-0006-0000-0200-0000A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21" authorId="0" shapeId="0" xr:uid="{00000000-0006-0000-0200-0000A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21" authorId="2" shapeId="0" xr:uid="{00000000-0006-0000-0200-0000AA01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08-2022)NO PAY 2023 18DAY</t>
        </r>
      </text>
    </comment>
    <comment ref="K22" authorId="0" shapeId="0" xr:uid="{00000000-0006-0000-0200-0000A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22" authorId="0" shapeId="0" xr:uid="{00000000-0006-0000-0200-0000A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22" authorId="0" shapeId="0" xr:uid="{00000000-0006-0000-0200-0000A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22" authorId="0" shapeId="0" xr:uid="{00000000-0006-0000-0200-0000A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22" authorId="0" shapeId="0" xr:uid="{00000000-0006-0000-0200-0000A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22" authorId="0" shapeId="0" xr:uid="{00000000-0006-0000-0200-0000B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22" authorId="0" shapeId="0" xr:uid="{00000000-0006-0000-0200-0000B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22" authorId="0" shapeId="0" xr:uid="{00000000-0006-0000-0200-0000B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22" authorId="0" shapeId="0" xr:uid="{00000000-0006-0000-0200-0000B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22" authorId="0" shapeId="0" xr:uid="{00000000-0006-0000-0200-0000B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22" authorId="0" shapeId="0" xr:uid="{00000000-0006-0000-0200-0000B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22" authorId="0" shapeId="0" xr:uid="{00000000-0006-0000-0200-0000B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22" authorId="0" shapeId="0" xr:uid="{00000000-0006-0000-0200-0000B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22" authorId="0" shapeId="0" xr:uid="{00000000-0006-0000-0200-0000B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22" authorId="0" shapeId="0" xr:uid="{00000000-0006-0000-0200-0000B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22" authorId="0" shapeId="0" xr:uid="{00000000-0006-0000-0200-0000B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22" authorId="0" shapeId="0" xr:uid="{00000000-0006-0000-0200-0000B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22" authorId="0" shapeId="0" xr:uid="{00000000-0006-0000-0200-0000B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22" authorId="0" shapeId="0" xr:uid="{00000000-0006-0000-0200-0000B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22" authorId="0" shapeId="0" xr:uid="{00000000-0006-0000-0200-0000B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22" authorId="0" shapeId="0" xr:uid="{00000000-0006-0000-0200-0000B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22" authorId="0" shapeId="0" xr:uid="{00000000-0006-0000-0200-0000C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22" authorId="0" shapeId="0" xr:uid="{00000000-0006-0000-0200-0000C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22" authorId="0" shapeId="0" xr:uid="{00000000-0006-0000-0200-0000C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22" authorId="0" shapeId="0" xr:uid="{00000000-0006-0000-0200-0000C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22" authorId="0" shapeId="0" xr:uid="{00000000-0006-0000-0200-0000C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22" authorId="0" shapeId="0" xr:uid="{00000000-0006-0000-0200-0000C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22" authorId="2" shapeId="0" xr:uid="{00000000-0006-0000-0200-0000C601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08-2022)NO PAY 2023 18DAY</t>
        </r>
      </text>
    </comment>
    <comment ref="K23" authorId="0" shapeId="0" xr:uid="{00000000-0006-0000-0200-0000C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23" authorId="0" shapeId="0" xr:uid="{00000000-0006-0000-0200-0000C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23" authorId="0" shapeId="0" xr:uid="{00000000-0006-0000-0200-0000C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23" authorId="0" shapeId="0" xr:uid="{00000000-0006-0000-0200-0000C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23" authorId="0" shapeId="0" xr:uid="{00000000-0006-0000-0200-0000C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23" authorId="0" shapeId="0" xr:uid="{00000000-0006-0000-0200-0000C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23" authorId="0" shapeId="0" xr:uid="{00000000-0006-0000-0200-0000C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23" authorId="0" shapeId="0" xr:uid="{00000000-0006-0000-0200-0000C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23" authorId="0" shapeId="0" xr:uid="{00000000-0006-0000-0200-0000C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23" authorId="0" shapeId="0" xr:uid="{00000000-0006-0000-0200-0000D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23" authorId="0" shapeId="0" xr:uid="{00000000-0006-0000-0200-0000D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23" authorId="0" shapeId="0" xr:uid="{00000000-0006-0000-0200-0000D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23" authorId="0" shapeId="0" xr:uid="{00000000-0006-0000-0200-0000D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23" authorId="0" shapeId="0" xr:uid="{00000000-0006-0000-0200-0000D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23" authorId="0" shapeId="0" xr:uid="{00000000-0006-0000-0200-0000D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23" authorId="0" shapeId="0" xr:uid="{00000000-0006-0000-0200-0000D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23" authorId="0" shapeId="0" xr:uid="{00000000-0006-0000-0200-0000D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23" authorId="0" shapeId="0" xr:uid="{00000000-0006-0000-0200-0000D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23" authorId="0" shapeId="0" xr:uid="{00000000-0006-0000-0200-0000D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23" authorId="0" shapeId="0" xr:uid="{00000000-0006-0000-0200-0000D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23" authorId="0" shapeId="0" xr:uid="{00000000-0006-0000-0200-0000D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23" authorId="0" shapeId="0" xr:uid="{00000000-0006-0000-0200-0000D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23" authorId="0" shapeId="0" xr:uid="{00000000-0006-0000-0200-0000D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23" authorId="0" shapeId="0" xr:uid="{00000000-0006-0000-0200-0000D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23" authorId="0" shapeId="0" xr:uid="{00000000-0006-0000-0200-0000D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23" authorId="0" shapeId="0" xr:uid="{00000000-0006-0000-0200-0000E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23" authorId="0" shapeId="0" xr:uid="{00000000-0006-0000-0200-0000E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23" authorId="2" shapeId="0" xr:uid="{00000000-0006-0000-0200-0000E201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08-2022)NO PAY 2023 18DAY</t>
        </r>
      </text>
    </comment>
    <comment ref="K24" authorId="0" shapeId="0" xr:uid="{00000000-0006-0000-0200-0000E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24" authorId="0" shapeId="0" xr:uid="{00000000-0006-0000-0200-0000E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24" authorId="0" shapeId="0" xr:uid="{00000000-0006-0000-0200-0000E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24" authorId="0" shapeId="0" xr:uid="{00000000-0006-0000-0200-0000E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24" authorId="0" shapeId="0" xr:uid="{00000000-0006-0000-0200-0000E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24" authorId="0" shapeId="0" xr:uid="{00000000-0006-0000-0200-0000E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24" authorId="0" shapeId="0" xr:uid="{00000000-0006-0000-0200-0000E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24" authorId="0" shapeId="0" xr:uid="{00000000-0006-0000-0200-0000E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24" authorId="0" shapeId="0" xr:uid="{00000000-0006-0000-0200-0000E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24" authorId="0" shapeId="0" xr:uid="{00000000-0006-0000-0200-0000E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24" authorId="0" shapeId="0" xr:uid="{00000000-0006-0000-0200-0000E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24" authorId="0" shapeId="0" xr:uid="{00000000-0006-0000-0200-0000EE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24" authorId="0" shapeId="0" xr:uid="{00000000-0006-0000-0200-0000E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24" authorId="0" shapeId="0" xr:uid="{00000000-0006-0000-0200-0000F0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24" authorId="0" shapeId="0" xr:uid="{00000000-0006-0000-0200-0000F1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24" authorId="0" shapeId="0" xr:uid="{00000000-0006-0000-0200-0000F2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24" authorId="0" shapeId="0" xr:uid="{00000000-0006-0000-0200-0000F3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24" authorId="0" shapeId="0" xr:uid="{00000000-0006-0000-0200-0000F4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24" authorId="0" shapeId="0" xr:uid="{00000000-0006-0000-0200-0000F5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24" authorId="0" shapeId="0" xr:uid="{00000000-0006-0000-0200-0000F6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24" authorId="0" shapeId="0" xr:uid="{00000000-0006-0000-0200-0000F7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24" authorId="0" shapeId="0" xr:uid="{00000000-0006-0000-0200-0000F8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24" authorId="0" shapeId="0" xr:uid="{00000000-0006-0000-0200-0000F9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24" authorId="0" shapeId="0" xr:uid="{00000000-0006-0000-0200-0000FA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24" authorId="0" shapeId="0" xr:uid="{00000000-0006-0000-0200-0000FB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24" authorId="0" shapeId="0" xr:uid="{00000000-0006-0000-0200-0000FC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24" authorId="0" shapeId="0" xr:uid="{00000000-0006-0000-0200-0000FD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24" authorId="2" shapeId="0" xr:uid="{00000000-0006-0000-0200-0000FE01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បានទទូរទាត់បំណាច់ឆ្នាំរួច7 day 08-2022
ខែ10=11ថ្ងៃ(NO PAY2023)</t>
        </r>
      </text>
    </comment>
    <comment ref="K25" authorId="0" shapeId="0" xr:uid="{00000000-0006-0000-0200-0000FF01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25" authorId="0" shapeId="0" xr:uid="{00000000-0006-0000-0200-00000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25" authorId="0" shapeId="0" xr:uid="{00000000-0006-0000-0200-00000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25" authorId="0" shapeId="0" xr:uid="{00000000-0006-0000-0200-00000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25" authorId="0" shapeId="0" xr:uid="{00000000-0006-0000-0200-00000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25" authorId="0" shapeId="0" xr:uid="{00000000-0006-0000-0200-00000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25" authorId="0" shapeId="0" xr:uid="{00000000-0006-0000-0200-00000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25" authorId="0" shapeId="0" xr:uid="{00000000-0006-0000-0200-00000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25" authorId="0" shapeId="0" xr:uid="{00000000-0006-0000-0200-00000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25" authorId="0" shapeId="0" xr:uid="{00000000-0006-0000-0200-00000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25" authorId="0" shapeId="0" xr:uid="{00000000-0006-0000-0200-00000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25" authorId="0" shapeId="0" xr:uid="{00000000-0006-0000-0200-00000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25" authorId="0" shapeId="0" xr:uid="{00000000-0006-0000-0200-00000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25" authorId="0" shapeId="0" xr:uid="{00000000-0006-0000-0200-00000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25" authorId="0" shapeId="0" xr:uid="{00000000-0006-0000-0200-00000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25" authorId="0" shapeId="0" xr:uid="{00000000-0006-0000-0200-00000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25" authorId="0" shapeId="0" xr:uid="{00000000-0006-0000-0200-00000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25" authorId="0" shapeId="0" xr:uid="{00000000-0006-0000-0200-00001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25" authorId="0" shapeId="0" xr:uid="{00000000-0006-0000-0200-00001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25" authorId="0" shapeId="0" xr:uid="{00000000-0006-0000-0200-00001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25" authorId="0" shapeId="0" xr:uid="{00000000-0006-0000-0200-00001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25" authorId="0" shapeId="0" xr:uid="{00000000-0006-0000-0200-00001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25" authorId="0" shapeId="0" xr:uid="{00000000-0006-0000-0200-00001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25" authorId="0" shapeId="0" xr:uid="{00000000-0006-0000-0200-00001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25" authorId="0" shapeId="0" xr:uid="{00000000-0006-0000-0200-00001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25" authorId="0" shapeId="0" xr:uid="{00000000-0006-0000-0200-00001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25" authorId="0" shapeId="0" xr:uid="{00000000-0006-0000-0200-00001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25" authorId="2" shapeId="0" xr:uid="{00000000-0006-0000-0200-00001A02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បានទទូរទាត់បំណាច់ឆ្នាំរួច7 day 08-2022
ខែ10=11ថ្ងៃ(NO PAY2023)</t>
        </r>
      </text>
    </comment>
    <comment ref="K26" authorId="0" shapeId="0" xr:uid="{00000000-0006-0000-0200-00001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26" authorId="0" shapeId="0" xr:uid="{00000000-0006-0000-0200-00001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26" authorId="0" shapeId="0" xr:uid="{00000000-0006-0000-0200-00001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26" authorId="0" shapeId="0" xr:uid="{00000000-0006-0000-0200-00001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26" authorId="0" shapeId="0" xr:uid="{00000000-0006-0000-0200-00001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26" authorId="0" shapeId="0" xr:uid="{00000000-0006-0000-0200-00002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26" authorId="0" shapeId="0" xr:uid="{00000000-0006-0000-0200-00002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26" authorId="0" shapeId="0" xr:uid="{00000000-0006-0000-0200-00002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26" authorId="0" shapeId="0" xr:uid="{00000000-0006-0000-0200-00002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26" authorId="0" shapeId="0" xr:uid="{00000000-0006-0000-0200-00002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26" authorId="0" shapeId="0" xr:uid="{00000000-0006-0000-0200-00002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26" authorId="0" shapeId="0" xr:uid="{00000000-0006-0000-0200-00002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26" authorId="0" shapeId="0" xr:uid="{00000000-0006-0000-0200-00002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26" authorId="0" shapeId="0" xr:uid="{00000000-0006-0000-0200-00002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26" authorId="0" shapeId="0" xr:uid="{00000000-0006-0000-0200-00002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26" authorId="0" shapeId="0" xr:uid="{00000000-0006-0000-0200-00002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26" authorId="0" shapeId="0" xr:uid="{00000000-0006-0000-0200-00002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26" authorId="0" shapeId="0" xr:uid="{00000000-0006-0000-0200-00002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26" authorId="0" shapeId="0" xr:uid="{00000000-0006-0000-0200-00002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26" authorId="0" shapeId="0" xr:uid="{00000000-0006-0000-0200-00002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26" authorId="0" shapeId="0" xr:uid="{00000000-0006-0000-0200-00002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26" authorId="0" shapeId="0" xr:uid="{00000000-0006-0000-0200-00003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26" authorId="0" shapeId="0" xr:uid="{00000000-0006-0000-0200-00003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26" authorId="0" shapeId="0" xr:uid="{00000000-0006-0000-0200-00003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26" authorId="0" shapeId="0" xr:uid="{00000000-0006-0000-0200-00003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26" authorId="0" shapeId="0" xr:uid="{00000000-0006-0000-0200-00003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26" authorId="0" shapeId="0" xr:uid="{00000000-0006-0000-0200-00003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26" authorId="2" shapeId="0" xr:uid="{00000000-0006-0000-0200-00003602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08-2022)NO PAY 18 DAY 2023</t>
        </r>
      </text>
    </comment>
    <comment ref="K27" authorId="0" shapeId="0" xr:uid="{00000000-0006-0000-0200-00003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27" authorId="0" shapeId="0" xr:uid="{00000000-0006-0000-0200-00003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27" authorId="0" shapeId="0" xr:uid="{00000000-0006-0000-0200-00003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27" authorId="0" shapeId="0" xr:uid="{00000000-0006-0000-0200-00003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27" authorId="0" shapeId="0" xr:uid="{00000000-0006-0000-0200-00003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27" authorId="0" shapeId="0" xr:uid="{00000000-0006-0000-0200-00003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27" authorId="0" shapeId="0" xr:uid="{00000000-0006-0000-0200-00003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27" authorId="0" shapeId="0" xr:uid="{00000000-0006-0000-0200-00003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27" authorId="0" shapeId="0" xr:uid="{00000000-0006-0000-0200-00003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27" authorId="0" shapeId="0" xr:uid="{00000000-0006-0000-0200-00004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27" authorId="0" shapeId="0" xr:uid="{00000000-0006-0000-0200-00004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27" authorId="0" shapeId="0" xr:uid="{00000000-0006-0000-0200-00004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27" authorId="0" shapeId="0" xr:uid="{00000000-0006-0000-0200-00004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27" authorId="0" shapeId="0" xr:uid="{00000000-0006-0000-0200-00004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27" authorId="0" shapeId="0" xr:uid="{00000000-0006-0000-0200-00004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27" authorId="0" shapeId="0" xr:uid="{00000000-0006-0000-0200-00004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27" authorId="0" shapeId="0" xr:uid="{00000000-0006-0000-0200-00004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27" authorId="0" shapeId="0" xr:uid="{00000000-0006-0000-0200-00004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27" authorId="0" shapeId="0" xr:uid="{00000000-0006-0000-0200-00004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27" authorId="0" shapeId="0" xr:uid="{00000000-0006-0000-0200-00004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27" authorId="0" shapeId="0" xr:uid="{00000000-0006-0000-0200-00004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27" authorId="0" shapeId="0" xr:uid="{00000000-0006-0000-0200-00004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27" authorId="0" shapeId="0" xr:uid="{00000000-0006-0000-0200-00004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27" authorId="0" shapeId="0" xr:uid="{00000000-0006-0000-0200-00004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27" authorId="0" shapeId="0" xr:uid="{00000000-0006-0000-0200-00004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27" authorId="0" shapeId="0" xr:uid="{00000000-0006-0000-0200-00005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27" authorId="0" shapeId="0" xr:uid="{00000000-0006-0000-0200-00005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27" authorId="2" shapeId="0" xr:uid="{00000000-0006-0000-0200-00005202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បានទទូរទាត់បំណាច់ឆ្នាំរួច7 day 08-2022
ខែ10=11ថ្ងៃ(NO PAY 18DAY 2023)</t>
        </r>
      </text>
    </comment>
    <comment ref="K28" authorId="0" shapeId="0" xr:uid="{00000000-0006-0000-0200-00005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28" authorId="0" shapeId="0" xr:uid="{00000000-0006-0000-0200-00005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28" authorId="0" shapeId="0" xr:uid="{00000000-0006-0000-0200-00005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28" authorId="0" shapeId="0" xr:uid="{00000000-0006-0000-0200-00005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28" authorId="0" shapeId="0" xr:uid="{00000000-0006-0000-0200-00005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28" authorId="0" shapeId="0" xr:uid="{00000000-0006-0000-0200-00005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28" authorId="0" shapeId="0" xr:uid="{00000000-0006-0000-0200-00005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28" authorId="0" shapeId="0" xr:uid="{00000000-0006-0000-0200-00005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28" authorId="0" shapeId="0" xr:uid="{00000000-0006-0000-0200-00005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28" authorId="0" shapeId="0" xr:uid="{00000000-0006-0000-0200-00005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28" authorId="0" shapeId="0" xr:uid="{00000000-0006-0000-0200-00005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28" authorId="0" shapeId="0" xr:uid="{00000000-0006-0000-0200-00005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28" authorId="0" shapeId="0" xr:uid="{00000000-0006-0000-0200-00005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28" authorId="0" shapeId="0" xr:uid="{00000000-0006-0000-0200-00006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28" authorId="0" shapeId="0" xr:uid="{00000000-0006-0000-0200-00006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28" authorId="0" shapeId="0" xr:uid="{00000000-0006-0000-0200-00006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28" authorId="0" shapeId="0" xr:uid="{00000000-0006-0000-0200-00006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28" authorId="0" shapeId="0" xr:uid="{00000000-0006-0000-0200-00006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28" authorId="0" shapeId="0" xr:uid="{00000000-0006-0000-0200-00006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28" authorId="0" shapeId="0" xr:uid="{00000000-0006-0000-0200-00006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28" authorId="0" shapeId="0" xr:uid="{00000000-0006-0000-0200-00006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28" authorId="0" shapeId="0" xr:uid="{00000000-0006-0000-0200-00006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28" authorId="0" shapeId="0" xr:uid="{00000000-0006-0000-0200-00006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28" authorId="0" shapeId="0" xr:uid="{00000000-0006-0000-0200-00006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28" authorId="0" shapeId="0" xr:uid="{00000000-0006-0000-0200-00006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28" authorId="0" shapeId="0" xr:uid="{00000000-0006-0000-0200-00006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28" authorId="0" shapeId="0" xr:uid="{00000000-0006-0000-0200-00006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28" authorId="2" shapeId="0" xr:uid="{00000000-0006-0000-0200-00006E02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បានទទូរទាត់បំណាច់ឆ្នាំរួច7 day 08-2022
ខែ10=11ថ្ងៃ(NO PAY 18DAY 2023)</t>
        </r>
      </text>
    </comment>
    <comment ref="K29" authorId="0" shapeId="0" xr:uid="{00000000-0006-0000-0200-00006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29" authorId="0" shapeId="0" xr:uid="{00000000-0006-0000-0200-00007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29" authorId="0" shapeId="0" xr:uid="{00000000-0006-0000-0200-00007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29" authorId="0" shapeId="0" xr:uid="{00000000-0006-0000-0200-00007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29" authorId="0" shapeId="0" xr:uid="{00000000-0006-0000-0200-00007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29" authorId="0" shapeId="0" xr:uid="{00000000-0006-0000-0200-00007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29" authorId="0" shapeId="0" xr:uid="{00000000-0006-0000-0200-00007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29" authorId="0" shapeId="0" xr:uid="{00000000-0006-0000-0200-00007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29" authorId="0" shapeId="0" xr:uid="{00000000-0006-0000-0200-00007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29" authorId="0" shapeId="0" xr:uid="{00000000-0006-0000-0200-00007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29" authorId="0" shapeId="0" xr:uid="{00000000-0006-0000-0200-00007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29" authorId="0" shapeId="0" xr:uid="{00000000-0006-0000-0200-00007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29" authorId="0" shapeId="0" xr:uid="{00000000-0006-0000-0200-00007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29" authorId="0" shapeId="0" xr:uid="{00000000-0006-0000-0200-00007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29" authorId="0" shapeId="0" xr:uid="{00000000-0006-0000-0200-00007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29" authorId="0" shapeId="0" xr:uid="{00000000-0006-0000-0200-00007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29" authorId="0" shapeId="0" xr:uid="{00000000-0006-0000-0200-00007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29" authorId="0" shapeId="0" xr:uid="{00000000-0006-0000-0200-00008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29" authorId="0" shapeId="0" xr:uid="{00000000-0006-0000-0200-00008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29" authorId="0" shapeId="0" xr:uid="{00000000-0006-0000-0200-00008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29" authorId="0" shapeId="0" xr:uid="{00000000-0006-0000-0200-00008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29" authorId="0" shapeId="0" xr:uid="{00000000-0006-0000-0200-00008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29" authorId="0" shapeId="0" xr:uid="{00000000-0006-0000-0200-00008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29" authorId="0" shapeId="0" xr:uid="{00000000-0006-0000-0200-00008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29" authorId="0" shapeId="0" xr:uid="{00000000-0006-0000-0200-00008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29" authorId="0" shapeId="0" xr:uid="{00000000-0006-0000-0200-00008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29" authorId="0" shapeId="0" xr:uid="{00000000-0006-0000-0200-00008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29" authorId="2" shapeId="0" xr:uid="{00000000-0006-0000-0200-00008A02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បានទទូរទាត់បំណាច់ឆ្នាំរួច7 day 08-2022
ខែ10=11ថ្ងៃ(NO PAY 18DAY 2023)</t>
        </r>
      </text>
    </comment>
    <comment ref="C30" authorId="0" shapeId="0" xr:uid="{00000000-0006-0000-0200-00008B020000}">
      <text>
        <r>
          <rPr>
            <b/>
            <sz val="9"/>
            <color indexed="81"/>
            <rFont val="Tahoma"/>
            <family val="2"/>
          </rPr>
          <t>ឈប់អត់កាត់</t>
        </r>
      </text>
    </comment>
    <comment ref="K30" authorId="0" shapeId="0" xr:uid="{00000000-0006-0000-0200-00008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30" authorId="0" shapeId="0" xr:uid="{00000000-0006-0000-0200-00008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30" authorId="0" shapeId="0" xr:uid="{00000000-0006-0000-0200-00008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30" authorId="0" shapeId="0" xr:uid="{00000000-0006-0000-0200-00008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30" authorId="0" shapeId="0" xr:uid="{00000000-0006-0000-0200-00009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30" authorId="0" shapeId="0" xr:uid="{00000000-0006-0000-0200-00009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30" authorId="0" shapeId="0" xr:uid="{00000000-0006-0000-0200-00009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30" authorId="0" shapeId="0" xr:uid="{00000000-0006-0000-0200-00009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30" authorId="0" shapeId="0" xr:uid="{00000000-0006-0000-0200-00009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30" authorId="0" shapeId="0" xr:uid="{00000000-0006-0000-0200-00009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30" authorId="0" shapeId="0" xr:uid="{00000000-0006-0000-0200-00009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30" authorId="0" shapeId="0" xr:uid="{00000000-0006-0000-0200-00009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30" authorId="0" shapeId="0" xr:uid="{00000000-0006-0000-0200-00009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30" authorId="0" shapeId="0" xr:uid="{00000000-0006-0000-0200-00009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30" authorId="0" shapeId="0" xr:uid="{00000000-0006-0000-0200-00009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30" authorId="0" shapeId="0" xr:uid="{00000000-0006-0000-0200-00009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30" authorId="0" shapeId="0" xr:uid="{00000000-0006-0000-0200-00009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30" authorId="0" shapeId="0" xr:uid="{00000000-0006-0000-0200-00009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30" authorId="0" shapeId="0" xr:uid="{00000000-0006-0000-0200-00009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30" authorId="0" shapeId="0" xr:uid="{00000000-0006-0000-0200-00009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30" authorId="0" shapeId="0" xr:uid="{00000000-0006-0000-0200-0000A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30" authorId="0" shapeId="0" xr:uid="{00000000-0006-0000-0200-0000A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30" authorId="0" shapeId="0" xr:uid="{00000000-0006-0000-0200-0000A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30" authorId="0" shapeId="0" xr:uid="{00000000-0006-0000-0200-0000A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30" authorId="0" shapeId="0" xr:uid="{00000000-0006-0000-0200-0000A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30" authorId="0" shapeId="0" xr:uid="{00000000-0006-0000-0200-0000A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30" authorId="0" shapeId="0" xr:uid="{00000000-0006-0000-0200-0000A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30" authorId="2" shapeId="0" xr:uid="{00000000-0006-0000-0200-0000A702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ON 08-2022( PAY 18DAY 2023=12DAY ON NOV 2024)សម្រាកខែ12ថែម6ថ្ងែខែ12.2024</t>
        </r>
      </text>
    </comment>
    <comment ref="K31" authorId="0" shapeId="0" xr:uid="{00000000-0006-0000-0200-0000A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31" authorId="0" shapeId="0" xr:uid="{00000000-0006-0000-0200-0000A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31" authorId="0" shapeId="0" xr:uid="{00000000-0006-0000-0200-0000A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31" authorId="0" shapeId="0" xr:uid="{00000000-0006-0000-0200-0000A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31" authorId="0" shapeId="0" xr:uid="{00000000-0006-0000-0200-0000A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31" authorId="0" shapeId="0" xr:uid="{00000000-0006-0000-0200-0000A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31" authorId="0" shapeId="0" xr:uid="{00000000-0006-0000-0200-0000A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31" authorId="0" shapeId="0" xr:uid="{00000000-0006-0000-0200-0000A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31" authorId="0" shapeId="0" xr:uid="{00000000-0006-0000-0200-0000B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31" authorId="0" shapeId="0" xr:uid="{00000000-0006-0000-0200-0000B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31" authorId="0" shapeId="0" xr:uid="{00000000-0006-0000-0200-0000B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31" authorId="0" shapeId="0" xr:uid="{00000000-0006-0000-0200-0000B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31" authorId="0" shapeId="0" xr:uid="{00000000-0006-0000-0200-0000B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31" authorId="0" shapeId="0" xr:uid="{00000000-0006-0000-0200-0000B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31" authorId="0" shapeId="0" xr:uid="{00000000-0006-0000-0200-0000B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31" authorId="0" shapeId="0" xr:uid="{00000000-0006-0000-0200-0000B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31" authorId="0" shapeId="0" xr:uid="{00000000-0006-0000-0200-0000B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31" authorId="0" shapeId="0" xr:uid="{00000000-0006-0000-0200-0000B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31" authorId="0" shapeId="0" xr:uid="{00000000-0006-0000-0200-0000B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31" authorId="0" shapeId="0" xr:uid="{00000000-0006-0000-0200-0000B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31" authorId="0" shapeId="0" xr:uid="{00000000-0006-0000-0200-0000B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31" authorId="0" shapeId="0" xr:uid="{00000000-0006-0000-0200-0000B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31" authorId="0" shapeId="0" xr:uid="{00000000-0006-0000-0200-0000B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31" authorId="0" shapeId="0" xr:uid="{00000000-0006-0000-0200-0000B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31" authorId="0" shapeId="0" xr:uid="{00000000-0006-0000-0200-0000C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31" authorId="0" shapeId="0" xr:uid="{00000000-0006-0000-0200-0000C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31" authorId="0" shapeId="0" xr:uid="{00000000-0006-0000-0200-0000C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31" authorId="2" shapeId="0" xr:uid="{00000000-0006-0000-0200-0000C302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08-2023(NO PAY 18DAY 2023)</t>
        </r>
      </text>
    </comment>
    <comment ref="K32" authorId="0" shapeId="0" xr:uid="{00000000-0006-0000-0200-0000C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32" authorId="0" shapeId="0" xr:uid="{00000000-0006-0000-0200-0000C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32" authorId="0" shapeId="0" xr:uid="{00000000-0006-0000-0200-0000C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32" authorId="0" shapeId="0" xr:uid="{00000000-0006-0000-0200-0000C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32" authorId="0" shapeId="0" xr:uid="{00000000-0006-0000-0200-0000C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32" authorId="0" shapeId="0" xr:uid="{00000000-0006-0000-0200-0000C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32" authorId="0" shapeId="0" xr:uid="{00000000-0006-0000-0200-0000C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32" authorId="0" shapeId="0" xr:uid="{00000000-0006-0000-0200-0000C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32" authorId="0" shapeId="0" xr:uid="{00000000-0006-0000-0200-0000C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32" authorId="0" shapeId="0" xr:uid="{00000000-0006-0000-0200-0000C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32" authorId="0" shapeId="0" xr:uid="{00000000-0006-0000-0200-0000C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32" authorId="0" shapeId="0" xr:uid="{00000000-0006-0000-0200-0000C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32" authorId="0" shapeId="0" xr:uid="{00000000-0006-0000-0200-0000D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32" authorId="0" shapeId="0" xr:uid="{00000000-0006-0000-0200-0000D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32" authorId="0" shapeId="0" xr:uid="{00000000-0006-0000-0200-0000D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32" authorId="0" shapeId="0" xr:uid="{00000000-0006-0000-0200-0000D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32" authorId="0" shapeId="0" xr:uid="{00000000-0006-0000-0200-0000D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32" authorId="0" shapeId="0" xr:uid="{00000000-0006-0000-0200-0000D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32" authorId="0" shapeId="0" xr:uid="{00000000-0006-0000-0200-0000D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32" authorId="0" shapeId="0" xr:uid="{00000000-0006-0000-0200-0000D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32" authorId="0" shapeId="0" xr:uid="{00000000-0006-0000-0200-0000D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32" authorId="0" shapeId="0" xr:uid="{00000000-0006-0000-0200-0000D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32" authorId="0" shapeId="0" xr:uid="{00000000-0006-0000-0200-0000D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32" authorId="0" shapeId="0" xr:uid="{00000000-0006-0000-0200-0000D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32" authorId="0" shapeId="0" xr:uid="{00000000-0006-0000-0200-0000D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32" authorId="0" shapeId="0" xr:uid="{00000000-0006-0000-0200-0000D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32" authorId="0" shapeId="0" xr:uid="{00000000-0006-0000-0200-0000D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32" authorId="2" shapeId="0" xr:uid="{00000000-0006-0000-0200-0000DF02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ON 08-2022( PAY 18DAY 2023=12DAY ON NOV 2024)សម្រាកខែ12ថែម6ថ្ងែខែ12ឥ2024</t>
        </r>
      </text>
    </comment>
    <comment ref="K33" authorId="0" shapeId="0" xr:uid="{00000000-0006-0000-0200-0000E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33" authorId="0" shapeId="0" xr:uid="{00000000-0006-0000-0200-0000E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33" authorId="0" shapeId="0" xr:uid="{00000000-0006-0000-0200-0000E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33" authorId="0" shapeId="0" xr:uid="{00000000-0006-0000-0200-0000E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33" authorId="0" shapeId="0" xr:uid="{00000000-0006-0000-0200-0000E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33" authorId="0" shapeId="0" xr:uid="{00000000-0006-0000-0200-0000E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33" authorId="0" shapeId="0" xr:uid="{00000000-0006-0000-0200-0000E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33" authorId="0" shapeId="0" xr:uid="{00000000-0006-0000-0200-0000E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33" authorId="0" shapeId="0" xr:uid="{00000000-0006-0000-0200-0000E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33" authorId="0" shapeId="0" xr:uid="{00000000-0006-0000-0200-0000E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33" authorId="0" shapeId="0" xr:uid="{00000000-0006-0000-0200-0000E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33" authorId="0" shapeId="0" xr:uid="{00000000-0006-0000-0200-0000EB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33" authorId="0" shapeId="0" xr:uid="{00000000-0006-0000-0200-0000E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33" authorId="0" shapeId="0" xr:uid="{00000000-0006-0000-0200-0000E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33" authorId="0" shapeId="0" xr:uid="{00000000-0006-0000-0200-0000E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33" authorId="0" shapeId="0" xr:uid="{00000000-0006-0000-0200-0000E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33" authorId="0" shapeId="0" xr:uid="{00000000-0006-0000-0200-0000F0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33" authorId="0" shapeId="0" xr:uid="{00000000-0006-0000-0200-0000F1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33" authorId="0" shapeId="0" xr:uid="{00000000-0006-0000-0200-0000F2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33" authorId="0" shapeId="0" xr:uid="{00000000-0006-0000-0200-0000F3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33" authorId="0" shapeId="0" xr:uid="{00000000-0006-0000-0200-0000F4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33" authorId="0" shapeId="0" xr:uid="{00000000-0006-0000-0200-0000F5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33" authorId="0" shapeId="0" xr:uid="{00000000-0006-0000-0200-0000F6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33" authorId="0" shapeId="0" xr:uid="{00000000-0006-0000-0200-0000F7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33" authorId="0" shapeId="0" xr:uid="{00000000-0006-0000-0200-0000F8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33" authorId="0" shapeId="0" xr:uid="{00000000-0006-0000-0200-0000F9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33" authorId="0" shapeId="0" xr:uid="{00000000-0006-0000-0200-0000FA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33" authorId="2" shapeId="0" xr:uid="{00000000-0006-0000-0200-0000FB02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បានទទូរទាត់បំណាច់ឆ្នាំរួច១៨​​​ day 08-2023(NO PAY 18DAY 2023)</t>
        </r>
      </text>
    </comment>
    <comment ref="K34" authorId="0" shapeId="0" xr:uid="{00000000-0006-0000-0200-0000FC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34" authorId="0" shapeId="0" xr:uid="{00000000-0006-0000-0200-0000FD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34" authorId="0" shapeId="0" xr:uid="{00000000-0006-0000-0200-0000FE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34" authorId="0" shapeId="0" xr:uid="{00000000-0006-0000-0200-0000FF02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34" authorId="0" shapeId="0" xr:uid="{00000000-0006-0000-0200-000000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34" authorId="0" shapeId="0" xr:uid="{00000000-0006-0000-0200-000001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34" authorId="0" shapeId="0" xr:uid="{00000000-0006-0000-0200-000002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34" authorId="0" shapeId="0" xr:uid="{00000000-0006-0000-0200-000003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34" authorId="0" shapeId="0" xr:uid="{00000000-0006-0000-0200-000004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34" authorId="0" shapeId="0" xr:uid="{00000000-0006-0000-0200-000005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34" authorId="0" shapeId="0" xr:uid="{00000000-0006-0000-0200-000006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34" authorId="0" shapeId="0" xr:uid="{00000000-0006-0000-0200-000007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34" authorId="0" shapeId="0" xr:uid="{00000000-0006-0000-0200-000008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34" authorId="0" shapeId="0" xr:uid="{00000000-0006-0000-0200-000009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34" authorId="0" shapeId="0" xr:uid="{00000000-0006-0000-0200-00000A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34" authorId="0" shapeId="0" xr:uid="{00000000-0006-0000-0200-00000B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34" authorId="0" shapeId="0" xr:uid="{00000000-0006-0000-0200-00000C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34" authorId="0" shapeId="0" xr:uid="{00000000-0006-0000-0200-00000D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34" authorId="0" shapeId="0" xr:uid="{00000000-0006-0000-0200-00000E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34" authorId="0" shapeId="0" xr:uid="{00000000-0006-0000-0200-00000F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34" authorId="0" shapeId="0" xr:uid="{00000000-0006-0000-0200-000010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34" authorId="0" shapeId="0" xr:uid="{00000000-0006-0000-0200-000011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34" authorId="0" shapeId="0" xr:uid="{00000000-0006-0000-0200-000012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34" authorId="0" shapeId="0" xr:uid="{00000000-0006-0000-0200-000013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34" authorId="0" shapeId="0" xr:uid="{00000000-0006-0000-0200-000014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34" authorId="0" shapeId="0" xr:uid="{00000000-0006-0000-0200-000015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34" authorId="0" shapeId="0" xr:uid="{00000000-0006-0000-0200-000016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34" authorId="2" shapeId="0" xr:uid="{00000000-0006-0000-0200-00001703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បានទទូរទាត់បំណាច់ឆ្នាំរួច7 day 08-2022
ខែ10=11ថ្ងៃ(NO PAY 18DAY 2023)</t>
        </r>
      </text>
    </comment>
    <comment ref="K35" authorId="0" shapeId="0" xr:uid="{00000000-0006-0000-0200-000018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35" authorId="0" shapeId="0" xr:uid="{00000000-0006-0000-0200-000019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35" authorId="0" shapeId="0" xr:uid="{00000000-0006-0000-0200-00001A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35" authorId="0" shapeId="0" xr:uid="{00000000-0006-0000-0200-00001B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35" authorId="0" shapeId="0" xr:uid="{00000000-0006-0000-0200-00001C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35" authorId="0" shapeId="0" xr:uid="{00000000-0006-0000-0200-00001D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35" authorId="0" shapeId="0" xr:uid="{00000000-0006-0000-0200-00001E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35" authorId="0" shapeId="0" xr:uid="{00000000-0006-0000-0200-00001F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35" authorId="0" shapeId="0" xr:uid="{00000000-0006-0000-0200-000020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35" authorId="0" shapeId="0" xr:uid="{00000000-0006-0000-0200-000021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35" authorId="0" shapeId="0" xr:uid="{00000000-0006-0000-0200-000022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35" authorId="0" shapeId="0" xr:uid="{00000000-0006-0000-0200-000023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35" authorId="0" shapeId="0" xr:uid="{00000000-0006-0000-0200-000024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35" authorId="0" shapeId="0" xr:uid="{00000000-0006-0000-0200-000025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35" authorId="0" shapeId="0" xr:uid="{00000000-0006-0000-0200-000026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35" authorId="0" shapeId="0" xr:uid="{00000000-0006-0000-0200-000027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35" authorId="0" shapeId="0" xr:uid="{00000000-0006-0000-0200-000028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35" authorId="0" shapeId="0" xr:uid="{00000000-0006-0000-0200-000029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35" authorId="0" shapeId="0" xr:uid="{00000000-0006-0000-0200-00002A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35" authorId="0" shapeId="0" xr:uid="{00000000-0006-0000-0200-00002B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35" authorId="0" shapeId="0" xr:uid="{00000000-0006-0000-0200-00002C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35" authorId="0" shapeId="0" xr:uid="{00000000-0006-0000-0200-00002D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35" authorId="0" shapeId="0" xr:uid="{00000000-0006-0000-0200-00002E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35" authorId="0" shapeId="0" xr:uid="{00000000-0006-0000-0200-00002F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35" authorId="0" shapeId="0" xr:uid="{00000000-0006-0000-0200-000030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35" authorId="0" shapeId="0" xr:uid="{00000000-0006-0000-0200-000031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35" authorId="0" shapeId="0" xr:uid="{00000000-0006-0000-0200-000032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35" authorId="0" shapeId="0" xr:uid="{00000000-0006-0000-0200-000033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 18DAY 09.2022
NO PAY 18DAY 2023</t>
        </r>
      </text>
    </comment>
    <comment ref="K36" authorId="0" shapeId="0" xr:uid="{00000000-0006-0000-0200-000034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36" authorId="0" shapeId="0" xr:uid="{00000000-0006-0000-0200-000035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36" authorId="0" shapeId="0" xr:uid="{00000000-0006-0000-0200-000036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36" authorId="0" shapeId="0" xr:uid="{00000000-0006-0000-0200-000037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36" authorId="0" shapeId="0" xr:uid="{00000000-0006-0000-0200-000038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36" authorId="0" shapeId="0" xr:uid="{00000000-0006-0000-0200-000039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36" authorId="0" shapeId="0" xr:uid="{00000000-0006-0000-0200-00003A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36" authorId="0" shapeId="0" xr:uid="{00000000-0006-0000-0200-00003B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36" authorId="0" shapeId="0" xr:uid="{00000000-0006-0000-0200-00003C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36" authorId="0" shapeId="0" xr:uid="{00000000-0006-0000-0200-00003D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36" authorId="0" shapeId="0" xr:uid="{00000000-0006-0000-0200-00003E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36" authorId="0" shapeId="0" xr:uid="{00000000-0006-0000-0200-00003F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36" authorId="0" shapeId="0" xr:uid="{00000000-0006-0000-0200-000040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36" authorId="0" shapeId="0" xr:uid="{00000000-0006-0000-0200-000041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36" authorId="0" shapeId="0" xr:uid="{00000000-0006-0000-0200-000042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36" authorId="0" shapeId="0" xr:uid="{00000000-0006-0000-0200-000043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36" authorId="0" shapeId="0" xr:uid="{00000000-0006-0000-0200-000044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36" authorId="0" shapeId="0" xr:uid="{00000000-0006-0000-0200-000045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36" authorId="0" shapeId="0" xr:uid="{00000000-0006-0000-0200-000046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36" authorId="0" shapeId="0" xr:uid="{00000000-0006-0000-0200-000047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36" authorId="0" shapeId="0" xr:uid="{00000000-0006-0000-0200-000048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36" authorId="0" shapeId="0" xr:uid="{00000000-0006-0000-0200-000049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36" authorId="0" shapeId="0" xr:uid="{00000000-0006-0000-0200-00004A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36" authorId="0" shapeId="0" xr:uid="{00000000-0006-0000-0200-00004B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36" authorId="0" shapeId="0" xr:uid="{00000000-0006-0000-0200-00004C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36" authorId="0" shapeId="0" xr:uid="{00000000-0006-0000-0200-00004D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36" authorId="0" shapeId="0" xr:uid="{00000000-0006-0000-0200-00004E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36" authorId="0" shapeId="0" xr:uid="{00000000-0006-0000-0200-00004F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 17DAY 09.2022
1day/10.2022
NO PAY 18 DAY 2023</t>
        </r>
      </text>
    </comment>
    <comment ref="BJ36" authorId="0" shapeId="0" xr:uid="{00000000-0006-0000-0200-000050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WORKING 3DAY</t>
        </r>
      </text>
    </comment>
    <comment ref="K37" authorId="0" shapeId="0" xr:uid="{00000000-0006-0000-0200-000051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37" authorId="0" shapeId="0" xr:uid="{00000000-0006-0000-0200-000052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37" authorId="0" shapeId="0" xr:uid="{00000000-0006-0000-0200-000053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37" authorId="0" shapeId="0" xr:uid="{00000000-0006-0000-0200-000054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37" authorId="0" shapeId="0" xr:uid="{00000000-0006-0000-0200-000055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37" authorId="0" shapeId="0" xr:uid="{00000000-0006-0000-0200-000056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37" authorId="0" shapeId="0" xr:uid="{00000000-0006-0000-0200-000057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37" authorId="0" shapeId="0" xr:uid="{00000000-0006-0000-0200-000058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37" authorId="0" shapeId="0" xr:uid="{00000000-0006-0000-0200-000059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37" authorId="0" shapeId="0" xr:uid="{00000000-0006-0000-0200-00005A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37" authorId="0" shapeId="0" xr:uid="{00000000-0006-0000-0200-00005B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37" authorId="0" shapeId="0" xr:uid="{00000000-0006-0000-0200-00005C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37" authorId="0" shapeId="0" xr:uid="{00000000-0006-0000-0200-00005D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37" authorId="0" shapeId="0" xr:uid="{00000000-0006-0000-0200-00005E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37" authorId="0" shapeId="0" xr:uid="{00000000-0006-0000-0200-00005F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37" authorId="0" shapeId="0" xr:uid="{00000000-0006-0000-0200-000060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37" authorId="0" shapeId="0" xr:uid="{00000000-0006-0000-0200-000061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37" authorId="0" shapeId="0" xr:uid="{00000000-0006-0000-0200-000062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37" authorId="0" shapeId="0" xr:uid="{00000000-0006-0000-0200-000063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37" authorId="0" shapeId="0" xr:uid="{00000000-0006-0000-0200-000064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37" authorId="0" shapeId="0" xr:uid="{00000000-0006-0000-0200-000065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37" authorId="0" shapeId="0" xr:uid="{00000000-0006-0000-0200-000066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37" authorId="0" shapeId="0" xr:uid="{00000000-0006-0000-0200-000067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37" authorId="0" shapeId="0" xr:uid="{00000000-0006-0000-0200-000068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37" authorId="0" shapeId="0" xr:uid="{00000000-0006-0000-0200-000069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37" authorId="0" shapeId="0" xr:uid="{00000000-0006-0000-0200-00006A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37" authorId="0" shapeId="0" xr:uid="{00000000-0006-0000-0200-00006B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37" authorId="0" shapeId="0" xr:uid="{00000000-0006-0000-0200-00006C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 17DAY 09.2022
1day/10.2022
NO PAY 18DAY 2023</t>
        </r>
      </text>
    </comment>
    <comment ref="K38" authorId="0" shapeId="0" xr:uid="{00000000-0006-0000-0200-00006D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38" authorId="0" shapeId="0" xr:uid="{00000000-0006-0000-0200-00006E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38" authorId="0" shapeId="0" xr:uid="{00000000-0006-0000-0200-00006F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38" authorId="0" shapeId="0" xr:uid="{00000000-0006-0000-0200-000070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38" authorId="0" shapeId="0" xr:uid="{00000000-0006-0000-0200-000071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38" authorId="0" shapeId="0" xr:uid="{00000000-0006-0000-0200-000072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38" authorId="0" shapeId="0" xr:uid="{00000000-0006-0000-0200-000073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38" authorId="0" shapeId="0" xr:uid="{00000000-0006-0000-0200-000074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38" authorId="0" shapeId="0" xr:uid="{00000000-0006-0000-0200-000075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38" authorId="0" shapeId="0" xr:uid="{00000000-0006-0000-0200-000076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38" authorId="0" shapeId="0" xr:uid="{00000000-0006-0000-0200-000077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38" authorId="0" shapeId="0" xr:uid="{00000000-0006-0000-0200-000078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38" authorId="0" shapeId="0" xr:uid="{00000000-0006-0000-0200-000079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38" authorId="0" shapeId="0" xr:uid="{00000000-0006-0000-0200-00007A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38" authorId="0" shapeId="0" xr:uid="{00000000-0006-0000-0200-00007B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38" authorId="0" shapeId="0" xr:uid="{00000000-0006-0000-0200-00007C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38" authorId="0" shapeId="0" xr:uid="{00000000-0006-0000-0200-00007D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38" authorId="0" shapeId="0" xr:uid="{00000000-0006-0000-0200-00007E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38" authorId="0" shapeId="0" xr:uid="{00000000-0006-0000-0200-00007F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38" authorId="0" shapeId="0" xr:uid="{00000000-0006-0000-0200-000080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38" authorId="0" shapeId="0" xr:uid="{00000000-0006-0000-0200-000081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38" authorId="0" shapeId="0" xr:uid="{00000000-0006-0000-0200-000082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38" authorId="0" shapeId="0" xr:uid="{00000000-0006-0000-0200-000083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38" authorId="0" shapeId="0" xr:uid="{00000000-0006-0000-0200-000084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38" authorId="0" shapeId="0" xr:uid="{00000000-0006-0000-0200-000085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38" authorId="0" shapeId="0" xr:uid="{00000000-0006-0000-0200-000086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38" authorId="0" shapeId="0" xr:uid="{00000000-0006-0000-0200-000087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38" authorId="0" shapeId="0" xr:uid="{00000000-0006-0000-0200-000088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 18DAY 09.2022
NO PAY 18DAY 2023</t>
        </r>
      </text>
    </comment>
    <comment ref="C39" authorId="0" shapeId="0" xr:uid="{00000000-0006-0000-0200-000089030000}">
      <text>
        <r>
          <rPr>
            <b/>
            <sz val="9"/>
            <color indexed="81"/>
            <rFont val="Tahoma"/>
            <family val="2"/>
          </rPr>
          <t>ឈប់អត់កាត់</t>
        </r>
      </text>
    </comment>
    <comment ref="K39" authorId="0" shapeId="0" xr:uid="{00000000-0006-0000-0200-00008A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N/U 18=2023(1)</t>
        </r>
      </text>
    </comment>
    <comment ref="M39" authorId="0" shapeId="0" xr:uid="{00000000-0006-0000-0200-00008B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N/U 18=2023(1)</t>
        </r>
      </text>
    </comment>
    <comment ref="N39" authorId="0" shapeId="0" xr:uid="{00000000-0006-0000-0200-00008C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N/U 18=2023(1)</t>
        </r>
      </text>
    </comment>
    <comment ref="O39" authorId="0" shapeId="0" xr:uid="{00000000-0006-0000-0200-00008D030000}">
      <text>
        <r>
          <rPr>
            <b/>
            <sz val="9"/>
            <color indexed="81"/>
            <rFont val="Tahoma"/>
            <family val="2"/>
          </rPr>
          <t>Sofia:75%</t>
        </r>
      </text>
    </comment>
    <comment ref="P39" authorId="0" shapeId="0" xr:uid="{00000000-0006-0000-0200-00008E03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Q39" authorId="0" shapeId="0" xr:uid="{00000000-0006-0000-0200-00008F03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R39" authorId="0" shapeId="0" xr:uid="{00000000-0006-0000-0200-00009003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T39" authorId="0" shapeId="0" xr:uid="{00000000-0006-0000-0200-00009103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U39" authorId="0" shapeId="0" xr:uid="{00000000-0006-0000-0200-00009203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V39" authorId="0" shapeId="0" xr:uid="{00000000-0006-0000-0200-00009303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W39" authorId="0" shapeId="0" xr:uid="{00000000-0006-0000-0200-00009403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X39" authorId="0" shapeId="0" xr:uid="{00000000-0006-0000-0200-00009503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Y39" authorId="0" shapeId="0" xr:uid="{00000000-0006-0000-0200-00009603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AA39" authorId="0" shapeId="0" xr:uid="{00000000-0006-0000-0200-00009703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AB39" authorId="0" shapeId="0" xr:uid="{00000000-0006-0000-0200-00009803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AC39" authorId="0" shapeId="0" xr:uid="{00000000-0006-0000-0200-00009903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AD39" authorId="0" shapeId="0" xr:uid="{00000000-0006-0000-0200-00009A03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AE39" authorId="0" shapeId="0" xr:uid="{00000000-0006-0000-0200-00009B03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AF39" authorId="0" shapeId="0" xr:uid="{00000000-0006-0000-0200-00009C03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AH39" authorId="0" shapeId="0" xr:uid="{00000000-0006-0000-0200-00009D03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AI39" authorId="0" shapeId="0" xr:uid="{00000000-0006-0000-0200-00009E030000}">
      <text>
        <r>
          <rPr>
            <b/>
            <sz val="9"/>
            <color indexed="81"/>
            <rFont val="Tahoma"/>
            <family val="2"/>
          </rPr>
          <t>Sofia:50%</t>
        </r>
      </text>
    </comment>
    <comment ref="AJ39" authorId="0" shapeId="0" xr:uid="{00000000-0006-0000-0200-00009F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39" authorId="0" shapeId="0" xr:uid="{00000000-0006-0000-0200-0000A0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39" authorId="0" shapeId="0" xr:uid="{00000000-0006-0000-0200-0000A1030000}">
      <text>
        <r>
          <rPr>
            <b/>
            <sz val="9"/>
            <color indexed="81"/>
            <rFont val="Tahoma"/>
            <family val="2"/>
          </rPr>
          <t>Sofia:75%</t>
        </r>
      </text>
    </comment>
    <comment ref="AM39" authorId="1" shapeId="0" xr:uid="{00000000-0006-0000-0200-0000A2030000}">
      <text>
        <r>
          <rPr>
            <b/>
            <sz val="9"/>
            <color indexed="81"/>
            <rFont val="Tahoma"/>
            <family val="2"/>
          </rPr>
          <t>Sofiya:</t>
        </r>
        <r>
          <rPr>
            <sz val="9"/>
            <color indexed="81"/>
            <rFont val="Tahoma"/>
            <family val="2"/>
          </rPr>
          <t xml:space="preserve">
50%</t>
        </r>
      </text>
    </comment>
    <comment ref="BI39" authorId="0" shapeId="0" xr:uid="{00000000-0006-0000-0200-0000A3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N/U 18DAY(07.2022)3DAY=12.24,3DAY 01.25</t>
        </r>
      </text>
    </comment>
    <comment ref="K40" authorId="0" shapeId="0" xr:uid="{00000000-0006-0000-0200-0000A4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40" authorId="0" shapeId="0" xr:uid="{00000000-0006-0000-0200-0000A5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40" authorId="0" shapeId="0" xr:uid="{00000000-0006-0000-0200-0000A6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40" authorId="0" shapeId="0" xr:uid="{00000000-0006-0000-0200-0000A7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40" authorId="0" shapeId="0" xr:uid="{00000000-0006-0000-0200-0000A8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40" authorId="0" shapeId="0" xr:uid="{00000000-0006-0000-0200-0000A9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40" authorId="0" shapeId="0" xr:uid="{00000000-0006-0000-0200-0000AA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40" authorId="0" shapeId="0" xr:uid="{00000000-0006-0000-0200-0000AB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40" authorId="0" shapeId="0" xr:uid="{00000000-0006-0000-0200-0000AC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40" authorId="0" shapeId="0" xr:uid="{00000000-0006-0000-0200-0000AD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40" authorId="0" shapeId="0" xr:uid="{00000000-0006-0000-0200-0000AE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40" authorId="0" shapeId="0" xr:uid="{00000000-0006-0000-0200-0000AF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40" authorId="0" shapeId="0" xr:uid="{00000000-0006-0000-0200-0000B0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40" authorId="0" shapeId="0" xr:uid="{00000000-0006-0000-0200-0000B1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40" authorId="0" shapeId="0" xr:uid="{00000000-0006-0000-0200-0000B2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40" authorId="0" shapeId="0" xr:uid="{00000000-0006-0000-0200-0000B3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40" authorId="0" shapeId="0" xr:uid="{00000000-0006-0000-0200-0000B4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40" authorId="0" shapeId="0" xr:uid="{00000000-0006-0000-0200-0000B5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40" authorId="0" shapeId="0" xr:uid="{00000000-0006-0000-0200-0000B6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40" authorId="0" shapeId="0" xr:uid="{00000000-0006-0000-0200-0000B7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40" authorId="0" shapeId="0" xr:uid="{00000000-0006-0000-0200-0000B8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40" authorId="0" shapeId="0" xr:uid="{00000000-0006-0000-0200-0000B9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40" authorId="0" shapeId="0" xr:uid="{00000000-0006-0000-0200-0000BA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40" authorId="0" shapeId="0" xr:uid="{00000000-0006-0000-0200-0000BB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40" authorId="0" shapeId="0" xr:uid="{00000000-0006-0000-0200-0000BC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40" authorId="0" shapeId="0" xr:uid="{00000000-0006-0000-0200-0000BD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40" authorId="0" shapeId="0" xr:uid="{00000000-0006-0000-0200-0000BE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40" authorId="0" shapeId="0" xr:uid="{00000000-0006-0000-0200-0000BF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 18day(02.2022)</t>
        </r>
      </text>
    </comment>
    <comment ref="BJ40" authorId="0" shapeId="0" xr:uid="{00000000-0006-0000-0200-0000C0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WORKING 3DAY</t>
        </r>
      </text>
    </comment>
    <comment ref="K41" authorId="0" shapeId="0" xr:uid="{00000000-0006-0000-0200-0000C1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M41" authorId="0" shapeId="0" xr:uid="{00000000-0006-0000-0200-0000C2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N41" authorId="0" shapeId="0" xr:uid="{00000000-0006-0000-0200-0000C3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O41" authorId="0" shapeId="0" xr:uid="{00000000-0006-0000-0200-0000C4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P41" authorId="0" shapeId="0" xr:uid="{00000000-0006-0000-0200-0000C5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Q41" authorId="0" shapeId="0" xr:uid="{00000000-0006-0000-0200-0000C6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R41" authorId="0" shapeId="0" xr:uid="{00000000-0006-0000-0200-0000C7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T41" authorId="0" shapeId="0" xr:uid="{00000000-0006-0000-0200-0000C8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U41" authorId="0" shapeId="0" xr:uid="{00000000-0006-0000-0200-0000C9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V41" authorId="0" shapeId="0" xr:uid="{00000000-0006-0000-0200-0000CA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W41" authorId="0" shapeId="0" xr:uid="{00000000-0006-0000-0200-0000CB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X41" authorId="0" shapeId="0" xr:uid="{00000000-0006-0000-0200-0000CC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Y41" authorId="0" shapeId="0" xr:uid="{00000000-0006-0000-0200-0000CD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A41" authorId="0" shapeId="0" xr:uid="{00000000-0006-0000-0200-0000CE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B41" authorId="0" shapeId="0" xr:uid="{00000000-0006-0000-0200-0000CF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C41" authorId="0" shapeId="0" xr:uid="{00000000-0006-0000-0200-0000D0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D41" authorId="0" shapeId="0" xr:uid="{00000000-0006-0000-0200-0000D1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E41" authorId="0" shapeId="0" xr:uid="{00000000-0006-0000-0200-0000D2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F41" authorId="0" shapeId="0" xr:uid="{00000000-0006-0000-0200-0000D3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H41" authorId="0" shapeId="0" xr:uid="{00000000-0006-0000-0200-0000D4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I41" authorId="0" shapeId="0" xr:uid="{00000000-0006-0000-0200-0000D5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J41" authorId="0" shapeId="0" xr:uid="{00000000-0006-0000-0200-0000D6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K41" authorId="0" shapeId="0" xr:uid="{00000000-0006-0000-0200-0000D7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L41" authorId="0" shapeId="0" xr:uid="{00000000-0006-0000-0200-0000D8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M41" authorId="0" shapeId="0" xr:uid="{00000000-0006-0000-0200-0000D9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N41" authorId="0" shapeId="0" xr:uid="{00000000-0006-0000-0200-0000DA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AO41" authorId="0" shapeId="0" xr:uid="{00000000-0006-0000-0200-0000DB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ព្យួកិច្ចសន្យាការងារ</t>
        </r>
      </text>
    </comment>
    <comment ref="BI41" authorId="0" shapeId="0" xr:uid="{00000000-0006-0000-0200-0000DC030000}">
      <text>
        <r>
          <rPr>
            <b/>
            <sz val="9"/>
            <color indexed="81"/>
            <rFont val="Tahoma"/>
            <family val="2"/>
          </rPr>
          <t>Sofia:</t>
        </r>
        <r>
          <rPr>
            <sz val="9"/>
            <color indexed="81"/>
            <rFont val="Tahoma"/>
            <family val="2"/>
          </rPr>
          <t xml:space="preserve">
pay n/u 18day(02.2022)</t>
        </r>
      </text>
    </comment>
  </commentList>
</comments>
</file>

<file path=xl/sharedStrings.xml><?xml version="1.0" encoding="utf-8"?>
<sst xmlns="http://schemas.openxmlformats.org/spreadsheetml/2006/main" count="504" uniqueCount="286">
  <si>
    <t>I.D</t>
  </si>
  <si>
    <t>M</t>
  </si>
  <si>
    <t>F</t>
  </si>
  <si>
    <t>TOTAL</t>
  </si>
  <si>
    <t>No</t>
  </si>
  <si>
    <t>អត្តលេខ</t>
  </si>
  <si>
    <t>ទឹកប្រាក់</t>
  </si>
  <si>
    <t>អតីតភាព</t>
  </si>
  <si>
    <t>ហត្ថលេខា</t>
  </si>
  <si>
    <t>ID</t>
  </si>
  <si>
    <t>Name</t>
  </si>
  <si>
    <t>Sex</t>
  </si>
  <si>
    <t>Total</t>
  </si>
  <si>
    <t>Sunday</t>
  </si>
  <si>
    <t>Holiday</t>
  </si>
  <si>
    <t>근무일</t>
  </si>
  <si>
    <t>아이디</t>
  </si>
  <si>
    <t>네임</t>
  </si>
  <si>
    <t>남녀</t>
  </si>
  <si>
    <t>포지션</t>
  </si>
  <si>
    <t>입시년도</t>
  </si>
  <si>
    <t>기본급</t>
  </si>
  <si>
    <t>결근</t>
  </si>
  <si>
    <t>근무</t>
  </si>
  <si>
    <t>시간</t>
  </si>
  <si>
    <t>야간</t>
  </si>
  <si>
    <t>홀리</t>
  </si>
  <si>
    <t>근무시간</t>
  </si>
  <si>
    <t>일요</t>
  </si>
  <si>
    <t>일요근무</t>
  </si>
  <si>
    <t>의료비</t>
  </si>
  <si>
    <t>점심 식대</t>
  </si>
  <si>
    <t>년차</t>
  </si>
  <si>
    <t>18일</t>
  </si>
  <si>
    <t>무결근</t>
  </si>
  <si>
    <t>Rate</t>
  </si>
  <si>
    <t>Section</t>
  </si>
  <si>
    <t>Add</t>
  </si>
  <si>
    <t>Salary</t>
  </si>
  <si>
    <t>TTL
Holi.OT</t>
  </si>
  <si>
    <t>TTL
Sun.OT</t>
  </si>
  <si>
    <t>Work</t>
  </si>
  <si>
    <t>Absent</t>
  </si>
  <si>
    <t>Permit</t>
  </si>
  <si>
    <t>Annual
Leave</t>
  </si>
  <si>
    <t>Mater
nity</t>
  </si>
  <si>
    <t>D=</t>
  </si>
  <si>
    <t>Day</t>
  </si>
  <si>
    <t>TTL=</t>
  </si>
  <si>
    <t>W=</t>
  </si>
  <si>
    <t>work</t>
  </si>
  <si>
    <t>M=</t>
  </si>
  <si>
    <t>Meal</t>
  </si>
  <si>
    <t>H=</t>
  </si>
  <si>
    <t>Hour</t>
  </si>
  <si>
    <t>F=</t>
  </si>
  <si>
    <t>Food</t>
  </si>
  <si>
    <t>Holi=</t>
  </si>
  <si>
    <t>A=</t>
  </si>
  <si>
    <t>Allowance</t>
  </si>
  <si>
    <t>Sun=</t>
  </si>
  <si>
    <t>TTL
N.OT</t>
  </si>
  <si>
    <t>1년</t>
  </si>
  <si>
    <t>ស៊ឹម វុឌ្ឍី</t>
  </si>
  <si>
    <t>អុំ សុខេង</t>
  </si>
  <si>
    <t>ព្រឿង សំណាង</t>
  </si>
  <si>
    <t>ហែម សុផានី</t>
  </si>
  <si>
    <t>ហឿន និត</t>
  </si>
  <si>
    <t>សម្រាកបំណាច់ឆ្នាំ</t>
  </si>
  <si>
    <t>Transport</t>
  </si>
  <si>
    <t>Meal OT</t>
  </si>
  <si>
    <t>Working
Day</t>
  </si>
  <si>
    <t>TTL
D.Off</t>
  </si>
  <si>
    <t>L=1</t>
  </si>
  <si>
    <t>P=3</t>
  </si>
  <si>
    <t>L=2</t>
  </si>
  <si>
    <t xml:space="preserve">ភេទ
</t>
  </si>
  <si>
    <t>ថ្ងៃចូលធ្វើការ</t>
  </si>
  <si>
    <t>តួនាទី</t>
  </si>
  <si>
    <t>ចំនួន
ម៉ោងថែម</t>
  </si>
  <si>
    <t>រង្វាន់ទៀងទាត់</t>
  </si>
  <si>
    <t>សម្រាក
មាតុភាព</t>
  </si>
  <si>
    <t>បំណាច់ឆ្នាំ
ទឹកប្រាក់</t>
  </si>
  <si>
    <t>លុយបាយ
បន្ថែមម៉ោង</t>
  </si>
  <si>
    <t xml:space="preserve">ល.រ
</t>
  </si>
  <si>
    <t xml:space="preserve">គោត្តនាម-នាម
</t>
  </si>
  <si>
    <t>សម្រាក៥០%</t>
  </si>
  <si>
    <t xml:space="preserve">ទឹកប្រាក់
</t>
  </si>
  <si>
    <t xml:space="preserve">ទឹកប្រាក់ 
</t>
  </si>
  <si>
    <t>Signature</t>
  </si>
  <si>
    <t xml:space="preserve">Second Payment </t>
  </si>
  <si>
    <t>Total Salary per month</t>
  </si>
  <si>
    <t>A.Leave
Amount</t>
  </si>
  <si>
    <t>Annual Leave</t>
  </si>
  <si>
    <t>M.Leave
Amount</t>
  </si>
  <si>
    <t>Meter
rity Leave</t>
  </si>
  <si>
    <t>Seni
ority</t>
  </si>
  <si>
    <t>Tran
spot</t>
  </si>
  <si>
    <t>Atten
dance
Bonus</t>
  </si>
  <si>
    <t>Sun.
OT</t>
  </si>
  <si>
    <t xml:space="preserve">Holi.
OT </t>
  </si>
  <si>
    <t>Day
Off
50%</t>
  </si>
  <si>
    <t>Permit
Absent
Annual Leave
(P,A,L)</t>
  </si>
  <si>
    <t>Position</t>
  </si>
  <si>
    <t>Started Date</t>
  </si>
  <si>
    <t>D.OFF
50%
Amount</t>
  </si>
  <si>
    <t>Holi.
OT
Amount</t>
  </si>
  <si>
    <t>Normal
OT
Amount</t>
  </si>
  <si>
    <t>Sunday
OT
Amount</t>
  </si>
  <si>
    <t>ធ្វើដំណើរ
និងស្នាក់នៅ</t>
  </si>
  <si>
    <t>ចំនួនម៉ោង
ថែមអាទិត្យ</t>
  </si>
  <si>
    <t>ចំនួនម៉ោង
ថែមបុណ្យ</t>
  </si>
  <si>
    <t>សរុបប្រាក់
ឈ្នួលប្រចាំខែ</t>
  </si>
  <si>
    <t xml:space="preserve">ប្រាក់ឈ្នួល
លើកទី២ </t>
  </si>
  <si>
    <t>Working Day
Amount</t>
  </si>
  <si>
    <t>DOLLAR</t>
  </si>
  <si>
    <t>REIL</t>
  </si>
  <si>
    <t>Jan</t>
  </si>
  <si>
    <t>Feb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</si>
  <si>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</si>
  <si>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</si>
  <si>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</si>
  <si>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</si>
  <si>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</si>
  <si>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</si>
  <si>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</si>
  <si>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</si>
  <si>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</si>
  <si>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Bonus</t>
  </si>
  <si>
    <t>in REIL</t>
  </si>
  <si>
    <t>Total Permit 1Year</t>
  </si>
  <si>
    <t>TTL</t>
  </si>
  <si>
    <r>
      <rPr>
        <b/>
        <sz val="6"/>
        <rFont val="Calibri Light"/>
        <family val="2"/>
        <scheme val="major"/>
      </rPr>
      <t>Normal</t>
    </r>
    <r>
      <rPr>
        <b/>
        <sz val="7"/>
        <rFont val="Calibri Light"/>
        <family val="2"/>
        <scheme val="major"/>
      </rPr>
      <t xml:space="preserve"> OT</t>
    </r>
  </si>
  <si>
    <r>
      <t xml:space="preserve">បោះពុម្ពស្វ័យប្រវត្តិ </t>
    </r>
    <r>
      <rPr>
        <b/>
        <sz val="16"/>
        <color rgb="FF190DB3"/>
        <rFont val="Khmer OS Muol Light"/>
      </rPr>
      <t>/ AUTO PRINT</t>
    </r>
  </si>
  <si>
    <t>ចំនួនថ្ងៃធ្វើការ
ពេលថ្ងៃ</t>
  </si>
  <si>
    <t>TTL
Time.OT</t>
  </si>
  <si>
    <t>Mon</t>
  </si>
  <si>
    <t>Tue</t>
  </si>
  <si>
    <t>Wed</t>
  </si>
  <si>
    <t>Thu</t>
  </si>
  <si>
    <t>Fri</t>
  </si>
  <si>
    <t>Sat</t>
  </si>
  <si>
    <t>Sun</t>
  </si>
  <si>
    <t xml:space="preserve">Food - OT </t>
  </si>
  <si>
    <t>នួន វឌ្ឍនា</t>
  </si>
  <si>
    <t>សេង ស៊ាន់</t>
  </si>
  <si>
    <t>ជាង</t>
  </si>
  <si>
    <t>យ៉េន វណ្ណា</t>
  </si>
  <si>
    <t>អូសពុម្ព</t>
  </si>
  <si>
    <t>សំ សុខខេន</t>
  </si>
  <si>
    <t>ពិនិត្យ</t>
  </si>
  <si>
    <t>ហេង តុលា</t>
  </si>
  <si>
    <t>អ៊ុត</t>
  </si>
  <si>
    <t>ងួន វាសនា</t>
  </si>
  <si>
    <t>ម៉ិច អាង</t>
  </si>
  <si>
    <t>អនាម័យ</t>
  </si>
  <si>
    <t>រៀបក្រណាត់</t>
  </si>
  <si>
    <t>មាស រី</t>
  </si>
  <si>
    <t>សំ ឈុនណាវី</t>
  </si>
  <si>
    <t>ផែង សុភក្ដី</t>
  </si>
  <si>
    <t>ជំនួយការណ៏</t>
  </si>
  <si>
    <t>សៀង​ រីយ៉ា</t>
  </si>
  <si>
    <t>ធ្វើគំរូ</t>
  </si>
  <si>
    <t>ចេង ឥន</t>
  </si>
  <si>
    <t>លាយថ្នាំ</t>
  </si>
  <si>
    <t>មាស​ សុម្មាវតី</t>
  </si>
  <si>
    <t>អឿ សុភក្ក្រ័</t>
  </si>
  <si>
    <t>ស៊ឺម ចាន់ថុន</t>
  </si>
  <si>
    <t>ប្រធានក្រុម</t>
  </si>
  <si>
    <t>សួន សុផា</t>
  </si>
  <si>
    <t>នឺម ចិន្ដា</t>
  </si>
  <si>
    <t>ហ៊ាច សំបូរ</t>
  </si>
  <si>
    <t>យ៉ត​ តូច</t>
  </si>
  <si>
    <t>ឃុត ឡ័យ</t>
  </si>
  <si>
    <t>ចេញក្រណាត់</t>
  </si>
  <si>
    <t>ថតពុម្ព</t>
  </si>
  <si>
    <t>ស្រស់ វីរ:</t>
  </si>
  <si>
    <t>អៀប កា</t>
  </si>
  <si>
    <t>ភាច នី</t>
  </si>
  <si>
    <t>លើកក្រណាត់</t>
  </si>
  <si>
    <t>ពិន ធីតា</t>
  </si>
  <si>
    <t>ស៊ុន កី</t>
  </si>
  <si>
    <t>ចាន់គឹមសៀង</t>
  </si>
  <si>
    <t>ហ៊ុល បុប្ផា</t>
  </si>
  <si>
    <t>JK-011</t>
  </si>
  <si>
    <t>JK-013</t>
  </si>
  <si>
    <t>JK-015</t>
  </si>
  <si>
    <t>JK-016</t>
  </si>
  <si>
    <t>JK-017</t>
  </si>
  <si>
    <t>JK-018</t>
  </si>
  <si>
    <t>JK-023</t>
  </si>
  <si>
    <t>JK-025</t>
  </si>
  <si>
    <t>JK-027</t>
  </si>
  <si>
    <t>JK-028</t>
  </si>
  <si>
    <t>JK-030</t>
  </si>
  <si>
    <t>JK-033</t>
  </si>
  <si>
    <t>JK-040</t>
  </si>
  <si>
    <t>JK-045</t>
  </si>
  <si>
    <t>JK-046</t>
  </si>
  <si>
    <t>JK-047</t>
  </si>
  <si>
    <t>JK-048</t>
  </si>
  <si>
    <t>JK-049</t>
  </si>
  <si>
    <t>JK-052</t>
  </si>
  <si>
    <t>JK-053</t>
  </si>
  <si>
    <t>JK-054</t>
  </si>
  <si>
    <t>JK-055</t>
  </si>
  <si>
    <t>JK-056</t>
  </si>
  <si>
    <t>JK-057</t>
  </si>
  <si>
    <t>JK-058</t>
  </si>
  <si>
    <t>JK-060</t>
  </si>
  <si>
    <t>JK-063</t>
  </si>
  <si>
    <t>JK-066</t>
  </si>
  <si>
    <t>JK-067</t>
  </si>
  <si>
    <t>JK-070</t>
  </si>
  <si>
    <t>JK-071</t>
  </si>
  <si>
    <t>JK-072</t>
  </si>
  <si>
    <t>JK-073</t>
  </si>
  <si>
    <t>21.04.16</t>
  </si>
  <si>
    <t>08.01.15</t>
  </si>
  <si>
    <t>08.01.16</t>
  </si>
  <si>
    <t>14.06.11</t>
  </si>
  <si>
    <t>31.05.16</t>
  </si>
  <si>
    <t>03.01.11</t>
  </si>
  <si>
    <t>11.12.13</t>
  </si>
  <si>
    <t>01.12.15</t>
  </si>
  <si>
    <t>22.04.19</t>
  </si>
  <si>
    <t>27.09.18</t>
  </si>
  <si>
    <t>03.03.20</t>
  </si>
  <si>
    <t>29.02.20</t>
  </si>
  <si>
    <t>01.08.20</t>
  </si>
  <si>
    <t>24.08.20</t>
  </si>
  <si>
    <t>27.08.20</t>
  </si>
  <si>
    <t>22.09.20</t>
  </si>
  <si>
    <t>23.09.20</t>
  </si>
  <si>
    <t>01.07.10</t>
  </si>
  <si>
    <t>វេនថ្ងៃ</t>
  </si>
  <si>
    <t>TTL W-D</t>
  </si>
  <si>
    <t>DAY TIME</t>
  </si>
  <si>
    <t>NIGHT TIME</t>
  </si>
  <si>
    <t>អវត្តមានថ្ងៃ</t>
  </si>
  <si>
    <t>បៀវត្សមូលដ្ឋានថ្ងៃ</t>
  </si>
  <si>
    <t>បៀវត្សមូលដ្ឋានយប់</t>
  </si>
  <si>
    <t>Basic Salary-day</t>
  </si>
  <si>
    <t>Basic Salary-night</t>
  </si>
  <si>
    <t>ALL TEAM(NIGHT)</t>
  </si>
  <si>
    <t>ALL TEAM(DAY TIME)</t>
  </si>
  <si>
    <t>Food -OT/Real</t>
  </si>
  <si>
    <t>Food -OT/USD</t>
  </si>
  <si>
    <t>ជេ​ កូវីបេស​(ខេមបូឌា)ខូអិលធីឌី</t>
  </si>
  <si>
    <t>J-KOVIBEST (CAMBODIA)CO., LTD</t>
  </si>
  <si>
    <t>A</t>
  </si>
  <si>
    <t>P</t>
  </si>
  <si>
    <t>NU</t>
  </si>
  <si>
    <t>បំណាច់ឆ្នាំ​2.5 DAY</t>
  </si>
  <si>
    <t>20.04.17</t>
  </si>
  <si>
    <t>យ៉ត សុភា</t>
  </si>
  <si>
    <t>ចំនួនថ្ងៃសំរាកបំណាច់ឆ្នាំ</t>
  </si>
  <si>
    <t>First Payment50%</t>
  </si>
  <si>
    <t>ប្រាក់ឈ្នួលល់កទី1</t>
  </si>
  <si>
    <t>ព្យួរកិច្ចសន្យាការងារ</t>
  </si>
  <si>
    <t>Suspension ofemployment contract</t>
  </si>
  <si>
    <t>រឿន​ រ៉ាក់</t>
  </si>
  <si>
    <t>02.07.21</t>
  </si>
  <si>
    <t>JK-074</t>
  </si>
  <si>
    <t>សុំច្បាប់សម្រាកបំណាច់ឆ្នាំ</t>
  </si>
  <si>
    <t>P 1/2</t>
  </si>
  <si>
    <t>Thur</t>
  </si>
  <si>
    <t>ATTENDANCE (APRIL-2022)</t>
  </si>
  <si>
    <t>TRAIN-06</t>
  </si>
  <si>
    <t>អ៊ុក​ រស្មី</t>
  </si>
  <si>
    <t>TRAIN-12</t>
  </si>
  <si>
    <t>ភេន សុភក្រ័</t>
  </si>
  <si>
    <t>L=1.5</t>
  </si>
  <si>
    <t>កូរថ្នាំ</t>
  </si>
  <si>
    <t>02.02.21</t>
  </si>
  <si>
    <t>03.02.21</t>
  </si>
  <si>
    <t>J-KOVI BEST(CAMBODIA) CO., LTD</t>
  </si>
  <si>
    <t>ប្រាក់សោធន</t>
  </si>
  <si>
    <t>NFF</t>
  </si>
  <si>
    <t xml:space="preserve"> </t>
  </si>
  <si>
    <t>​</t>
  </si>
  <si>
    <t>សម្រាប់កម្មករដែលមានបំណាច់ឆ្នាំចាប់ពីខែ 08/2023ក្រុមហ៊ុនមិនទាន់ទូរទាត់៕</t>
  </si>
  <si>
    <t>TOTAL (36persons M=18, F=18)</t>
  </si>
  <si>
    <r>
      <rPr>
        <sz val="20"/>
        <color rgb="FF190DB3"/>
        <rFont val="Khmer OS Muol Light"/>
      </rPr>
      <t>បញ្ជីបើកប្រាក់បៀវត្ស​ប្រចាំខែ កុម្ភ</t>
    </r>
    <r>
      <rPr>
        <sz val="26"/>
        <color rgb="FF190DB3"/>
        <rFont val="Khmer OS Muol Light"/>
      </rPr>
      <t>:</t>
    </r>
    <r>
      <rPr>
        <sz val="20"/>
        <color rgb="FF190DB3"/>
        <rFont val="Khmer OS Muol Light"/>
      </rPr>
      <t xml:space="preserve"> ឆ្នាំ</t>
    </r>
    <r>
      <rPr>
        <sz val="18"/>
        <color rgb="FF190DB3"/>
        <rFont val="Khmer OS Muol Light"/>
      </rPr>
      <t xml:space="preserve"> </t>
    </r>
    <r>
      <rPr>
        <sz val="20"/>
        <color rgb="FF190DB3"/>
        <rFont val="Khmer OS Muol Light"/>
      </rPr>
      <t>២០២៥</t>
    </r>
  </si>
  <si>
    <t>PAYROLL FOR FEBRUARY 2025</t>
  </si>
  <si>
    <t>ATTENDANCE (FEBRUARY-2025)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</si>
</sst>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R-436]* #,##0_-;\-[$R-436]* #,##0_-;_-[$R-436]* &quot;-&quot;_-;_-@_-"/>
    <numFmt numFmtId="166" formatCode="000"/>
    <numFmt numFmtId="169" formatCode="dd"/>
    <numFmt numFmtId="170" formatCode="_(&quot;$&quot;* #,##0_);_(&quot;$&quot;* \(#,##0\);_(&quot;$&quot;* &quot;-&quot;??_);_(@_)"/>
    <numFmt numFmtId="171" formatCode="&quot;R&quot;\ #,#00"/>
    <numFmt numFmtId="172" formatCode="&quot;$&quot;0.00"/>
    <numFmt numFmtId="174" formatCode="&quot;$&quot;0"/>
    <numFmt numFmtId="179" formatCode="_(&quot;$&quot;* #,##0.0_);_(&quot;$&quot;* \(#,##0.0\);_(&quot;$&quot;* &quot;-&quot;??_);_(@_)"/>
    <numFmt numFmtId="184" formatCode="&quot;$&quot;0.0"/>
  </numFmts>
  <fonts count="1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Limon S1"/>
    </font>
    <font>
      <sz val="10"/>
      <name val="Calibri Light"/>
      <family val="1"/>
      <scheme val="major"/>
    </font>
    <font>
      <sz val="10"/>
      <name val="Khmer OS Battambang"/>
    </font>
    <font>
      <sz val="9"/>
      <name val="Khmer OS Battambang"/>
    </font>
    <font>
      <b/>
      <sz val="11"/>
      <name val="Calibri Light"/>
      <family val="2"/>
      <scheme val="maj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 Light"/>
      <family val="2"/>
      <scheme val="maj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돋움"/>
      <family val="3"/>
      <charset val="129"/>
    </font>
    <font>
      <sz val="7"/>
      <name val="돋움"/>
      <family val="3"/>
      <charset val="129"/>
    </font>
    <font>
      <b/>
      <sz val="12"/>
      <name val="돋움"/>
      <family val="2"/>
      <charset val="129"/>
    </font>
    <font>
      <sz val="14"/>
      <name val="Arial"/>
      <family val="2"/>
    </font>
    <font>
      <sz val="9"/>
      <name val="Arial"/>
      <family val="2"/>
    </font>
    <font>
      <b/>
      <sz val="16"/>
      <name val="돋움"/>
      <family val="2"/>
      <charset val="129"/>
    </font>
    <font>
      <sz val="11"/>
      <name val="돋움"/>
      <family val="3"/>
      <charset val="129"/>
    </font>
    <font>
      <b/>
      <sz val="11"/>
      <name val="돋움"/>
    </font>
    <font>
      <sz val="9"/>
      <name val="돋움"/>
      <family val="3"/>
      <charset val="129"/>
    </font>
    <font>
      <sz val="10"/>
      <name val="돋움"/>
      <family val="3"/>
      <charset val="129"/>
    </font>
    <font>
      <sz val="8"/>
      <name val="Arial"/>
      <family val="2"/>
    </font>
    <font>
      <b/>
      <sz val="9"/>
      <color theme="0"/>
      <name val="Arial"/>
      <family val="2"/>
    </font>
    <font>
      <b/>
      <sz val="9"/>
      <color theme="0"/>
      <name val="돋움"/>
    </font>
    <font>
      <b/>
      <sz val="8"/>
      <color theme="0"/>
      <name val="Arial"/>
      <family val="2"/>
    </font>
    <font>
      <b/>
      <sz val="8"/>
      <color theme="0"/>
      <name val="돋움"/>
    </font>
    <font>
      <b/>
      <sz val="8"/>
      <color theme="0"/>
      <name val="Calibri"/>
      <family val="2"/>
      <scheme val="minor"/>
    </font>
    <font>
      <b/>
      <sz val="8"/>
      <name val="Arial"/>
      <family val="2"/>
    </font>
    <font>
      <sz val="9"/>
      <color theme="1"/>
      <name val="돋움"/>
      <family val="3"/>
      <charset val="129"/>
    </font>
    <font>
      <sz val="8"/>
      <color theme="1"/>
      <name val="Times New Roman"/>
      <family val="1"/>
    </font>
    <font>
      <sz val="8"/>
      <name val="Times New Roman"/>
      <family val="1"/>
    </font>
    <font>
      <b/>
      <sz val="9"/>
      <name val="돋움"/>
      <family val="3"/>
      <charset val="129"/>
    </font>
    <font>
      <b/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6"/>
      <name val="Khmer OS Muol Light"/>
    </font>
    <font>
      <b/>
      <sz val="7"/>
      <name val="돋움"/>
      <family val="3"/>
      <charset val="129"/>
    </font>
    <font>
      <b/>
      <sz val="8"/>
      <name val="돋움"/>
      <family val="3"/>
      <charset val="129"/>
    </font>
    <font>
      <b/>
      <sz val="8"/>
      <name val="Khmer OS Battambang"/>
    </font>
    <font>
      <b/>
      <sz val="7"/>
      <color indexed="8"/>
      <name val="Calibri"/>
      <family val="2"/>
      <scheme val="minor"/>
    </font>
    <font>
      <b/>
      <sz val="7"/>
      <name val="Calibri"/>
      <family val="2"/>
      <scheme val="minor"/>
    </font>
    <font>
      <b/>
      <sz val="9"/>
      <color rgb="FF7030A0"/>
      <name val="Calibri"/>
      <family val="2"/>
      <scheme val="minor"/>
    </font>
    <font>
      <b/>
      <sz val="8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0"/>
      <color rgb="FF7030A0"/>
      <name val="Calibri"/>
      <family val="2"/>
      <scheme val="minor"/>
    </font>
    <font>
      <sz val="11"/>
      <name val="Khmer OS Battambang"/>
    </font>
    <font>
      <b/>
      <sz val="8"/>
      <name val="돋움"/>
    </font>
    <font>
      <b/>
      <sz val="9"/>
      <name val="Calibri Light"/>
      <family val="2"/>
      <scheme val="major"/>
    </font>
    <font>
      <b/>
      <sz val="9"/>
      <name val="Khmer OS Battambang"/>
    </font>
    <font>
      <b/>
      <sz val="11"/>
      <name val="Khmer OS Battambang"/>
    </font>
    <font>
      <b/>
      <sz val="10"/>
      <name val="Khmer OS Battambang"/>
    </font>
    <font>
      <sz val="10"/>
      <color theme="1"/>
      <name val="Khmer OS Battambang"/>
    </font>
    <font>
      <sz val="9"/>
      <color theme="1"/>
      <name val="Khmer OS Battambang"/>
    </font>
    <font>
      <b/>
      <sz val="11"/>
      <name val="돋움"/>
      <family val="3"/>
      <charset val="129"/>
    </font>
    <font>
      <sz val="8"/>
      <name val="돋움"/>
    </font>
    <font>
      <b/>
      <sz val="12"/>
      <name val="Khmer OS Battambang"/>
    </font>
    <font>
      <sz val="12"/>
      <color theme="1"/>
      <name val="Khmer OS Battambang"/>
    </font>
    <font>
      <b/>
      <sz val="7"/>
      <color theme="0"/>
      <name val="Arial"/>
      <family val="2"/>
    </font>
    <font>
      <b/>
      <sz val="7"/>
      <name val="돋움"/>
    </font>
    <font>
      <b/>
      <sz val="1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돋움"/>
    </font>
    <font>
      <sz val="8"/>
      <color theme="1"/>
      <name val="돋움"/>
      <family val="3"/>
      <charset val="129"/>
    </font>
    <font>
      <b/>
      <sz val="10"/>
      <color theme="0"/>
      <name val="Arial"/>
      <family val="2"/>
    </font>
    <font>
      <b/>
      <sz val="9"/>
      <name val="돋움"/>
    </font>
    <font>
      <b/>
      <sz val="7"/>
      <name val="Calibri Light"/>
      <family val="2"/>
      <scheme val="major"/>
    </font>
    <font>
      <b/>
      <sz val="6"/>
      <name val="Calibri Light"/>
      <family val="2"/>
      <scheme val="major"/>
    </font>
    <font>
      <sz val="16"/>
      <color rgb="FF190DB3"/>
      <name val="Khmer OS Muol Light"/>
    </font>
    <font>
      <b/>
      <sz val="16"/>
      <color rgb="FF190DB3"/>
      <name val="Khmer OS Muol Light"/>
    </font>
    <font>
      <sz val="14"/>
      <color rgb="FF190DB3"/>
      <name val="Khmer OS Muol Light"/>
    </font>
    <font>
      <sz val="14"/>
      <color rgb="FF190DB3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8"/>
      <color theme="1"/>
      <name val="Khmer OS Battambang"/>
    </font>
    <font>
      <b/>
      <sz val="9"/>
      <color rgb="FFFF0000"/>
      <name val="돋움"/>
    </font>
    <font>
      <b/>
      <sz val="7"/>
      <name val="Arial"/>
      <family val="2"/>
    </font>
    <font>
      <sz val="18"/>
      <color rgb="FF190DB3"/>
      <name val="Khmer OS Muol Light"/>
    </font>
    <font>
      <sz val="20"/>
      <color rgb="FF190DB3"/>
      <name val="Khmer OS Muol Light"/>
    </font>
    <font>
      <b/>
      <sz val="20"/>
      <name val="Khmer OS Bokor"/>
    </font>
    <font>
      <sz val="9"/>
      <color indexed="81"/>
      <name val="Tahoma"/>
      <family val="2"/>
    </font>
    <font>
      <sz val="10"/>
      <color rgb="FFFF0000"/>
      <name val="Khmer OS Battambang"/>
    </font>
    <font>
      <b/>
      <sz val="9"/>
      <color indexed="81"/>
      <name val="Tahoma"/>
      <family val="2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7"/>
      <name val="Khmer OS Battambang"/>
    </font>
    <font>
      <sz val="8"/>
      <name val="Khmer OS Battambang"/>
    </font>
    <font>
      <sz val="7.5"/>
      <name val="Khmer OS Battambang"/>
    </font>
    <font>
      <sz val="9"/>
      <color rgb="FFFF0000"/>
      <name val="Khmer OS Battambang"/>
    </font>
    <font>
      <b/>
      <sz val="9"/>
      <color theme="1"/>
      <name val="Khmer OS Battambang"/>
    </font>
    <font>
      <sz val="8"/>
      <color indexed="8"/>
      <name val="Khmer OS Battambang"/>
    </font>
    <font>
      <sz val="7.5"/>
      <color indexed="8"/>
      <name val="Khmer OS Battambang"/>
    </font>
    <font>
      <sz val="7"/>
      <color theme="1"/>
      <name val="Khmer OS Battambang"/>
    </font>
    <font>
      <b/>
      <sz val="11"/>
      <color rgb="FFFF0000"/>
      <name val="돋움"/>
    </font>
    <font>
      <b/>
      <sz val="10"/>
      <color rgb="FFFF0000"/>
      <name val="돋움"/>
    </font>
    <font>
      <b/>
      <sz val="8"/>
      <color rgb="FFFF0000"/>
      <name val="돋움"/>
    </font>
    <font>
      <b/>
      <sz val="9"/>
      <color rgb="FFFF0000"/>
      <name val="Khmer OS Battambang"/>
    </font>
    <font>
      <b/>
      <sz val="8"/>
      <color rgb="FFFF0000"/>
      <name val="Khmer OS Battambang"/>
    </font>
    <font>
      <sz val="8"/>
      <color indexed="81"/>
      <name val="Tahoma"/>
      <family val="2"/>
    </font>
    <font>
      <sz val="26"/>
      <color rgb="FF190DB3"/>
      <name val="Khmer OS Muol Light"/>
    </font>
  </fonts>
  <fills count="3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9A6E4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7A5D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F91C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493C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46A8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6D63F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</cellStyleXfs>
  <cellXfs count="405">
    <xf numFmtId="0" fontId="0" fillId="0" borderId="0" xfId="0"/>
    <xf numFmtId="0" fontId="0" fillId="0" borderId="0" xfId="0" applyAlignment="1">
      <alignment vertical="center"/>
    </xf>
    <xf numFmtId="0" fontId="28" fillId="0" borderId="0" xfId="0" applyFont="1" applyAlignment="1">
      <alignment horizontal="center" vertical="center"/>
    </xf>
    <xf numFmtId="0" fontId="28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5" fillId="3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24" fillId="3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164" fontId="33" fillId="3" borderId="0" xfId="0" applyNumberFormat="1" applyFont="1" applyFill="1" applyAlignment="1">
      <alignment vertical="center"/>
    </xf>
    <xf numFmtId="0" fontId="23" fillId="3" borderId="0" xfId="0" applyFont="1" applyFill="1" applyAlignment="1">
      <alignment horizontal="center" vertical="center"/>
    </xf>
    <xf numFmtId="0" fontId="41" fillId="3" borderId="0" xfId="0" applyFont="1" applyFill="1" applyAlignment="1">
      <alignment horizontal="center" vertical="center"/>
    </xf>
    <xf numFmtId="0" fontId="42" fillId="3" borderId="0" xfId="0" applyFont="1" applyFill="1" applyAlignment="1">
      <alignment horizontal="center" vertical="center"/>
    </xf>
    <xf numFmtId="0" fontId="33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left" vertical="center"/>
    </xf>
    <xf numFmtId="0" fontId="31" fillId="3" borderId="0" xfId="0" applyFont="1" applyFill="1" applyAlignment="1">
      <alignment horizontal="center" vertical="center"/>
    </xf>
    <xf numFmtId="44" fontId="20" fillId="3" borderId="0" xfId="1" applyFont="1" applyFill="1" applyAlignment="1">
      <alignment vertical="center"/>
    </xf>
    <xf numFmtId="0" fontId="43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/>
    </xf>
    <xf numFmtId="44" fontId="31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5" fillId="0" borderId="0" xfId="3" applyFont="1" applyAlignment="1" applyProtection="1">
      <alignment horizontal="center" vertical="center"/>
      <protection locked="0" hidden="1"/>
    </xf>
    <xf numFmtId="9" fontId="4" fillId="0" borderId="2" xfId="2" applyFont="1" applyFill="1" applyBorder="1" applyAlignment="1" applyProtection="1">
      <alignment horizontal="center" vertical="center" wrapText="1"/>
      <protection locked="0" hidden="1"/>
    </xf>
    <xf numFmtId="14" fontId="51" fillId="0" borderId="2" xfId="3" applyNumberFormat="1" applyFont="1" applyBorder="1" applyAlignment="1" applyProtection="1">
      <alignment horizontal="center" vertical="center" wrapText="1"/>
      <protection locked="0" hidden="1"/>
    </xf>
    <xf numFmtId="15" fontId="51" fillId="0" borderId="2" xfId="3" applyNumberFormat="1" applyFont="1" applyBorder="1" applyAlignment="1" applyProtection="1">
      <alignment horizontal="center" vertical="center" wrapText="1"/>
      <protection locked="0" hidden="1"/>
    </xf>
    <xf numFmtId="0" fontId="49" fillId="0" borderId="2" xfId="3" applyFont="1" applyBorder="1" applyAlignment="1" applyProtection="1">
      <alignment horizontal="center" vertical="center" wrapText="1"/>
      <protection locked="0" hidden="1"/>
    </xf>
    <xf numFmtId="0" fontId="23" fillId="3" borderId="0" xfId="0" applyFont="1" applyFill="1" applyAlignment="1">
      <alignment vertical="center"/>
    </xf>
    <xf numFmtId="0" fontId="19" fillId="3" borderId="0" xfId="0" applyFont="1" applyFill="1" applyAlignment="1">
      <alignment horizontal="center" vertical="center"/>
    </xf>
    <xf numFmtId="0" fontId="26" fillId="0" borderId="0" xfId="0" applyFont="1" applyAlignment="1">
      <alignment vertical="center"/>
    </xf>
    <xf numFmtId="0" fontId="64" fillId="3" borderId="0" xfId="0" applyFont="1" applyFill="1" applyAlignment="1">
      <alignment horizontal="left" vertical="center"/>
    </xf>
    <xf numFmtId="0" fontId="4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9" fontId="66" fillId="0" borderId="14" xfId="2" applyFont="1" applyFill="1" applyBorder="1" applyAlignment="1" applyProtection="1">
      <alignment horizontal="center" vertical="center" textRotation="90"/>
      <protection locked="0" hidden="1"/>
    </xf>
    <xf numFmtId="0" fontId="66" fillId="0" borderId="14" xfId="3" applyFont="1" applyBorder="1" applyAlignment="1" applyProtection="1">
      <alignment horizontal="center" vertical="center" textRotation="90"/>
      <protection locked="0" hidden="1"/>
    </xf>
    <xf numFmtId="0" fontId="67" fillId="0" borderId="0" xfId="0" applyFont="1"/>
    <xf numFmtId="15" fontId="61" fillId="0" borderId="14" xfId="3" applyNumberFormat="1" applyFont="1" applyBorder="1" applyAlignment="1" applyProtection="1">
      <alignment horizontal="center" vertical="center" textRotation="90"/>
      <protection locked="0" hidden="1"/>
    </xf>
    <xf numFmtId="0" fontId="6" fillId="3" borderId="1" xfId="7" applyFont="1" applyFill="1" applyBorder="1" applyAlignment="1" applyProtection="1">
      <alignment horizontal="left"/>
      <protection locked="0" hidden="1"/>
    </xf>
    <xf numFmtId="0" fontId="70" fillId="3" borderId="0" xfId="0" applyFont="1" applyFill="1"/>
    <xf numFmtId="44" fontId="10" fillId="0" borderId="0" xfId="1" applyFont="1" applyFill="1" applyBorder="1" applyAlignment="1">
      <alignment horizontal="center" vertical="center"/>
    </xf>
    <xf numFmtId="0" fontId="43" fillId="3" borderId="20" xfId="0" applyFont="1" applyFill="1" applyBorder="1" applyAlignment="1">
      <alignment horizontal="center" vertical="center"/>
    </xf>
    <xf numFmtId="0" fontId="43" fillId="3" borderId="21" xfId="0" applyFont="1" applyFill="1" applyBorder="1" applyAlignment="1">
      <alignment horizontal="center" vertical="center"/>
    </xf>
    <xf numFmtId="0" fontId="57" fillId="3" borderId="28" xfId="0" applyFont="1" applyFill="1" applyBorder="1" applyAlignment="1">
      <alignment horizontal="center" vertical="center" wrapText="1"/>
    </xf>
    <xf numFmtId="0" fontId="57" fillId="3" borderId="29" xfId="0" applyFont="1" applyFill="1" applyBorder="1" applyAlignment="1">
      <alignment horizontal="center" vertical="center" wrapText="1"/>
    </xf>
    <xf numFmtId="0" fontId="43" fillId="3" borderId="25" xfId="0" applyFont="1" applyFill="1" applyBorder="1" applyAlignment="1">
      <alignment horizontal="center" vertical="center"/>
    </xf>
    <xf numFmtId="0" fontId="43" fillId="3" borderId="30" xfId="0" applyFont="1" applyFill="1" applyBorder="1" applyAlignment="1">
      <alignment horizontal="center" vertical="center"/>
    </xf>
    <xf numFmtId="0" fontId="54" fillId="0" borderId="14" xfId="3" applyFont="1" applyBorder="1" applyAlignment="1" applyProtection="1">
      <alignment horizontal="center" vertical="center" wrapText="1"/>
      <protection locked="0" hidden="1"/>
    </xf>
    <xf numFmtId="0" fontId="16" fillId="0" borderId="14" xfId="3" applyFont="1" applyBorder="1" applyAlignment="1" applyProtection="1">
      <alignment horizontal="center" vertical="center" wrapText="1"/>
      <protection locked="0" hidden="1"/>
    </xf>
    <xf numFmtId="0" fontId="8" fillId="0" borderId="14" xfId="3" applyFont="1" applyBorder="1" applyAlignment="1" applyProtection="1">
      <alignment horizontal="center" vertical="center" wrapText="1"/>
      <protection locked="0" hidden="1"/>
    </xf>
    <xf numFmtId="15" fontId="8" fillId="0" borderId="14" xfId="3" applyNumberFormat="1" applyFont="1" applyBorder="1" applyAlignment="1" applyProtection="1">
      <alignment horizontal="center" vertical="center" wrapText="1"/>
      <protection locked="0" hidden="1"/>
    </xf>
    <xf numFmtId="9" fontId="53" fillId="0" borderId="14" xfId="2" applyFont="1" applyFill="1" applyBorder="1" applyAlignment="1" applyProtection="1">
      <alignment horizontal="center" vertical="center" wrapText="1"/>
      <protection locked="0" hidden="1"/>
    </xf>
    <xf numFmtId="0" fontId="50" fillId="0" borderId="2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78" fillId="0" borderId="13" xfId="3" applyFont="1" applyBorder="1" applyAlignment="1" applyProtection="1">
      <alignment vertical="top"/>
      <protection locked="0" hidden="1"/>
    </xf>
    <xf numFmtId="0" fontId="80" fillId="0" borderId="13" xfId="3" applyFont="1" applyBorder="1" applyProtection="1">
      <protection locked="0" hidden="1"/>
    </xf>
    <xf numFmtId="0" fontId="81" fillId="0" borderId="0" xfId="3" applyFont="1" applyAlignment="1" applyProtection="1">
      <alignment horizontal="center" vertical="center"/>
      <protection locked="0" hidden="1"/>
    </xf>
    <xf numFmtId="0" fontId="30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38" fillId="14" borderId="6" xfId="0" applyFont="1" applyFill="1" applyBorder="1" applyAlignment="1">
      <alignment horizontal="center" vertical="center"/>
    </xf>
    <xf numFmtId="0" fontId="73" fillId="16" borderId="2" xfId="0" applyFont="1" applyFill="1" applyBorder="1" applyAlignment="1">
      <alignment horizontal="center" vertical="center"/>
    </xf>
    <xf numFmtId="0" fontId="34" fillId="9" borderId="1" xfId="0" applyFont="1" applyFill="1" applyBorder="1" applyAlignment="1">
      <alignment horizontal="center" vertical="center"/>
    </xf>
    <xf numFmtId="0" fontId="36" fillId="9" borderId="1" xfId="0" applyFont="1" applyFill="1" applyBorder="1" applyAlignment="1">
      <alignment horizontal="center" vertical="center"/>
    </xf>
    <xf numFmtId="0" fontId="68" fillId="9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84" fillId="3" borderId="0" xfId="0" applyFont="1" applyFill="1" applyAlignment="1">
      <alignment vertical="center"/>
    </xf>
    <xf numFmtId="0" fontId="24" fillId="3" borderId="0" xfId="0" applyFont="1" applyFill="1" applyAlignment="1">
      <alignment horizontal="left" vertical="center"/>
    </xf>
    <xf numFmtId="0" fontId="36" fillId="9" borderId="6" xfId="0" applyFont="1" applyFill="1" applyBorder="1" applyAlignment="1">
      <alignment horizontal="center" vertical="center"/>
    </xf>
    <xf numFmtId="0" fontId="68" fillId="9" borderId="6" xfId="0" applyFont="1" applyFill="1" applyBorder="1" applyAlignment="1">
      <alignment horizontal="center" vertical="center"/>
    </xf>
    <xf numFmtId="0" fontId="83" fillId="14" borderId="6" xfId="0" applyFont="1" applyFill="1" applyBorder="1" applyAlignment="1">
      <alignment horizontal="center" vertical="center"/>
    </xf>
    <xf numFmtId="0" fontId="83" fillId="5" borderId="6" xfId="0" applyFont="1" applyFill="1" applyBorder="1" applyAlignment="1">
      <alignment horizontal="center" vertical="center"/>
    </xf>
    <xf numFmtId="0" fontId="40" fillId="16" borderId="2" xfId="0" applyFont="1" applyFill="1" applyBorder="1" applyAlignment="1">
      <alignment horizontal="center" vertical="center"/>
    </xf>
    <xf numFmtId="0" fontId="72" fillId="3" borderId="17" xfId="0" applyFont="1" applyFill="1" applyBorder="1" applyAlignment="1">
      <alignment vertical="center" wrapText="1"/>
    </xf>
    <xf numFmtId="0" fontId="72" fillId="3" borderId="19" xfId="0" applyFont="1" applyFill="1" applyBorder="1" applyAlignment="1">
      <alignment vertical="center" wrapText="1"/>
    </xf>
    <xf numFmtId="0" fontId="72" fillId="3" borderId="18" xfId="0" applyFont="1" applyFill="1" applyBorder="1" applyAlignment="1">
      <alignment vertical="center" wrapText="1"/>
    </xf>
    <xf numFmtId="0" fontId="75" fillId="3" borderId="0" xfId="0" applyFont="1" applyFill="1" applyAlignment="1">
      <alignment horizontal="center" vertical="center" wrapText="1"/>
    </xf>
    <xf numFmtId="0" fontId="57" fillId="3" borderId="12" xfId="0" applyFont="1" applyFill="1" applyBorder="1" applyAlignment="1">
      <alignment horizontal="center" vertical="center" wrapText="1"/>
    </xf>
    <xf numFmtId="0" fontId="69" fillId="3" borderId="24" xfId="0" applyFont="1" applyFill="1" applyBorder="1" applyAlignment="1">
      <alignment horizontal="center" vertical="center" wrapText="1"/>
    </xf>
    <xf numFmtId="0" fontId="68" fillId="17" borderId="6" xfId="0" applyFont="1" applyFill="1" applyBorder="1" applyAlignment="1">
      <alignment horizontal="center" vertical="center"/>
    </xf>
    <xf numFmtId="166" fontId="85" fillId="3" borderId="1" xfId="3" quotePrefix="1" applyNumberFormat="1" applyFont="1" applyFill="1" applyBorder="1" applyAlignment="1" applyProtection="1">
      <alignment horizontal="center"/>
      <protection locked="0" hidden="1"/>
    </xf>
    <xf numFmtId="0" fontId="60" fillId="18" borderId="14" xfId="3" applyFont="1" applyFill="1" applyBorder="1" applyAlignment="1" applyProtection="1">
      <alignment horizontal="center" vertical="center" textRotation="90"/>
      <protection locked="0" hidden="1"/>
    </xf>
    <xf numFmtId="0" fontId="60" fillId="19" borderId="14" xfId="3" applyFont="1" applyFill="1" applyBorder="1" applyAlignment="1" applyProtection="1">
      <alignment horizontal="center" vertical="center" textRotation="90"/>
      <protection locked="0" hidden="1"/>
    </xf>
    <xf numFmtId="0" fontId="8" fillId="19" borderId="14" xfId="3" applyFont="1" applyFill="1" applyBorder="1" applyAlignment="1" applyProtection="1">
      <alignment horizontal="center" vertical="center" wrapText="1"/>
      <protection locked="0" hidden="1"/>
    </xf>
    <xf numFmtId="0" fontId="51" fillId="19" borderId="2" xfId="0" applyFont="1" applyFill="1" applyBorder="1" applyAlignment="1">
      <alignment horizontal="center" vertical="center"/>
    </xf>
    <xf numFmtId="0" fontId="66" fillId="18" borderId="14" xfId="3" applyFont="1" applyFill="1" applyBorder="1" applyAlignment="1" applyProtection="1">
      <alignment horizontal="center" vertical="center" textRotation="90"/>
      <protection locked="0" hidden="1"/>
    </xf>
    <xf numFmtId="0" fontId="53" fillId="18" borderId="14" xfId="3" applyFont="1" applyFill="1" applyBorder="1" applyAlignment="1" applyProtection="1">
      <alignment horizontal="center" vertical="center" wrapText="1"/>
      <protection locked="0" hidden="1"/>
    </xf>
    <xf numFmtId="0" fontId="76" fillId="18" borderId="14" xfId="3" applyFont="1" applyFill="1" applyBorder="1" applyAlignment="1" applyProtection="1">
      <alignment horizontal="center" vertical="center" wrapText="1"/>
      <protection locked="0" hidden="1"/>
    </xf>
    <xf numFmtId="0" fontId="58" fillId="18" borderId="14" xfId="3" applyFont="1" applyFill="1" applyBorder="1" applyAlignment="1" applyProtection="1">
      <alignment horizontal="center" vertical="center" wrapText="1"/>
      <protection locked="0" hidden="1"/>
    </xf>
    <xf numFmtId="0" fontId="51" fillId="18" borderId="2" xfId="0" applyFont="1" applyFill="1" applyBorder="1" applyAlignment="1">
      <alignment horizontal="center" vertical="center"/>
    </xf>
    <xf numFmtId="0" fontId="50" fillId="18" borderId="2" xfId="0" applyFont="1" applyFill="1" applyBorder="1" applyAlignment="1">
      <alignment horizontal="center" vertical="center"/>
    </xf>
    <xf numFmtId="0" fontId="0" fillId="18" borderId="0" xfId="0" applyFill="1"/>
    <xf numFmtId="0" fontId="0" fillId="3" borderId="0" xfId="0" applyFill="1"/>
    <xf numFmtId="0" fontId="54" fillId="18" borderId="14" xfId="3" applyFont="1" applyFill="1" applyBorder="1" applyAlignment="1" applyProtection="1">
      <alignment horizontal="center" vertical="center" wrapText="1"/>
      <protection locked="0" hidden="1"/>
    </xf>
    <xf numFmtId="0" fontId="59" fillId="18" borderId="14" xfId="3" applyFont="1" applyFill="1" applyBorder="1" applyAlignment="1" applyProtection="1">
      <alignment horizontal="center" vertical="center" textRotation="90" wrapText="1"/>
      <protection locked="0" hidden="1"/>
    </xf>
    <xf numFmtId="44" fontId="29" fillId="0" borderId="0" xfId="0" applyNumberFormat="1" applyFont="1" applyAlignment="1">
      <alignment horizontal="center"/>
    </xf>
    <xf numFmtId="0" fontId="57" fillId="2" borderId="12" xfId="0" applyFont="1" applyFill="1" applyBorder="1" applyAlignment="1">
      <alignment horizontal="center" vertical="center" wrapText="1"/>
    </xf>
    <xf numFmtId="0" fontId="84" fillId="3" borderId="0" xfId="0" applyFont="1" applyFill="1" applyAlignment="1">
      <alignment horizontal="center" vertical="center"/>
    </xf>
    <xf numFmtId="0" fontId="68" fillId="18" borderId="6" xfId="0" applyFont="1" applyFill="1" applyBorder="1" applyAlignment="1">
      <alignment horizontal="center" wrapText="1"/>
    </xf>
    <xf numFmtId="0" fontId="87" fillId="2" borderId="6" xfId="0" applyFont="1" applyFill="1" applyBorder="1" applyAlignment="1">
      <alignment horizontal="center" wrapText="1"/>
    </xf>
    <xf numFmtId="0" fontId="60" fillId="21" borderId="14" xfId="3" applyFont="1" applyFill="1" applyBorder="1" applyAlignment="1" applyProtection="1">
      <alignment horizontal="center" vertical="center" textRotation="90"/>
      <protection locked="0" hidden="1"/>
    </xf>
    <xf numFmtId="0" fontId="50" fillId="21" borderId="2" xfId="0" applyFont="1" applyFill="1" applyBorder="1" applyAlignment="1">
      <alignment horizontal="center" vertical="center"/>
    </xf>
    <xf numFmtId="0" fontId="61" fillId="4" borderId="14" xfId="3" applyFont="1" applyFill="1" applyBorder="1" applyAlignment="1" applyProtection="1">
      <alignment horizontal="center" vertical="center" textRotation="90"/>
      <protection locked="0" hidden="1"/>
    </xf>
    <xf numFmtId="0" fontId="8" fillId="4" borderId="14" xfId="3" applyFont="1" applyFill="1" applyBorder="1" applyAlignment="1" applyProtection="1">
      <alignment horizontal="center" vertical="center" wrapText="1"/>
      <protection locked="0" hidden="1"/>
    </xf>
    <xf numFmtId="0" fontId="51" fillId="4" borderId="2" xfId="0" applyFont="1" applyFill="1" applyBorder="1" applyAlignment="1">
      <alignment horizontal="center" vertical="center"/>
    </xf>
    <xf numFmtId="0" fontId="60" fillId="22" borderId="14" xfId="3" applyFont="1" applyFill="1" applyBorder="1" applyAlignment="1" applyProtection="1">
      <alignment horizontal="center" vertical="center" textRotation="90"/>
      <protection locked="0" hidden="1"/>
    </xf>
    <xf numFmtId="0" fontId="66" fillId="22" borderId="14" xfId="3" applyFont="1" applyFill="1" applyBorder="1" applyAlignment="1" applyProtection="1">
      <alignment horizontal="center" vertical="center" textRotation="90"/>
      <protection locked="0" hidden="1"/>
    </xf>
    <xf numFmtId="0" fontId="51" fillId="22" borderId="2" xfId="0" applyFont="1" applyFill="1" applyBorder="1" applyAlignment="1">
      <alignment horizontal="center" vertical="center"/>
    </xf>
    <xf numFmtId="0" fontId="51" fillId="22" borderId="2" xfId="3" applyFont="1" applyFill="1" applyBorder="1" applyAlignment="1" applyProtection="1">
      <alignment horizontal="center" vertical="center" wrapText="1"/>
      <protection locked="0" hidden="1"/>
    </xf>
    <xf numFmtId="0" fontId="56" fillId="24" borderId="14" xfId="3" applyFont="1" applyFill="1" applyBorder="1" applyAlignment="1" applyProtection="1">
      <alignment horizontal="center" vertical="center" textRotation="90"/>
      <protection locked="0" hidden="1"/>
    </xf>
    <xf numFmtId="0" fontId="60" fillId="24" borderId="14" xfId="3" applyFont="1" applyFill="1" applyBorder="1" applyAlignment="1" applyProtection="1">
      <alignment horizontal="center" vertical="center" textRotation="90"/>
      <protection locked="0" hidden="1"/>
    </xf>
    <xf numFmtId="0" fontId="50" fillId="24" borderId="2" xfId="0" applyFont="1" applyFill="1" applyBorder="1" applyAlignment="1">
      <alignment horizontal="center" vertical="center"/>
    </xf>
    <xf numFmtId="0" fontId="51" fillId="24" borderId="2" xfId="0" applyFont="1" applyFill="1" applyBorder="1" applyAlignment="1">
      <alignment horizontal="center" vertical="center"/>
    </xf>
    <xf numFmtId="0" fontId="60" fillId="25" borderId="14" xfId="3" applyFont="1" applyFill="1" applyBorder="1" applyAlignment="1" applyProtection="1">
      <alignment horizontal="center" vertical="center" textRotation="90" wrapText="1"/>
      <protection locked="0" hidden="1"/>
    </xf>
    <xf numFmtId="0" fontId="60" fillId="20" borderId="14" xfId="3" applyFont="1" applyFill="1" applyBorder="1" applyAlignment="1" applyProtection="1">
      <alignment horizontal="center" vertical="center" textRotation="90" wrapText="1"/>
      <protection locked="0" hidden="1"/>
    </xf>
    <xf numFmtId="0" fontId="58" fillId="20" borderId="14" xfId="3" applyFont="1" applyFill="1" applyBorder="1" applyAlignment="1" applyProtection="1">
      <alignment horizontal="center" vertical="center" wrapText="1"/>
      <protection locked="0" hidden="1"/>
    </xf>
    <xf numFmtId="0" fontId="51" fillId="20" borderId="2" xfId="0" applyFont="1" applyFill="1" applyBorder="1" applyAlignment="1">
      <alignment horizontal="center" vertical="center"/>
    </xf>
    <xf numFmtId="0" fontId="60" fillId="5" borderId="14" xfId="3" applyFont="1" applyFill="1" applyBorder="1" applyAlignment="1" applyProtection="1">
      <alignment horizontal="center" vertical="center" textRotation="90"/>
      <protection locked="0" hidden="1"/>
    </xf>
    <xf numFmtId="0" fontId="53" fillId="5" borderId="14" xfId="3" applyFont="1" applyFill="1" applyBorder="1" applyAlignment="1" applyProtection="1">
      <alignment horizontal="center" vertical="center" wrapText="1"/>
      <protection locked="0" hidden="1"/>
    </xf>
    <xf numFmtId="0" fontId="47" fillId="5" borderId="2" xfId="0" applyFont="1" applyFill="1" applyBorder="1" applyAlignment="1">
      <alignment horizontal="center" vertical="center"/>
    </xf>
    <xf numFmtId="0" fontId="60" fillId="23" borderId="14" xfId="3" applyFont="1" applyFill="1" applyBorder="1" applyAlignment="1" applyProtection="1">
      <alignment horizontal="center" vertical="center" textRotation="90" wrapText="1"/>
      <protection locked="0" hidden="1"/>
    </xf>
    <xf numFmtId="0" fontId="48" fillId="23" borderId="2" xfId="0" applyFont="1" applyFill="1" applyBorder="1" applyAlignment="1">
      <alignment horizontal="center" vertical="center"/>
    </xf>
    <xf numFmtId="0" fontId="54" fillId="25" borderId="14" xfId="3" applyFont="1" applyFill="1" applyBorder="1" applyAlignment="1" applyProtection="1">
      <alignment horizontal="center" vertical="center" wrapText="1"/>
      <protection locked="0" hidden="1"/>
    </xf>
    <xf numFmtId="0" fontId="49" fillId="25" borderId="2" xfId="3" applyFont="1" applyFill="1" applyBorder="1" applyAlignment="1" applyProtection="1">
      <alignment horizontal="center" vertical="center" wrapText="1"/>
      <protection locked="0" hidden="1"/>
    </xf>
    <xf numFmtId="169" fontId="75" fillId="2" borderId="1" xfId="0" applyNumberFormat="1" applyFont="1" applyFill="1" applyBorder="1" applyAlignment="1">
      <alignment horizontal="center" vertical="center"/>
    </xf>
    <xf numFmtId="169" fontId="57" fillId="2" borderId="1" xfId="0" applyNumberFormat="1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vertical="center"/>
    </xf>
    <xf numFmtId="170" fontId="23" fillId="3" borderId="3" xfId="1" applyNumberFormat="1" applyFont="1" applyFill="1" applyBorder="1" applyAlignment="1">
      <alignment horizontal="center" vertical="center"/>
    </xf>
    <xf numFmtId="0" fontId="31" fillId="27" borderId="0" xfId="0" applyFont="1" applyFill="1" applyAlignment="1">
      <alignment horizontal="center" vertical="center"/>
    </xf>
    <xf numFmtId="9" fontId="23" fillId="0" borderId="0" xfId="0" applyNumberFormat="1" applyFont="1" applyAlignment="1">
      <alignment horizontal="center" vertical="center"/>
    </xf>
    <xf numFmtId="0" fontId="31" fillId="9" borderId="0" xfId="0" applyFont="1" applyFill="1" applyAlignment="1">
      <alignment horizontal="center" vertical="center"/>
    </xf>
    <xf numFmtId="0" fontId="31" fillId="13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31" fillId="8" borderId="0" xfId="0" applyFont="1" applyFill="1" applyAlignment="1">
      <alignment horizontal="center" vertical="center"/>
    </xf>
    <xf numFmtId="0" fontId="33" fillId="3" borderId="1" xfId="3" applyFont="1" applyFill="1" applyBorder="1" applyAlignment="1" applyProtection="1">
      <alignment horizontal="center" vertical="center"/>
      <protection locked="0" hidden="1"/>
    </xf>
    <xf numFmtId="0" fontId="33" fillId="3" borderId="1" xfId="7" applyFont="1" applyFill="1" applyBorder="1" applyAlignment="1" applyProtection="1">
      <alignment horizontal="center" vertical="center"/>
      <protection locked="0" hidden="1"/>
    </xf>
    <xf numFmtId="0" fontId="39" fillId="3" borderId="1" xfId="7" quotePrefix="1" applyFont="1" applyFill="1" applyBorder="1" applyAlignment="1" applyProtection="1">
      <alignment horizontal="center" vertical="center"/>
      <protection locked="0" hidden="1"/>
    </xf>
    <xf numFmtId="0" fontId="53" fillId="22" borderId="14" xfId="3" applyFont="1" applyFill="1" applyBorder="1" applyAlignment="1" applyProtection="1">
      <alignment horizontal="center" vertical="center" wrapText="1"/>
      <protection locked="0" hidden="1"/>
    </xf>
    <xf numFmtId="0" fontId="53" fillId="21" borderId="14" xfId="3" applyFont="1" applyFill="1" applyBorder="1" applyAlignment="1" applyProtection="1">
      <alignment horizontal="center" vertical="center" wrapText="1"/>
      <protection locked="0" hidden="1"/>
    </xf>
    <xf numFmtId="0" fontId="56" fillId="3" borderId="1" xfId="7" applyFont="1" applyFill="1" applyBorder="1" applyAlignment="1" applyProtection="1">
      <alignment horizontal="center" vertical="center"/>
      <protection locked="0" hidden="1"/>
    </xf>
    <xf numFmtId="174" fontId="13" fillId="3" borderId="1" xfId="1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5" fillId="3" borderId="1" xfId="3" quotePrefix="1" applyFont="1" applyFill="1" applyBorder="1" applyAlignment="1" applyProtection="1">
      <alignment horizontal="center" vertical="center"/>
      <protection locked="0" hidden="1"/>
    </xf>
    <xf numFmtId="0" fontId="54" fillId="3" borderId="1" xfId="3" applyFont="1" applyFill="1" applyBorder="1" applyAlignment="1" applyProtection="1">
      <alignment horizontal="center" vertical="center"/>
      <protection locked="0" hidden="1"/>
    </xf>
    <xf numFmtId="44" fontId="21" fillId="3" borderId="1" xfId="5" applyFont="1" applyFill="1" applyBorder="1" applyAlignment="1" applyProtection="1">
      <alignment horizontal="center" vertical="center"/>
      <protection locked="0" hidden="1"/>
    </xf>
    <xf numFmtId="44" fontId="12" fillId="3" borderId="1" xfId="0" applyNumberFormat="1" applyFont="1" applyFill="1" applyBorder="1" applyAlignment="1">
      <alignment horizontal="center" vertical="center"/>
    </xf>
    <xf numFmtId="44" fontId="10" fillId="3" borderId="1" xfId="0" applyNumberFormat="1" applyFont="1" applyFill="1" applyBorder="1" applyAlignment="1">
      <alignment horizontal="center" vertical="center"/>
    </xf>
    <xf numFmtId="44" fontId="10" fillId="3" borderId="1" xfId="1" applyFont="1" applyFill="1" applyBorder="1" applyAlignment="1">
      <alignment horizontal="center" vertical="center"/>
    </xf>
    <xf numFmtId="0" fontId="6" fillId="3" borderId="1" xfId="7" applyFont="1" applyFill="1" applyBorder="1" applyAlignment="1" applyProtection="1">
      <alignment horizontal="center" vertical="center"/>
      <protection locked="0" hidden="1"/>
    </xf>
    <xf numFmtId="44" fontId="9" fillId="3" borderId="1" xfId="0" applyNumberFormat="1" applyFont="1" applyFill="1" applyBorder="1" applyAlignment="1">
      <alignment horizontal="center" vertical="center"/>
    </xf>
    <xf numFmtId="0" fontId="33" fillId="3" borderId="1" xfId="8" applyFont="1" applyFill="1" applyBorder="1" applyAlignment="1" applyProtection="1">
      <alignment horizontal="center" vertical="center"/>
      <protection locked="0" hidden="1"/>
    </xf>
    <xf numFmtId="0" fontId="13" fillId="3" borderId="1" xfId="0" applyFont="1" applyFill="1" applyBorder="1" applyAlignment="1">
      <alignment horizontal="center" vertical="center"/>
    </xf>
    <xf numFmtId="174" fontId="21" fillId="3" borderId="1" xfId="1" applyNumberFormat="1" applyFont="1" applyFill="1" applyBorder="1" applyAlignment="1">
      <alignment horizontal="center" vertical="center"/>
    </xf>
    <xf numFmtId="0" fontId="33" fillId="3" borderId="1" xfId="8" applyFont="1" applyFill="1" applyBorder="1" applyAlignment="1" applyProtection="1">
      <alignment horizontal="center" vertical="center" wrapText="1"/>
      <protection locked="0" hidden="1"/>
    </xf>
    <xf numFmtId="166" fontId="33" fillId="3" borderId="1" xfId="7" quotePrefix="1" applyNumberFormat="1" applyFont="1" applyFill="1" applyBorder="1" applyAlignment="1" applyProtection="1">
      <alignment horizontal="center" vertical="center"/>
      <protection locked="0" hidden="1"/>
    </xf>
    <xf numFmtId="0" fontId="53" fillId="24" borderId="14" xfId="3" applyFont="1" applyFill="1" applyBorder="1" applyAlignment="1" applyProtection="1">
      <alignment horizontal="center" vertical="center" wrapText="1"/>
      <protection locked="0" hidden="1"/>
    </xf>
    <xf numFmtId="0" fontId="53" fillId="23" borderId="14" xfId="3" applyFont="1" applyFill="1" applyBorder="1" applyAlignment="1" applyProtection="1">
      <alignment horizontal="center" vertical="center" wrapText="1"/>
      <protection locked="0" hidden="1"/>
    </xf>
    <xf numFmtId="0" fontId="58" fillId="22" borderId="14" xfId="3" applyFont="1" applyFill="1" applyBorder="1" applyAlignment="1" applyProtection="1">
      <alignment horizontal="center" vertical="center" wrapText="1"/>
      <protection locked="0" hidden="1"/>
    </xf>
    <xf numFmtId="14" fontId="58" fillId="18" borderId="14" xfId="3" applyNumberFormat="1" applyFont="1" applyFill="1" applyBorder="1" applyAlignment="1" applyProtection="1">
      <alignment horizontal="center" vertical="center" wrapText="1"/>
      <protection locked="0" hidden="1"/>
    </xf>
    <xf numFmtId="9" fontId="58" fillId="0" borderId="14" xfId="2" applyFont="1" applyFill="1" applyBorder="1" applyAlignment="1" applyProtection="1">
      <alignment horizontal="center" vertical="center" wrapText="1"/>
      <protection locked="0" hidden="1"/>
    </xf>
    <xf numFmtId="174" fontId="45" fillId="3" borderId="1" xfId="3" applyNumberFormat="1" applyFont="1" applyFill="1" applyBorder="1" applyAlignment="1" applyProtection="1">
      <alignment horizontal="center" vertical="center"/>
      <protection locked="0" hidden="1"/>
    </xf>
    <xf numFmtId="0" fontId="21" fillId="3" borderId="1" xfId="5" applyNumberFormat="1" applyFont="1" applyFill="1" applyBorder="1" applyAlignment="1" applyProtection="1">
      <alignment horizontal="center" vertical="center"/>
      <protection locked="0" hidden="1"/>
    </xf>
    <xf numFmtId="1" fontId="13" fillId="3" borderId="1" xfId="0" applyNumberFormat="1" applyFont="1" applyFill="1" applyBorder="1" applyAlignment="1">
      <alignment horizontal="center" vertical="center"/>
    </xf>
    <xf numFmtId="44" fontId="2" fillId="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44" fontId="13" fillId="3" borderId="1" xfId="1" applyFont="1" applyFill="1" applyBorder="1" applyAlignment="1">
      <alignment horizontal="center" vertical="center"/>
    </xf>
    <xf numFmtId="172" fontId="45" fillId="3" borderId="1" xfId="3" applyNumberFormat="1" applyFont="1" applyFill="1" applyBorder="1" applyAlignment="1" applyProtection="1">
      <alignment horizontal="center" vertical="center"/>
      <protection locked="0" hidden="1"/>
    </xf>
    <xf numFmtId="0" fontId="60" fillId="12" borderId="14" xfId="3" applyFont="1" applyFill="1" applyBorder="1" applyAlignment="1" applyProtection="1">
      <alignment horizontal="center" vertical="center" textRotation="90" wrapText="1"/>
      <protection locked="0" hidden="1"/>
    </xf>
    <xf numFmtId="0" fontId="58" fillId="12" borderId="14" xfId="3" applyFont="1" applyFill="1" applyBorder="1" applyAlignment="1" applyProtection="1">
      <alignment horizontal="center" vertical="center" wrapText="1"/>
      <protection locked="0" hidden="1"/>
    </xf>
    <xf numFmtId="0" fontId="47" fillId="12" borderId="2" xfId="0" applyFont="1" applyFill="1" applyBorder="1" applyAlignment="1">
      <alignment horizontal="center" vertical="center"/>
    </xf>
    <xf numFmtId="0" fontId="5" fillId="3" borderId="2" xfId="4" applyNumberFormat="1" applyFont="1" applyFill="1" applyBorder="1" applyAlignment="1" applyProtection="1">
      <alignment horizontal="center" vertical="center"/>
      <protection locked="0" hidden="1"/>
    </xf>
    <xf numFmtId="0" fontId="71" fillId="3" borderId="1" xfId="0" applyFont="1" applyFill="1" applyBorder="1" applyAlignment="1">
      <alignment horizontal="left" vertical="center"/>
    </xf>
    <xf numFmtId="1" fontId="13" fillId="3" borderId="4" xfId="0" applyNumberFormat="1" applyFont="1" applyFill="1" applyBorder="1" applyAlignment="1">
      <alignment horizontal="center" vertical="center"/>
    </xf>
    <xf numFmtId="0" fontId="73" fillId="12" borderId="2" xfId="0" applyFont="1" applyFill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/>
    </xf>
    <xf numFmtId="0" fontId="20" fillId="12" borderId="1" xfId="1" applyNumberFormat="1" applyFont="1" applyFill="1" applyBorder="1" applyAlignment="1">
      <alignment horizontal="center" vertical="center"/>
    </xf>
    <xf numFmtId="171" fontId="19" fillId="12" borderId="1" xfId="0" applyNumberFormat="1" applyFont="1" applyFill="1" applyBorder="1" applyAlignment="1">
      <alignment horizontal="center" vertical="center"/>
    </xf>
    <xf numFmtId="44" fontId="10" fillId="12" borderId="1" xfId="1" applyFont="1" applyFill="1" applyBorder="1" applyAlignment="1">
      <alignment horizontal="center" vertical="center"/>
    </xf>
    <xf numFmtId="44" fontId="19" fillId="12" borderId="10" xfId="1" applyFont="1" applyFill="1" applyBorder="1" applyAlignment="1">
      <alignment horizontal="center" vertical="center"/>
    </xf>
    <xf numFmtId="0" fontId="20" fillId="12" borderId="7" xfId="0" applyFont="1" applyFill="1" applyBorder="1" applyAlignment="1">
      <alignment horizontal="center" vertical="center"/>
    </xf>
    <xf numFmtId="170" fontId="19" fillId="12" borderId="7" xfId="0" applyNumberFormat="1" applyFont="1" applyFill="1" applyBorder="1" applyAlignment="1">
      <alignment horizontal="center" vertical="center"/>
    </xf>
    <xf numFmtId="0" fontId="19" fillId="12" borderId="7" xfId="0" applyFont="1" applyFill="1" applyBorder="1" applyAlignment="1">
      <alignment horizontal="center" vertical="center"/>
    </xf>
    <xf numFmtId="14" fontId="21" fillId="3" borderId="1" xfId="3" applyNumberFormat="1" applyFont="1" applyFill="1" applyBorder="1" applyAlignment="1" applyProtection="1">
      <alignment horizontal="center" vertical="center"/>
      <protection locked="0" hidden="1"/>
    </xf>
    <xf numFmtId="14" fontId="21" fillId="3" borderId="1" xfId="7" applyNumberFormat="1" applyFont="1" applyFill="1" applyBorder="1" applyAlignment="1" applyProtection="1">
      <alignment horizontal="center" vertical="center"/>
      <protection locked="0" hidden="1"/>
    </xf>
    <xf numFmtId="0" fontId="31" fillId="21" borderId="0" xfId="0" applyFont="1" applyFill="1" applyAlignment="1">
      <alignment horizontal="center" vertical="center"/>
    </xf>
    <xf numFmtId="44" fontId="23" fillId="12" borderId="11" xfId="0" applyNumberFormat="1" applyFont="1" applyFill="1" applyBorder="1" applyAlignment="1">
      <alignment horizontal="center" vertical="center"/>
    </xf>
    <xf numFmtId="1" fontId="19" fillId="12" borderId="1" xfId="0" applyNumberFormat="1" applyFont="1" applyFill="1" applyBorder="1" applyAlignment="1">
      <alignment horizontal="center" vertical="center"/>
    </xf>
    <xf numFmtId="0" fontId="31" fillId="28" borderId="0" xfId="0" applyFont="1" applyFill="1" applyAlignment="1">
      <alignment horizontal="center" vertical="center"/>
    </xf>
    <xf numFmtId="169" fontId="72" fillId="2" borderId="1" xfId="0" applyNumberFormat="1" applyFont="1" applyFill="1" applyBorder="1" applyAlignment="1">
      <alignment horizontal="center" vertical="center"/>
    </xf>
    <xf numFmtId="169" fontId="30" fillId="2" borderId="1" xfId="0" applyNumberFormat="1" applyFont="1" applyFill="1" applyBorder="1" applyAlignment="1">
      <alignment horizontal="center" vertical="center"/>
    </xf>
    <xf numFmtId="0" fontId="39" fillId="2" borderId="6" xfId="0" applyFont="1" applyFill="1" applyBorder="1" applyAlignment="1">
      <alignment horizontal="center" wrapText="1"/>
    </xf>
    <xf numFmtId="0" fontId="94" fillId="2" borderId="6" xfId="0" applyFont="1" applyFill="1" applyBorder="1" applyAlignment="1">
      <alignment horizontal="center" vertical="center"/>
    </xf>
    <xf numFmtId="171" fontId="95" fillId="12" borderId="1" xfId="1" applyNumberFormat="1" applyFont="1" applyFill="1" applyBorder="1" applyAlignment="1">
      <alignment horizontal="center" vertical="center"/>
    </xf>
    <xf numFmtId="0" fontId="96" fillId="3" borderId="1" xfId="3" quotePrefix="1" applyFont="1" applyFill="1" applyBorder="1" applyAlignment="1" applyProtection="1">
      <alignment horizontal="center" vertical="center"/>
      <protection locked="0" hidden="1"/>
    </xf>
    <xf numFmtId="0" fontId="7" fillId="3" borderId="1" xfId="3" applyFont="1" applyFill="1" applyBorder="1" applyAlignment="1" applyProtection="1">
      <alignment horizontal="center"/>
      <protection locked="0" hidden="1"/>
    </xf>
    <xf numFmtId="0" fontId="97" fillId="3" borderId="1" xfId="3" applyFont="1" applyFill="1" applyBorder="1" applyAlignment="1" applyProtection="1">
      <alignment horizontal="center"/>
      <protection locked="0" hidden="1"/>
    </xf>
    <xf numFmtId="170" fontId="98" fillId="3" borderId="1" xfId="0" applyNumberFormat="1" applyFont="1" applyFill="1" applyBorder="1" applyAlignment="1">
      <alignment vertical="center"/>
    </xf>
    <xf numFmtId="170" fontId="99" fillId="3" borderId="1" xfId="1" applyNumberFormat="1" applyFont="1" applyFill="1" applyBorder="1" applyAlignment="1" applyProtection="1">
      <alignment horizontal="center" vertical="center"/>
      <protection locked="0" hidden="1"/>
    </xf>
    <xf numFmtId="170" fontId="7" fillId="3" borderId="1" xfId="0" applyNumberFormat="1" applyFont="1" applyFill="1" applyBorder="1" applyAlignment="1">
      <alignment horizontal="center" vertical="center"/>
    </xf>
    <xf numFmtId="0" fontId="59" fillId="18" borderId="1" xfId="0" applyFont="1" applyFill="1" applyBorder="1" applyAlignment="1">
      <alignment horizontal="center" vertical="center"/>
    </xf>
    <xf numFmtId="1" fontId="62" fillId="18" borderId="1" xfId="0" applyNumberFormat="1" applyFont="1" applyFill="1" applyBorder="1" applyAlignment="1">
      <alignment horizontal="center" vertical="center"/>
    </xf>
    <xf numFmtId="0" fontId="7" fillId="18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0" fillId="2" borderId="1" xfId="0" applyFont="1" applyFill="1" applyBorder="1" applyAlignment="1">
      <alignment horizontal="center" vertical="center"/>
    </xf>
    <xf numFmtId="1" fontId="62" fillId="2" borderId="1" xfId="0" applyNumberFormat="1" applyFont="1" applyFill="1" applyBorder="1" applyAlignment="1">
      <alignment horizontal="center" vertical="center"/>
    </xf>
    <xf numFmtId="171" fontId="62" fillId="0" borderId="1" xfId="9" applyNumberFormat="1" applyFont="1" applyFill="1" applyBorder="1" applyAlignment="1">
      <alignment horizontal="center" vertical="center"/>
    </xf>
    <xf numFmtId="44" fontId="62" fillId="0" borderId="1" xfId="1" applyFont="1" applyFill="1" applyBorder="1" applyAlignment="1">
      <alignment horizontal="center" vertical="center"/>
    </xf>
    <xf numFmtId="164" fontId="62" fillId="0" borderId="1" xfId="1" applyNumberFormat="1" applyFont="1" applyFill="1" applyBorder="1" applyAlignment="1">
      <alignment horizontal="center" vertical="center"/>
    </xf>
    <xf numFmtId="1" fontId="62" fillId="0" borderId="1" xfId="0" applyNumberFormat="1" applyFont="1" applyBorder="1" applyAlignment="1">
      <alignment horizontal="center" vertical="center"/>
    </xf>
    <xf numFmtId="170" fontId="62" fillId="0" borderId="1" xfId="1" applyNumberFormat="1" applyFont="1" applyFill="1" applyBorder="1" applyAlignment="1">
      <alignment horizontal="center" vertical="center"/>
    </xf>
    <xf numFmtId="0" fontId="62" fillId="2" borderId="1" xfId="1" applyNumberFormat="1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3" fillId="3" borderId="1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1" fontId="62" fillId="3" borderId="1" xfId="0" applyNumberFormat="1" applyFont="1" applyFill="1" applyBorder="1" applyAlignment="1">
      <alignment horizontal="center" vertical="center"/>
    </xf>
    <xf numFmtId="170" fontId="6" fillId="3" borderId="1" xfId="1" applyNumberFormat="1" applyFont="1" applyFill="1" applyBorder="1" applyAlignment="1">
      <alignment horizontal="center" vertical="center"/>
    </xf>
    <xf numFmtId="0" fontId="63" fillId="3" borderId="1" xfId="0" applyFont="1" applyFill="1" applyBorder="1" applyAlignment="1">
      <alignment horizontal="left" vertical="center"/>
    </xf>
    <xf numFmtId="0" fontId="63" fillId="3" borderId="4" xfId="0" applyFont="1" applyFill="1" applyBorder="1" applyAlignment="1">
      <alignment horizontal="left" vertical="center" wrapText="1"/>
    </xf>
    <xf numFmtId="0" fontId="63" fillId="3" borderId="22" xfId="0" applyFont="1" applyFill="1" applyBorder="1" applyAlignment="1">
      <alignment horizontal="left" vertical="center"/>
    </xf>
    <xf numFmtId="0" fontId="63" fillId="3" borderId="3" xfId="0" applyFont="1" applyFill="1" applyBorder="1" applyAlignment="1">
      <alignment horizontal="center" vertical="center"/>
    </xf>
    <xf numFmtId="0" fontId="63" fillId="3" borderId="1" xfId="0" applyFont="1" applyFill="1" applyBorder="1" applyAlignment="1">
      <alignment horizontal="center" vertical="center"/>
    </xf>
    <xf numFmtId="0" fontId="63" fillId="3" borderId="4" xfId="0" applyFont="1" applyFill="1" applyBorder="1" applyAlignment="1">
      <alignment horizontal="center" vertical="center"/>
    </xf>
    <xf numFmtId="0" fontId="63" fillId="4" borderId="2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98" fillId="4" borderId="22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63" fillId="3" borderId="22" xfId="0" applyFont="1" applyFill="1" applyBorder="1" applyAlignment="1">
      <alignment horizontal="left" vertical="center" wrapText="1"/>
    </xf>
    <xf numFmtId="44" fontId="101" fillId="12" borderId="4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170" fontId="98" fillId="3" borderId="1" xfId="1" applyNumberFormat="1" applyFont="1" applyFill="1" applyBorder="1" applyAlignment="1" applyProtection="1">
      <alignment vertical="center"/>
      <protection locked="0" hidden="1"/>
    </xf>
    <xf numFmtId="0" fontId="7" fillId="3" borderId="3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 wrapText="1"/>
    </xf>
    <xf numFmtId="0" fontId="98" fillId="3" borderId="1" xfId="3" applyFont="1" applyFill="1" applyBorder="1" applyAlignment="1" applyProtection="1">
      <alignment horizontal="center"/>
      <protection locked="0" hidden="1"/>
    </xf>
    <xf numFmtId="166" fontId="97" fillId="3" borderId="1" xfId="7" quotePrefix="1" applyNumberFormat="1" applyFont="1" applyFill="1" applyBorder="1" applyAlignment="1" applyProtection="1">
      <alignment horizontal="center"/>
      <protection locked="0" hidden="1"/>
    </xf>
    <xf numFmtId="170" fontId="99" fillId="29" borderId="1" xfId="1" applyNumberFormat="1" applyFont="1" applyFill="1" applyBorder="1" applyAlignment="1" applyProtection="1">
      <alignment horizontal="center" vertical="center"/>
      <protection locked="0" hidden="1"/>
    </xf>
    <xf numFmtId="0" fontId="63" fillId="3" borderId="4" xfId="0" applyFont="1" applyFill="1" applyBorder="1" applyAlignment="1">
      <alignment horizontal="left" vertical="center"/>
    </xf>
    <xf numFmtId="0" fontId="98" fillId="3" borderId="1" xfId="7" applyFont="1" applyFill="1" applyBorder="1" applyAlignment="1" applyProtection="1">
      <alignment horizontal="center"/>
      <protection locked="0" hidden="1"/>
    </xf>
    <xf numFmtId="170" fontId="102" fillId="3" borderId="1" xfId="1" applyNumberFormat="1" applyFont="1" applyFill="1" applyBorder="1" applyAlignment="1" applyProtection="1">
      <alignment vertical="center"/>
      <protection locked="0" hidden="1"/>
    </xf>
    <xf numFmtId="170" fontId="103" fillId="3" borderId="1" xfId="1" applyNumberFormat="1" applyFont="1" applyFill="1" applyBorder="1" applyAlignment="1" applyProtection="1">
      <alignment horizontal="center" vertical="center"/>
      <protection locked="0" hidden="1"/>
    </xf>
    <xf numFmtId="0" fontId="104" fillId="3" borderId="1" xfId="0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horizontal="left" vertical="center" wrapText="1"/>
    </xf>
    <xf numFmtId="0" fontId="49" fillId="3" borderId="1" xfId="7" quotePrefix="1" applyFont="1" applyFill="1" applyBorder="1" applyAlignment="1" applyProtection="1">
      <alignment horizontal="center"/>
      <protection locked="0" hidden="1"/>
    </xf>
    <xf numFmtId="0" fontId="63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61" fillId="18" borderId="1" xfId="0" applyFont="1" applyFill="1" applyBorder="1" applyAlignment="1">
      <alignment horizontal="center" vertical="center"/>
    </xf>
    <xf numFmtId="0" fontId="62" fillId="4" borderId="1" xfId="1" applyNumberFormat="1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18" borderId="33" xfId="0" applyFont="1" applyFill="1" applyBorder="1" applyAlignment="1">
      <alignment horizontal="center" vertical="center"/>
    </xf>
    <xf numFmtId="0" fontId="75" fillId="12" borderId="33" xfId="0" applyFont="1" applyFill="1" applyBorder="1" applyAlignment="1">
      <alignment horizontal="center" vertical="center"/>
    </xf>
    <xf numFmtId="0" fontId="69" fillId="12" borderId="33" xfId="0" applyFont="1" applyFill="1" applyBorder="1" applyAlignment="1">
      <alignment horizontal="center" vertical="center"/>
    </xf>
    <xf numFmtId="169" fontId="105" fillId="2" borderId="1" xfId="0" applyNumberFormat="1" applyFont="1" applyFill="1" applyBorder="1" applyAlignment="1">
      <alignment horizontal="center" vertical="center"/>
    </xf>
    <xf numFmtId="169" fontId="86" fillId="2" borderId="1" xfId="0" applyNumberFormat="1" applyFont="1" applyFill="1" applyBorder="1" applyAlignment="1">
      <alignment horizontal="center" vertical="center"/>
    </xf>
    <xf numFmtId="169" fontId="106" fillId="2" borderId="1" xfId="0" applyNumberFormat="1" applyFont="1" applyFill="1" applyBorder="1" applyAlignment="1">
      <alignment horizontal="center" vertical="center"/>
    </xf>
    <xf numFmtId="169" fontId="107" fillId="2" borderId="1" xfId="0" applyNumberFormat="1" applyFont="1" applyFill="1" applyBorder="1" applyAlignment="1">
      <alignment horizontal="center" vertical="center"/>
    </xf>
    <xf numFmtId="0" fontId="7" fillId="19" borderId="33" xfId="0" applyFont="1" applyFill="1" applyBorder="1" applyAlignment="1">
      <alignment horizontal="center" vertical="center"/>
    </xf>
    <xf numFmtId="0" fontId="83" fillId="18" borderId="34" xfId="0" applyFont="1" applyFill="1" applyBorder="1" applyAlignment="1">
      <alignment horizontal="center" vertical="center"/>
    </xf>
    <xf numFmtId="0" fontId="68" fillId="18" borderId="9" xfId="0" applyFont="1" applyFill="1" applyBorder="1" applyAlignment="1">
      <alignment horizontal="center" wrapText="1"/>
    </xf>
    <xf numFmtId="0" fontId="37" fillId="18" borderId="1" xfId="0" applyFont="1" applyFill="1" applyBorder="1" applyAlignment="1">
      <alignment horizontal="center" vertical="center" wrapText="1"/>
    </xf>
    <xf numFmtId="0" fontId="98" fillId="3" borderId="2" xfId="3" applyFont="1" applyFill="1" applyBorder="1" applyAlignment="1" applyProtection="1">
      <alignment horizontal="center"/>
      <protection locked="0" hidden="1"/>
    </xf>
    <xf numFmtId="0" fontId="97" fillId="3" borderId="2" xfId="3" applyFont="1" applyFill="1" applyBorder="1" applyAlignment="1" applyProtection="1">
      <alignment horizontal="center"/>
      <protection locked="0" hidden="1"/>
    </xf>
    <xf numFmtId="0" fontId="62" fillId="18" borderId="1" xfId="0" applyFont="1" applyFill="1" applyBorder="1" applyAlignment="1">
      <alignment horizontal="center" vertical="center"/>
    </xf>
    <xf numFmtId="0" fontId="63" fillId="18" borderId="33" xfId="0" applyFont="1" applyFill="1" applyBorder="1" applyAlignment="1">
      <alignment horizontal="center" vertical="center"/>
    </xf>
    <xf numFmtId="44" fontId="13" fillId="3" borderId="1" xfId="0" applyNumberFormat="1" applyFont="1" applyFill="1" applyBorder="1" applyAlignment="1">
      <alignment horizontal="center" vertical="center"/>
    </xf>
    <xf numFmtId="9" fontId="24" fillId="0" borderId="0" xfId="0" applyNumberFormat="1" applyFont="1" applyAlignment="1">
      <alignment horizontal="center" vertical="center"/>
    </xf>
    <xf numFmtId="0" fontId="34" fillId="9" borderId="6" xfId="0" applyFont="1" applyFill="1" applyBorder="1" applyAlignment="1">
      <alignment horizontal="center" vertical="center"/>
    </xf>
    <xf numFmtId="0" fontId="34" fillId="9" borderId="2" xfId="0" applyFont="1" applyFill="1" applyBorder="1" applyAlignment="1">
      <alignment horizontal="center" vertical="center"/>
    </xf>
    <xf numFmtId="170" fontId="65" fillId="3" borderId="2" xfId="1" applyNumberFormat="1" applyFont="1" applyFill="1" applyBorder="1" applyAlignment="1">
      <alignment horizontal="center" vertical="center"/>
    </xf>
    <xf numFmtId="170" fontId="98" fillId="29" borderId="3" xfId="1" applyNumberFormat="1" applyFont="1" applyFill="1" applyBorder="1" applyAlignment="1" applyProtection="1">
      <alignment horizontal="center" vertical="center"/>
      <protection locked="0" hidden="1"/>
    </xf>
    <xf numFmtId="0" fontId="63" fillId="16" borderId="33" xfId="0" applyFont="1" applyFill="1" applyBorder="1" applyAlignment="1">
      <alignment horizontal="center" vertical="center"/>
    </xf>
    <xf numFmtId="0" fontId="81" fillId="3" borderId="0" xfId="3" applyFont="1" applyFill="1" applyAlignment="1" applyProtection="1">
      <alignment horizontal="center" vertical="center"/>
      <protection locked="0" hidden="1"/>
    </xf>
    <xf numFmtId="14" fontId="60" fillId="3" borderId="14" xfId="3" applyNumberFormat="1" applyFont="1" applyFill="1" applyBorder="1" applyAlignment="1" applyProtection="1">
      <alignment horizontal="center" vertical="center" textRotation="90"/>
      <protection locked="0" hidden="1"/>
    </xf>
    <xf numFmtId="14" fontId="53" fillId="3" borderId="14" xfId="3" applyNumberFormat="1" applyFont="1" applyFill="1" applyBorder="1" applyAlignment="1" applyProtection="1">
      <alignment horizontal="center" vertical="center" wrapText="1"/>
      <protection locked="0" hidden="1"/>
    </xf>
    <xf numFmtId="0" fontId="51" fillId="3" borderId="2" xfId="0" applyFont="1" applyFill="1" applyBorder="1" applyAlignment="1">
      <alignment horizontal="center" vertical="center"/>
    </xf>
    <xf numFmtId="179" fontId="101" fillId="12" borderId="4" xfId="1" applyNumberFormat="1" applyFont="1" applyFill="1" applyBorder="1" applyAlignment="1">
      <alignment horizontal="center" vertical="center"/>
    </xf>
    <xf numFmtId="44" fontId="108" fillId="12" borderId="4" xfId="0" applyNumberFormat="1" applyFont="1" applyFill="1" applyBorder="1" applyAlignment="1">
      <alignment horizontal="center" vertical="center"/>
    </xf>
    <xf numFmtId="44" fontId="101" fillId="12" borderId="27" xfId="0" applyNumberFormat="1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/>
    </xf>
    <xf numFmtId="166" fontId="85" fillId="3" borderId="2" xfId="3" quotePrefix="1" applyNumberFormat="1" applyFont="1" applyFill="1" applyBorder="1" applyAlignment="1" applyProtection="1">
      <alignment horizontal="center"/>
      <protection locked="0" hidden="1"/>
    </xf>
    <xf numFmtId="0" fontId="83" fillId="26" borderId="6" xfId="0" applyFont="1" applyFill="1" applyBorder="1" applyAlignment="1">
      <alignment horizontal="center" vertical="center"/>
    </xf>
    <xf numFmtId="170" fontId="92" fillId="16" borderId="1" xfId="1" applyNumberFormat="1" applyFont="1" applyFill="1" applyBorder="1" applyAlignment="1">
      <alignment horizontal="center" vertical="center"/>
    </xf>
    <xf numFmtId="170" fontId="6" fillId="16" borderId="1" xfId="1" applyNumberFormat="1" applyFont="1" applyFill="1" applyBorder="1" applyAlignment="1">
      <alignment horizontal="center" vertical="center"/>
    </xf>
    <xf numFmtId="170" fontId="62" fillId="16" borderId="1" xfId="1" applyNumberFormat="1" applyFont="1" applyFill="1" applyBorder="1" applyAlignment="1">
      <alignment horizontal="center" vertical="center"/>
    </xf>
    <xf numFmtId="179" fontId="62" fillId="0" borderId="1" xfId="1" applyNumberFormat="1" applyFont="1" applyFill="1" applyBorder="1" applyAlignment="1">
      <alignment horizontal="center" vertical="center"/>
    </xf>
    <xf numFmtId="184" fontId="13" fillId="3" borderId="1" xfId="1" applyNumberFormat="1" applyFont="1" applyFill="1" applyBorder="1" applyAlignment="1">
      <alignment horizontal="center" vertical="center"/>
    </xf>
    <xf numFmtId="0" fontId="109" fillId="3" borderId="23" xfId="0" applyFont="1" applyFill="1" applyBorder="1" applyAlignment="1">
      <alignment horizontal="center" vertical="center" wrapText="1"/>
    </xf>
    <xf numFmtId="170" fontId="13" fillId="12" borderId="1" xfId="1" applyNumberFormat="1" applyFont="1" applyFill="1" applyBorder="1" applyAlignment="1">
      <alignment horizontal="center"/>
    </xf>
    <xf numFmtId="44" fontId="13" fillId="12" borderId="1" xfId="0" applyNumberFormat="1" applyFont="1" applyFill="1" applyBorder="1"/>
    <xf numFmtId="0" fontId="13" fillId="12" borderId="1" xfId="0" applyFont="1" applyFill="1" applyBorder="1" applyAlignment="1">
      <alignment horizontal="center"/>
    </xf>
    <xf numFmtId="44" fontId="13" fillId="12" borderId="3" xfId="0" applyNumberFormat="1" applyFont="1" applyFill="1" applyBorder="1"/>
    <xf numFmtId="44" fontId="12" fillId="12" borderId="4" xfId="0" applyNumberFormat="1" applyFont="1" applyFill="1" applyBorder="1"/>
    <xf numFmtId="172" fontId="13" fillId="12" borderId="1" xfId="0" applyNumberFormat="1" applyFont="1" applyFill="1" applyBorder="1" applyAlignment="1">
      <alignment horizontal="center"/>
    </xf>
    <xf numFmtId="171" fontId="55" fillId="12" borderId="1" xfId="0" applyNumberFormat="1" applyFont="1" applyFill="1" applyBorder="1"/>
    <xf numFmtId="44" fontId="52" fillId="12" borderId="1" xfId="1" applyFont="1" applyFill="1" applyBorder="1" applyAlignment="1">
      <alignment horizontal="center"/>
    </xf>
    <xf numFmtId="44" fontId="44" fillId="12" borderId="1" xfId="1" applyFont="1" applyFill="1" applyBorder="1"/>
    <xf numFmtId="44" fontId="45" fillId="12" borderId="1" xfId="1" applyFont="1" applyFill="1" applyBorder="1"/>
    <xf numFmtId="170" fontId="98" fillId="29" borderId="11" xfId="1" applyNumberFormat="1" applyFont="1" applyFill="1" applyBorder="1" applyAlignment="1" applyProtection="1">
      <alignment horizontal="center" vertical="center"/>
      <protection locked="0" hidden="1"/>
    </xf>
    <xf numFmtId="170" fontId="23" fillId="3" borderId="11" xfId="1" applyNumberFormat="1" applyFont="1" applyFill="1" applyBorder="1" applyAlignment="1">
      <alignment horizontal="center" vertical="center"/>
    </xf>
    <xf numFmtId="0" fontId="62" fillId="16" borderId="1" xfId="0" applyFont="1" applyFill="1" applyBorder="1" applyAlignment="1">
      <alignment horizontal="center" vertical="center"/>
    </xf>
    <xf numFmtId="0" fontId="62" fillId="16" borderId="1" xfId="1" applyNumberFormat="1" applyFont="1" applyFill="1" applyBorder="1" applyAlignment="1">
      <alignment horizontal="center" vertical="center"/>
    </xf>
    <xf numFmtId="0" fontId="63" fillId="16" borderId="1" xfId="1" applyNumberFormat="1" applyFont="1" applyFill="1" applyBorder="1" applyAlignment="1">
      <alignment horizontal="center" vertical="center"/>
    </xf>
    <xf numFmtId="44" fontId="21" fillId="0" borderId="1" xfId="5" applyFont="1" applyFill="1" applyBorder="1" applyAlignment="1" applyProtection="1">
      <alignment horizontal="center" vertical="center"/>
      <protection locked="0" hidden="1"/>
    </xf>
    <xf numFmtId="0" fontId="36" fillId="9" borderId="5" xfId="0" applyFont="1" applyFill="1" applyBorder="1" applyAlignment="1">
      <alignment horizontal="center" vertical="center"/>
    </xf>
    <xf numFmtId="14" fontId="22" fillId="3" borderId="1" xfId="3" applyNumberFormat="1" applyFont="1" applyFill="1" applyBorder="1" applyAlignment="1" applyProtection="1">
      <alignment horizontal="center" vertical="center"/>
      <protection locked="0" hidden="1"/>
    </xf>
    <xf numFmtId="14" fontId="22" fillId="3" borderId="1" xfId="7" applyNumberFormat="1" applyFont="1" applyFill="1" applyBorder="1" applyAlignment="1" applyProtection="1">
      <alignment horizontal="center" vertical="center"/>
      <protection locked="0" hidden="1"/>
    </xf>
    <xf numFmtId="0" fontId="6" fillId="18" borderId="1" xfId="7" applyFont="1" applyFill="1" applyBorder="1" applyAlignment="1" applyProtection="1">
      <alignment horizontal="left"/>
      <protection locked="0" hidden="1"/>
    </xf>
    <xf numFmtId="0" fontId="6" fillId="18" borderId="2" xfId="7" applyFont="1" applyFill="1" applyBorder="1" applyAlignment="1" applyProtection="1">
      <alignment horizontal="left"/>
      <protection locked="0" hidden="1"/>
    </xf>
    <xf numFmtId="170" fontId="62" fillId="18" borderId="1" xfId="1" applyNumberFormat="1" applyFont="1" applyFill="1" applyBorder="1" applyAlignment="1">
      <alignment horizontal="center" vertical="center"/>
    </xf>
    <xf numFmtId="170" fontId="6" fillId="18" borderId="1" xfId="1" applyNumberFormat="1" applyFont="1" applyFill="1" applyBorder="1" applyAlignment="1">
      <alignment horizontal="center" vertical="center"/>
    </xf>
    <xf numFmtId="44" fontId="6" fillId="18" borderId="1" xfId="1" applyFont="1" applyFill="1" applyBorder="1" applyAlignment="1">
      <alignment horizontal="center" vertical="center"/>
    </xf>
    <xf numFmtId="2" fontId="0" fillId="0" borderId="0" xfId="0" applyNumberFormat="1"/>
    <xf numFmtId="179" fontId="6" fillId="0" borderId="1" xfId="1" applyNumberFormat="1" applyFont="1" applyFill="1" applyBorder="1" applyAlignment="1">
      <alignment horizontal="center" vertical="center"/>
    </xf>
    <xf numFmtId="44" fontId="6" fillId="13" borderId="1" xfId="1" applyFont="1" applyFill="1" applyBorder="1" applyAlignment="1">
      <alignment horizontal="center" vertical="center"/>
    </xf>
    <xf numFmtId="44" fontId="12" fillId="12" borderId="1" xfId="0" applyNumberFormat="1" applyFont="1" applyFill="1" applyBorder="1"/>
    <xf numFmtId="44" fontId="71" fillId="12" borderId="1" xfId="1" applyFont="1" applyFill="1" applyBorder="1"/>
    <xf numFmtId="44" fontId="12" fillId="12" borderId="3" xfId="0" applyNumberFormat="1" applyFont="1" applyFill="1" applyBorder="1"/>
    <xf numFmtId="169" fontId="86" fillId="3" borderId="1" xfId="0" applyNumberFormat="1" applyFont="1" applyFill="1" applyBorder="1" applyAlignment="1">
      <alignment horizontal="center" vertical="center"/>
    </xf>
    <xf numFmtId="169" fontId="75" fillId="3" borderId="1" xfId="0" applyNumberFormat="1" applyFont="1" applyFill="1" applyBorder="1" applyAlignment="1">
      <alignment horizontal="center" vertical="center"/>
    </xf>
    <xf numFmtId="0" fontId="63" fillId="27" borderId="33" xfId="0" applyFont="1" applyFill="1" applyBorder="1" applyAlignment="1">
      <alignment horizontal="center" vertical="center"/>
    </xf>
    <xf numFmtId="0" fontId="85" fillId="30" borderId="23" xfId="0" applyFont="1" applyFill="1" applyBorder="1" applyAlignment="1">
      <alignment horizontal="center" vertical="center" wrapText="1"/>
    </xf>
    <xf numFmtId="0" fontId="63" fillId="21" borderId="33" xfId="0" applyFont="1" applyFill="1" applyBorder="1" applyAlignment="1">
      <alignment horizontal="center" vertical="center"/>
    </xf>
    <xf numFmtId="179" fontId="62" fillId="3" borderId="1" xfId="1" applyNumberFormat="1" applyFont="1" applyFill="1" applyBorder="1" applyAlignment="1">
      <alignment horizontal="center" vertical="center"/>
    </xf>
    <xf numFmtId="44" fontId="0" fillId="0" borderId="0" xfId="1" applyFont="1" applyFill="1" applyAlignment="1">
      <alignment horizontal="center"/>
    </xf>
    <xf numFmtId="0" fontId="46" fillId="0" borderId="0" xfId="3" applyFont="1" applyAlignment="1" applyProtection="1">
      <alignment vertical="top"/>
      <protection locked="0" hidden="1"/>
    </xf>
    <xf numFmtId="0" fontId="15" fillId="0" borderId="0" xfId="3" applyFont="1" applyAlignment="1" applyProtection="1">
      <alignment vertical="center"/>
      <protection locked="0" hidden="1"/>
    </xf>
    <xf numFmtId="14" fontId="88" fillId="0" borderId="0" xfId="3" applyNumberFormat="1" applyFont="1" applyAlignment="1" applyProtection="1">
      <alignment horizontal="center" vertical="center"/>
      <protection locked="0" hidden="1"/>
    </xf>
    <xf numFmtId="14" fontId="78" fillId="0" borderId="0" xfId="3" applyNumberFormat="1" applyFont="1" applyAlignment="1" applyProtection="1">
      <alignment horizontal="center" vertical="center"/>
      <protection locked="0" hidden="1"/>
    </xf>
    <xf numFmtId="0" fontId="82" fillId="0" borderId="0" xfId="3" applyFont="1" applyAlignment="1" applyProtection="1">
      <alignment horizontal="center" vertical="center"/>
      <protection locked="0" hidden="1"/>
    </xf>
    <xf numFmtId="0" fontId="2" fillId="2" borderId="1" xfId="0" applyFont="1" applyFill="1" applyBorder="1" applyAlignment="1">
      <alignment horizontal="center"/>
    </xf>
    <xf numFmtId="0" fontId="90" fillId="18" borderId="17" xfId="3" applyFont="1" applyFill="1" applyBorder="1" applyAlignment="1" applyProtection="1">
      <alignment horizontal="center" vertical="justify"/>
      <protection locked="0" hidden="1"/>
    </xf>
    <xf numFmtId="0" fontId="90" fillId="18" borderId="19" xfId="3" applyFont="1" applyFill="1" applyBorder="1" applyAlignment="1" applyProtection="1">
      <alignment horizontal="center" vertical="justify"/>
      <protection locked="0" hidden="1"/>
    </xf>
    <xf numFmtId="0" fontId="90" fillId="18" borderId="18" xfId="3" applyFont="1" applyFill="1" applyBorder="1" applyAlignment="1" applyProtection="1">
      <alignment horizontal="center" vertical="justify"/>
      <protection locked="0" hidden="1"/>
    </xf>
    <xf numFmtId="0" fontId="22" fillId="2" borderId="0" xfId="0" applyFont="1" applyFill="1" applyAlignment="1">
      <alignment horizontal="center" vertical="center"/>
    </xf>
    <xf numFmtId="9" fontId="22" fillId="11" borderId="0" xfId="0" applyNumberFormat="1" applyFont="1" applyFill="1" applyAlignment="1">
      <alignment horizontal="center" vertical="center"/>
    </xf>
    <xf numFmtId="9" fontId="22" fillId="7" borderId="0" xfId="0" applyNumberFormat="1" applyFont="1" applyFill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57" fillId="2" borderId="12" xfId="0" applyFont="1" applyFill="1" applyBorder="1" applyAlignment="1">
      <alignment horizontal="center" vertical="center" wrapText="1"/>
    </xf>
    <xf numFmtId="0" fontId="57" fillId="2" borderId="25" xfId="0" applyFont="1" applyFill="1" applyBorder="1" applyAlignment="1">
      <alignment horizontal="center" vertical="center" wrapText="1"/>
    </xf>
    <xf numFmtId="0" fontId="37" fillId="17" borderId="6" xfId="0" applyFont="1" applyFill="1" applyBorder="1" applyAlignment="1">
      <alignment horizontal="center" vertical="center" wrapText="1"/>
    </xf>
    <xf numFmtId="0" fontId="37" fillId="17" borderId="2" xfId="0" applyFont="1" applyFill="1" applyBorder="1" applyAlignment="1">
      <alignment horizontal="center" vertical="center" wrapText="1"/>
    </xf>
    <xf numFmtId="169" fontId="35" fillId="18" borderId="4" xfId="0" applyNumberFormat="1" applyFont="1" applyFill="1" applyBorder="1" applyAlignment="1">
      <alignment horizontal="center" vertical="center"/>
    </xf>
    <xf numFmtId="169" fontId="35" fillId="18" borderId="8" xfId="0" applyNumberFormat="1" applyFont="1" applyFill="1" applyBorder="1" applyAlignment="1">
      <alignment horizontal="center" vertical="center"/>
    </xf>
    <xf numFmtId="169" fontId="35" fillId="18" borderId="32" xfId="0" applyNumberFormat="1" applyFont="1" applyFill="1" applyBorder="1" applyAlignment="1">
      <alignment horizontal="center" vertical="center"/>
    </xf>
    <xf numFmtId="169" fontId="86" fillId="2" borderId="32" xfId="0" applyNumberFormat="1" applyFont="1" applyFill="1" applyBorder="1" applyAlignment="1">
      <alignment horizontal="center" vertical="center"/>
    </xf>
    <xf numFmtId="169" fontId="86" fillId="2" borderId="3" xfId="0" applyNumberFormat="1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0" fontId="22" fillId="15" borderId="0" xfId="0" applyFont="1" applyFill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/>
    </xf>
    <xf numFmtId="0" fontId="37" fillId="17" borderId="16" xfId="0" applyFont="1" applyFill="1" applyBorder="1" applyAlignment="1">
      <alignment horizontal="center" vertical="center" wrapText="1"/>
    </xf>
    <xf numFmtId="0" fontId="37" fillId="17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9" fillId="3" borderId="4" xfId="0" applyFont="1" applyFill="1" applyBorder="1" applyAlignment="1">
      <alignment horizontal="center" vertical="center"/>
    </xf>
    <xf numFmtId="0" fontId="39" fillId="3" borderId="32" xfId="0" applyFont="1" applyFill="1" applyBorder="1" applyAlignment="1">
      <alignment horizontal="center" vertical="center"/>
    </xf>
    <xf numFmtId="0" fontId="39" fillId="3" borderId="3" xfId="0" applyFont="1" applyFill="1" applyBorder="1" applyAlignment="1">
      <alignment horizontal="center" vertical="center"/>
    </xf>
    <xf numFmtId="0" fontId="84" fillId="3" borderId="7" xfId="0" applyFont="1" applyFill="1" applyBorder="1" applyAlignment="1">
      <alignment horizontal="center" vertical="center"/>
    </xf>
    <xf numFmtId="0" fontId="84" fillId="3" borderId="0" xfId="0" applyFont="1" applyFill="1" applyAlignment="1">
      <alignment horizontal="center" vertical="center"/>
    </xf>
    <xf numFmtId="0" fontId="57" fillId="4" borderId="12" xfId="0" applyFont="1" applyFill="1" applyBorder="1" applyAlignment="1">
      <alignment horizontal="center" vertical="center"/>
    </xf>
    <xf numFmtId="0" fontId="57" fillId="4" borderId="24" xfId="0" applyFont="1" applyFill="1" applyBorder="1" applyAlignment="1">
      <alignment horizontal="center" vertical="center"/>
    </xf>
    <xf numFmtId="0" fontId="36" fillId="17" borderId="1" xfId="0" applyFont="1" applyFill="1" applyBorder="1" applyAlignment="1">
      <alignment horizontal="center"/>
    </xf>
    <xf numFmtId="0" fontId="68" fillId="17" borderId="1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left" vertical="center"/>
    </xf>
    <xf numFmtId="0" fontId="36" fillId="9" borderId="1" xfId="0" applyFont="1" applyFill="1" applyBorder="1" applyAlignment="1">
      <alignment horizontal="center" vertical="center"/>
    </xf>
    <xf numFmtId="0" fontId="36" fillId="9" borderId="6" xfId="0" applyFont="1" applyFill="1" applyBorder="1" applyAlignment="1">
      <alignment horizontal="center" vertical="center"/>
    </xf>
    <xf numFmtId="0" fontId="34" fillId="9" borderId="1" xfId="0" applyFont="1" applyFill="1" applyBorder="1" applyAlignment="1">
      <alignment horizontal="center" vertical="center"/>
    </xf>
    <xf numFmtId="0" fontId="34" fillId="9" borderId="6" xfId="0" applyFont="1" applyFill="1" applyBorder="1" applyAlignment="1">
      <alignment horizontal="center" vertical="center"/>
    </xf>
    <xf numFmtId="0" fontId="74" fillId="9" borderId="1" xfId="0" applyFont="1" applyFill="1" applyBorder="1" applyAlignment="1">
      <alignment horizontal="center" vertical="center"/>
    </xf>
    <xf numFmtId="0" fontId="74" fillId="9" borderId="6" xfId="0" applyFont="1" applyFill="1" applyBorder="1" applyAlignment="1">
      <alignment horizontal="center" vertical="center"/>
    </xf>
    <xf numFmtId="0" fontId="37" fillId="17" borderId="15" xfId="0" applyFont="1" applyFill="1" applyBorder="1" applyAlignment="1">
      <alignment horizontal="center" vertical="center" wrapText="1"/>
    </xf>
    <xf numFmtId="0" fontId="37" fillId="17" borderId="26" xfId="0" applyFont="1" applyFill="1" applyBorder="1" applyAlignment="1">
      <alignment horizontal="center" vertical="center" wrapText="1"/>
    </xf>
    <xf numFmtId="166" fontId="85" fillId="0" borderId="1" xfId="3" quotePrefix="1" applyNumberFormat="1" applyFont="1" applyFill="1" applyBorder="1" applyAlignment="1" applyProtection="1">
      <alignment horizontal="center"/>
      <protection locked="0" hidden="1"/>
    </xf>
    <xf numFmtId="0" fontId="6" fillId="0" borderId="1" xfId="7" applyFont="1" applyFill="1" applyBorder="1" applyAlignment="1" applyProtection="1">
      <alignment horizontal="left"/>
      <protection locked="0" hidden="1"/>
    </xf>
    <xf numFmtId="0" fontId="98" fillId="0" borderId="1" xfId="3" applyFont="1" applyFill="1" applyBorder="1" applyAlignment="1" applyProtection="1">
      <alignment horizontal="center"/>
      <protection locked="0" hidden="1"/>
    </xf>
    <xf numFmtId="0" fontId="97" fillId="0" borderId="1" xfId="3" applyFont="1" applyFill="1" applyBorder="1" applyAlignment="1" applyProtection="1">
      <alignment horizontal="center"/>
      <protection locked="0" hidden="1"/>
    </xf>
    <xf numFmtId="170" fontId="102" fillId="0" borderId="1" xfId="1" applyNumberFormat="1" applyFont="1" applyFill="1" applyBorder="1" applyAlignment="1" applyProtection="1">
      <alignment vertical="center"/>
      <protection locked="0" hidden="1"/>
    </xf>
    <xf numFmtId="170" fontId="99" fillId="0" borderId="1" xfId="1" applyNumberFormat="1" applyFont="1" applyFill="1" applyBorder="1" applyAlignment="1" applyProtection="1">
      <alignment horizontal="center" vertical="center"/>
      <protection locked="0" hidden="1"/>
    </xf>
    <xf numFmtId="170" fontId="7" fillId="0" borderId="1" xfId="0" applyNumberFormat="1" applyFont="1" applyFill="1" applyBorder="1" applyAlignment="1">
      <alignment horizontal="center" vertical="center"/>
    </xf>
    <xf numFmtId="0" fontId="98" fillId="0" borderId="1" xfId="7" applyFont="1" applyFill="1" applyBorder="1" applyAlignment="1" applyProtection="1">
      <alignment horizontal="center"/>
      <protection locked="0" hidden="1"/>
    </xf>
    <xf numFmtId="166" fontId="97" fillId="0" borderId="1" xfId="7" quotePrefix="1" applyNumberFormat="1" applyFont="1" applyFill="1" applyBorder="1" applyAlignment="1" applyProtection="1">
      <alignment horizontal="center"/>
      <protection locked="0" hidden="1"/>
    </xf>
    <xf numFmtId="170" fontId="103" fillId="0" borderId="1" xfId="1" applyNumberFormat="1" applyFont="1" applyFill="1" applyBorder="1" applyAlignment="1" applyProtection="1">
      <alignment horizontal="center" vertical="center"/>
      <protection locked="0" hidden="1"/>
    </xf>
    <xf numFmtId="0" fontId="7" fillId="0" borderId="1" xfId="7" quotePrefix="1" applyFont="1" applyFill="1" applyBorder="1" applyAlignment="1" applyProtection="1">
      <alignment horizontal="center"/>
      <protection locked="0" hidden="1"/>
    </xf>
    <xf numFmtId="170" fontId="98" fillId="0" borderId="1" xfId="0" applyNumberFormat="1" applyFont="1" applyFill="1" applyBorder="1" applyAlignment="1">
      <alignment vertical="center"/>
    </xf>
    <xf numFmtId="0" fontId="97" fillId="0" borderId="1" xfId="8" applyFont="1" applyFill="1" applyBorder="1" applyAlignment="1" applyProtection="1">
      <alignment horizontal="center" vertical="center" wrapText="1"/>
      <protection locked="0" hidden="1"/>
    </xf>
    <xf numFmtId="170" fontId="98" fillId="0" borderId="1" xfId="1" applyNumberFormat="1" applyFont="1" applyFill="1" applyBorder="1" applyAlignment="1" applyProtection="1">
      <alignment vertical="center"/>
      <protection locked="0" hidden="1"/>
    </xf>
    <xf numFmtId="0" fontId="7" fillId="0" borderId="1" xfId="3" applyFont="1" applyFill="1" applyBorder="1" applyAlignment="1" applyProtection="1">
      <alignment horizontal="center"/>
      <protection locked="0" hidden="1"/>
    </xf>
    <xf numFmtId="0" fontId="56" fillId="0" borderId="1" xfId="7" applyFont="1" applyFill="1" applyBorder="1" applyAlignment="1" applyProtection="1">
      <alignment horizontal="left"/>
      <protection locked="0" hidden="1"/>
    </xf>
    <xf numFmtId="0" fontId="98" fillId="0" borderId="1" xfId="8" applyFont="1" applyFill="1" applyBorder="1" applyAlignment="1" applyProtection="1">
      <alignment horizontal="center"/>
      <protection locked="0" hidden="1"/>
    </xf>
    <xf numFmtId="0" fontId="109" fillId="0" borderId="23" xfId="0" applyFont="1" applyFill="1" applyBorder="1" applyAlignment="1">
      <alignment horizontal="center" vertical="center" wrapText="1"/>
    </xf>
  </cellXfs>
  <cellStyles count="10">
    <cellStyle name="Comma" xfId="9" builtinId="3"/>
    <cellStyle name="Currency" xfId="1" builtinId="4"/>
    <cellStyle name="Currency 3" xfId="5" xr:uid="{00000000-0005-0000-0000-000002000000}"/>
    <cellStyle name="Normal" xfId="0" builtinId="0"/>
    <cellStyle name="Normal 3" xfId="6" xr:uid="{00000000-0005-0000-0000-000004000000}"/>
    <cellStyle name="Normal_Sheet1_1" xfId="3" xr:uid="{00000000-0005-0000-0000-000005000000}"/>
    <cellStyle name="Normal_Sheet1_1_Copy of Salary for November(01~30.11.2008)" xfId="8" xr:uid="{00000000-0005-0000-0000-000006000000}"/>
    <cellStyle name="Normal_Sheet1_1_Salary for Octo(01~31.10.2009)" xfId="7" xr:uid="{00000000-0005-0000-0000-000007000000}"/>
    <cellStyle name="Percent 2" xfId="2" xr:uid="{00000000-0005-0000-0000-000008000000}"/>
    <cellStyle name="Percent 3" xfId="4" xr:uid="{00000000-0005-0000-0000-000009000000}"/>
  </cellStyles>
  <dxfs count="2">
    <dxf>
      <fill>
        <patternFill>
          <fgColor rgb="FFFFFFCC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00"/>
      <color rgb="FF6D63F3"/>
      <color rgb="FF946A81"/>
      <color rgb="FFFFFFCC"/>
      <color rgb="FF493CF0"/>
      <color rgb="FFCF91CB"/>
      <color rgb="FFD7A5D3"/>
      <color rgb="FF190D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J85"/>
  <sheetViews>
    <sheetView tabSelected="1" view="pageBreakPreview" topLeftCell="M36" zoomScale="80" zoomScaleNormal="80" zoomScaleSheetLayoutView="80" workbookViewId="0">
      <selection sqref="A1:AH45"/>
    </sheetView>
  </sheetViews>
  <sheetFormatPr defaultColWidth="8.86328125" defaultRowHeight="14.25" x14ac:dyDescent="0.45"/>
  <cols>
    <col min="1" max="1" width="5.1328125" customWidth="1"/>
    <col min="2" max="2" width="9.86328125" bestFit="1" customWidth="1"/>
    <col min="3" max="3" width="19.3984375" customWidth="1"/>
    <col min="4" max="4" width="8.265625" customWidth="1"/>
    <col min="5" max="5" width="10.265625" customWidth="1"/>
    <col min="6" max="6" width="10.265625" style="95" customWidth="1"/>
    <col min="7" max="8" width="15.265625" customWidth="1"/>
    <col min="9" max="9" width="7.73046875" customWidth="1"/>
    <col min="10" max="10" width="9" customWidth="1"/>
    <col min="11" max="11" width="14.73046875" customWidth="1"/>
    <col min="12" max="12" width="8.3984375" style="94" customWidth="1"/>
    <col min="13" max="13" width="12.1328125" style="94" customWidth="1"/>
    <col min="14" max="14" width="6.59765625" style="94" customWidth="1"/>
    <col min="15" max="15" width="13.86328125" style="94" customWidth="1"/>
    <col min="16" max="18" width="10" customWidth="1"/>
    <col min="19" max="19" width="11.86328125" customWidth="1"/>
    <col min="20" max="22" width="11.265625" customWidth="1"/>
    <col min="23" max="24" width="10" customWidth="1"/>
    <col min="25" max="25" width="11.1328125" customWidth="1"/>
    <col min="26" max="26" width="11.86328125" customWidth="1"/>
    <col min="27" max="27" width="10.86328125" hidden="1" customWidth="1"/>
    <col min="28" max="28" width="10.59765625" customWidth="1"/>
    <col min="29" max="29" width="14.86328125" customWidth="1"/>
    <col min="30" max="30" width="12.73046875" customWidth="1"/>
    <col min="31" max="31" width="15.73046875" customWidth="1"/>
    <col min="32" max="32" width="14.265625" customWidth="1"/>
    <col min="33" max="33" width="16.3984375" customWidth="1"/>
    <col min="34" max="34" width="17.3984375" customWidth="1"/>
  </cols>
  <sheetData>
    <row r="1" spans="1:34" ht="31.9" customHeight="1" x14ac:dyDescent="0.45">
      <c r="A1" s="339" t="s">
        <v>248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  <c r="AG1" s="339"/>
      <c r="AH1" s="339"/>
    </row>
    <row r="2" spans="1:34" ht="18" x14ac:dyDescent="0.45">
      <c r="A2" s="340" t="s">
        <v>249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  <c r="Z2" s="340"/>
      <c r="AA2" s="340"/>
      <c r="AB2" s="340"/>
      <c r="AC2" s="340"/>
      <c r="AD2" s="340"/>
      <c r="AE2" s="340"/>
      <c r="AF2" s="340"/>
      <c r="AG2" s="340"/>
      <c r="AH2" s="340"/>
    </row>
    <row r="3" spans="1:34" ht="38.25" customHeight="1" x14ac:dyDescent="0.45">
      <c r="A3" s="341" t="s">
        <v>283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AG3" s="342"/>
      <c r="AH3" s="342"/>
    </row>
    <row r="4" spans="1:34" ht="22.5" customHeight="1" thickBot="1" x14ac:dyDescent="0.5">
      <c r="A4" s="343" t="s">
        <v>284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  <c r="AC4" s="343"/>
      <c r="AD4" s="343"/>
      <c r="AE4" s="343"/>
      <c r="AF4" s="343"/>
      <c r="AG4" s="343"/>
      <c r="AH4" s="343"/>
    </row>
    <row r="5" spans="1:34" ht="41.25" customHeight="1" thickBot="1" x14ac:dyDescent="1.6">
      <c r="A5" s="57" t="s">
        <v>133</v>
      </c>
      <c r="B5" s="58"/>
      <c r="C5" s="58"/>
      <c r="D5" s="58"/>
      <c r="E5" s="59"/>
      <c r="F5" s="286"/>
      <c r="G5" s="59"/>
      <c r="H5" s="59"/>
      <c r="I5" s="345" t="s">
        <v>235</v>
      </c>
      <c r="J5" s="346"/>
      <c r="K5" s="346"/>
      <c r="L5" s="346"/>
      <c r="M5" s="346"/>
      <c r="N5" s="346"/>
      <c r="O5" s="346"/>
      <c r="P5" s="346"/>
      <c r="Q5" s="346"/>
      <c r="R5" s="346"/>
      <c r="S5" s="347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</row>
    <row r="6" spans="1:34" s="39" customFormat="1" ht="111" customHeight="1" thickBot="1" x14ac:dyDescent="1.45">
      <c r="A6" s="37" t="s">
        <v>84</v>
      </c>
      <c r="B6" s="38" t="s">
        <v>5</v>
      </c>
      <c r="C6" s="38" t="s">
        <v>85</v>
      </c>
      <c r="D6" s="37" t="s">
        <v>76</v>
      </c>
      <c r="E6" s="37" t="s">
        <v>78</v>
      </c>
      <c r="F6" s="287" t="s">
        <v>77</v>
      </c>
      <c r="G6" s="40" t="s">
        <v>241</v>
      </c>
      <c r="H6" s="40" t="s">
        <v>240</v>
      </c>
      <c r="I6" s="88" t="s">
        <v>239</v>
      </c>
      <c r="J6" s="97" t="s">
        <v>134</v>
      </c>
      <c r="K6" s="88" t="s">
        <v>6</v>
      </c>
      <c r="L6" s="84" t="s">
        <v>86</v>
      </c>
      <c r="M6" s="88" t="s">
        <v>6</v>
      </c>
      <c r="N6" s="84" t="s">
        <v>79</v>
      </c>
      <c r="O6" s="88" t="s">
        <v>87</v>
      </c>
      <c r="P6" s="84" t="s">
        <v>111</v>
      </c>
      <c r="Q6" s="88" t="s">
        <v>87</v>
      </c>
      <c r="R6" s="84" t="s">
        <v>110</v>
      </c>
      <c r="S6" s="88" t="s">
        <v>88</v>
      </c>
      <c r="T6" s="103" t="s">
        <v>80</v>
      </c>
      <c r="U6" s="105" t="s">
        <v>109</v>
      </c>
      <c r="V6" s="85" t="s">
        <v>7</v>
      </c>
      <c r="W6" s="108" t="s">
        <v>81</v>
      </c>
      <c r="X6" s="109" t="s">
        <v>6</v>
      </c>
      <c r="Y6" s="112" t="s">
        <v>68</v>
      </c>
      <c r="Z6" s="113" t="s">
        <v>82</v>
      </c>
      <c r="AA6" s="117" t="s">
        <v>83</v>
      </c>
      <c r="AB6" s="117" t="s">
        <v>83</v>
      </c>
      <c r="AC6" s="172" t="s">
        <v>259</v>
      </c>
      <c r="AD6" s="120" t="s">
        <v>258</v>
      </c>
      <c r="AE6" s="123" t="s">
        <v>112</v>
      </c>
      <c r="AF6" s="120" t="s">
        <v>277</v>
      </c>
      <c r="AG6" s="116" t="s">
        <v>113</v>
      </c>
      <c r="AH6" s="38" t="s">
        <v>8</v>
      </c>
    </row>
    <row r="7" spans="1:34" ht="85.5" customHeight="1" thickBot="1" x14ac:dyDescent="0.5">
      <c r="A7" s="54" t="s">
        <v>4</v>
      </c>
      <c r="B7" s="51" t="s">
        <v>0</v>
      </c>
      <c r="C7" s="52" t="s">
        <v>10</v>
      </c>
      <c r="D7" s="164" t="s">
        <v>11</v>
      </c>
      <c r="E7" s="164" t="s">
        <v>103</v>
      </c>
      <c r="F7" s="288" t="s">
        <v>104</v>
      </c>
      <c r="G7" s="53" t="s">
        <v>243</v>
      </c>
      <c r="H7" s="53" t="s">
        <v>242</v>
      </c>
      <c r="I7" s="89" t="s">
        <v>102</v>
      </c>
      <c r="J7" s="163" t="s">
        <v>71</v>
      </c>
      <c r="K7" s="96" t="s">
        <v>114</v>
      </c>
      <c r="L7" s="89" t="s">
        <v>101</v>
      </c>
      <c r="M7" s="89" t="s">
        <v>105</v>
      </c>
      <c r="N7" s="90" t="s">
        <v>132</v>
      </c>
      <c r="O7" s="91" t="s">
        <v>107</v>
      </c>
      <c r="P7" s="96" t="s">
        <v>100</v>
      </c>
      <c r="Q7" s="91" t="s">
        <v>106</v>
      </c>
      <c r="R7" s="91" t="s">
        <v>99</v>
      </c>
      <c r="S7" s="91" t="s">
        <v>108</v>
      </c>
      <c r="T7" s="143" t="s">
        <v>98</v>
      </c>
      <c r="U7" s="106" t="s">
        <v>97</v>
      </c>
      <c r="V7" s="86" t="s">
        <v>96</v>
      </c>
      <c r="W7" s="162" t="s">
        <v>95</v>
      </c>
      <c r="X7" s="142" t="s">
        <v>94</v>
      </c>
      <c r="Y7" s="160" t="s">
        <v>93</v>
      </c>
      <c r="Z7" s="160" t="s">
        <v>92</v>
      </c>
      <c r="AA7" s="118" t="s">
        <v>246</v>
      </c>
      <c r="AB7" s="118" t="s">
        <v>247</v>
      </c>
      <c r="AC7" s="173" t="s">
        <v>260</v>
      </c>
      <c r="AD7" s="121" t="s">
        <v>257</v>
      </c>
      <c r="AE7" s="161" t="s">
        <v>91</v>
      </c>
      <c r="AF7" s="161" t="s">
        <v>278</v>
      </c>
      <c r="AG7" s="125" t="s">
        <v>90</v>
      </c>
      <c r="AH7" s="50" t="s">
        <v>89</v>
      </c>
    </row>
    <row r="8" spans="1:34" ht="15" customHeight="1" x14ac:dyDescent="0.45">
      <c r="A8" s="25"/>
      <c r="B8" s="55" t="s">
        <v>16</v>
      </c>
      <c r="C8" s="56" t="s">
        <v>17</v>
      </c>
      <c r="D8" s="55" t="s">
        <v>18</v>
      </c>
      <c r="E8" s="56" t="s">
        <v>19</v>
      </c>
      <c r="F8" s="289" t="s">
        <v>20</v>
      </c>
      <c r="G8" s="26"/>
      <c r="H8" s="27"/>
      <c r="I8" s="92" t="s">
        <v>22</v>
      </c>
      <c r="J8" s="93" t="s">
        <v>15</v>
      </c>
      <c r="K8" s="92" t="s">
        <v>21</v>
      </c>
      <c r="L8" s="92" t="s">
        <v>22</v>
      </c>
      <c r="M8" s="92" t="s">
        <v>23</v>
      </c>
      <c r="N8" s="92" t="s">
        <v>24</v>
      </c>
      <c r="O8" s="93" t="s">
        <v>25</v>
      </c>
      <c r="P8" s="93" t="s">
        <v>26</v>
      </c>
      <c r="Q8" s="92" t="s">
        <v>27</v>
      </c>
      <c r="R8" s="92" t="s">
        <v>28</v>
      </c>
      <c r="S8" s="93" t="s">
        <v>29</v>
      </c>
      <c r="T8" s="104" t="s">
        <v>34</v>
      </c>
      <c r="U8" s="107" t="s">
        <v>30</v>
      </c>
      <c r="V8" s="87" t="s">
        <v>62</v>
      </c>
      <c r="W8" s="110"/>
      <c r="X8" s="111"/>
      <c r="Y8" s="114" t="s">
        <v>32</v>
      </c>
      <c r="Z8" s="115" t="s">
        <v>33</v>
      </c>
      <c r="AA8" s="119" t="s">
        <v>31</v>
      </c>
      <c r="AB8" s="119" t="s">
        <v>31</v>
      </c>
      <c r="AC8" s="174"/>
      <c r="AD8" s="122"/>
      <c r="AE8" s="124"/>
      <c r="AF8" s="124"/>
      <c r="AG8" s="126"/>
      <c r="AH8" s="28"/>
    </row>
    <row r="9" spans="1:34" s="1" customFormat="1" ht="55.5" customHeight="1" x14ac:dyDescent="0.45">
      <c r="A9" s="175">
        <v>1</v>
      </c>
      <c r="B9" s="147" t="str">
        <f>OT!B6</f>
        <v>JK-011</v>
      </c>
      <c r="C9" s="144" t="str">
        <f>OT!C6</f>
        <v>សេង ស៊ាន់</v>
      </c>
      <c r="D9" s="148" t="str">
        <f>OT!D6</f>
        <v>M</v>
      </c>
      <c r="E9" s="139" t="s">
        <v>146</v>
      </c>
      <c r="F9" s="187" t="s">
        <v>234</v>
      </c>
      <c r="G9" s="165">
        <f>H9/26*26*130%</f>
        <v>455</v>
      </c>
      <c r="H9" s="317">
        <f>OT!J6</f>
        <v>350</v>
      </c>
      <c r="I9" s="166">
        <f>OT!AQ6</f>
        <v>0</v>
      </c>
      <c r="J9" s="156">
        <f>OT!AP6</f>
        <v>6</v>
      </c>
      <c r="K9" s="279">
        <f t="shared" ref="K9:K44" si="0">H9/26*J9</f>
        <v>80.769230769230774</v>
      </c>
      <c r="L9" s="146">
        <f>OT!AR6</f>
        <v>20</v>
      </c>
      <c r="M9" s="154">
        <f t="shared" ref="M9:M44" si="1">H9/26/2*L9</f>
        <v>134.61538461538461</v>
      </c>
      <c r="N9" s="167">
        <f>OT!AS6</f>
        <v>0</v>
      </c>
      <c r="O9" s="168">
        <f t="shared" ref="O9:O44" si="2">H9/26/8*N9*1.5</f>
        <v>0</v>
      </c>
      <c r="P9" s="167">
        <f>OT!AT6</f>
        <v>0</v>
      </c>
      <c r="Q9" s="279">
        <f t="shared" ref="Q9:Q44" si="3">H9/26/8*P9*100%</f>
        <v>0</v>
      </c>
      <c r="R9" s="156">
        <f>OT!AU6</f>
        <v>0</v>
      </c>
      <c r="S9" s="151">
        <f t="shared" ref="S9:S44" si="4">H9/26/8*R9*200%</f>
        <v>0</v>
      </c>
      <c r="T9" s="145">
        <f>OT!BG6</f>
        <v>5</v>
      </c>
      <c r="U9" s="145">
        <f>OT!BH6</f>
        <v>0</v>
      </c>
      <c r="V9" s="145">
        <v>11</v>
      </c>
      <c r="W9" s="146">
        <v>0</v>
      </c>
      <c r="X9" s="151">
        <f t="shared" ref="X9:X44" si="5">H9/26/2*W9</f>
        <v>0</v>
      </c>
      <c r="Y9" s="146">
        <f>OT!BI6</f>
        <v>15</v>
      </c>
      <c r="Z9" s="151">
        <f t="shared" ref="Z9:Z44" si="6">H9/26*Y9</f>
        <v>201.92307692307693</v>
      </c>
      <c r="AA9" s="169">
        <f>OT!BD6</f>
        <v>0</v>
      </c>
      <c r="AB9" s="152">
        <f>OT!BE6</f>
        <v>0</v>
      </c>
      <c r="AC9" s="152">
        <v>0</v>
      </c>
      <c r="AD9" s="152">
        <v>0</v>
      </c>
      <c r="AE9" s="170">
        <f>AC9+AB9+Z9+X9+V9+U9+T9+S9+Q9+O9+M9+K9</f>
        <v>433.30769230769232</v>
      </c>
      <c r="AF9" s="170">
        <v>3.92</v>
      </c>
      <c r="AG9" s="168">
        <f>AE9-AD9-AF9</f>
        <v>429.3876923076923</v>
      </c>
      <c r="AH9" s="176" t="str">
        <f t="shared" ref="AH9:AH44" si="7">B9</f>
        <v>JK-011</v>
      </c>
    </row>
    <row r="10" spans="1:34" s="1" customFormat="1" ht="55.5" customHeight="1" x14ac:dyDescent="0.45">
      <c r="A10" s="175">
        <v>2</v>
      </c>
      <c r="B10" s="147" t="str">
        <f>OT!B7</f>
        <v>JK-013</v>
      </c>
      <c r="C10" s="144" t="str">
        <f>OT!C7</f>
        <v>យ៉េន វណ្ណា</v>
      </c>
      <c r="D10" s="148" t="str">
        <f>OT!D7</f>
        <v>M</v>
      </c>
      <c r="E10" s="139" t="str">
        <f>OT!E7</f>
        <v>អូសពុម្ព</v>
      </c>
      <c r="F10" s="187" t="s">
        <v>254</v>
      </c>
      <c r="G10" s="171">
        <f>H10/26*26*130%</f>
        <v>270.40000000000003</v>
      </c>
      <c r="H10" s="149">
        <f>OT!J7</f>
        <v>208</v>
      </c>
      <c r="I10" s="166">
        <f>OT!AQ7</f>
        <v>26</v>
      </c>
      <c r="J10" s="156">
        <f>OT!AP7</f>
        <v>0</v>
      </c>
      <c r="K10" s="279">
        <f t="shared" si="0"/>
        <v>0</v>
      </c>
      <c r="L10" s="146">
        <f>OT!AR7</f>
        <v>0</v>
      </c>
      <c r="M10" s="154">
        <f t="shared" si="1"/>
        <v>0</v>
      </c>
      <c r="N10" s="167">
        <f>OT!AS7</f>
        <v>0</v>
      </c>
      <c r="O10" s="168">
        <f t="shared" si="2"/>
        <v>0</v>
      </c>
      <c r="P10" s="167">
        <f>OT!AT7</f>
        <v>0</v>
      </c>
      <c r="Q10" s="279">
        <f t="shared" si="3"/>
        <v>0</v>
      </c>
      <c r="R10" s="156">
        <f>OT!AU7</f>
        <v>0</v>
      </c>
      <c r="S10" s="150">
        <f t="shared" si="4"/>
        <v>0</v>
      </c>
      <c r="T10" s="145">
        <f>OT!BG7</f>
        <v>0</v>
      </c>
      <c r="U10" s="145">
        <f>OT!BH7</f>
        <v>0</v>
      </c>
      <c r="V10" s="145">
        <v>8</v>
      </c>
      <c r="W10" s="146">
        <v>0</v>
      </c>
      <c r="X10" s="151">
        <f t="shared" si="5"/>
        <v>0</v>
      </c>
      <c r="Y10" s="146">
        <f>OT!BI7</f>
        <v>0</v>
      </c>
      <c r="Z10" s="151">
        <f t="shared" si="6"/>
        <v>0</v>
      </c>
      <c r="AA10" s="169">
        <f>OT!BD7</f>
        <v>0</v>
      </c>
      <c r="AB10" s="152">
        <f>OT!BE7</f>
        <v>0</v>
      </c>
      <c r="AC10" s="152">
        <v>30</v>
      </c>
      <c r="AD10" s="152">
        <v>0</v>
      </c>
      <c r="AE10" s="170">
        <f t="shared" ref="AE10:AE44" si="8">AC10+AB10+Z10+X10+V10+U10+T10+S10+Q10+O10+M10+K10</f>
        <v>38</v>
      </c>
      <c r="AF10" s="170">
        <v>0</v>
      </c>
      <c r="AG10" s="168">
        <f t="shared" ref="AG10:AG44" si="9">AE10-AD10-AF10</f>
        <v>38</v>
      </c>
      <c r="AH10" s="176" t="str">
        <f t="shared" si="7"/>
        <v>JK-013</v>
      </c>
    </row>
    <row r="11" spans="1:34" s="1" customFormat="1" ht="55.5" customHeight="1" x14ac:dyDescent="0.45">
      <c r="A11" s="175">
        <v>3</v>
      </c>
      <c r="B11" s="147" t="str">
        <f>OT!B8</f>
        <v>JK-015</v>
      </c>
      <c r="C11" s="144" t="str">
        <f>OT!C8</f>
        <v>សំ សុខខេន</v>
      </c>
      <c r="D11" s="148" t="str">
        <f>OT!D27</f>
        <v>F</v>
      </c>
      <c r="E11" s="139" t="s">
        <v>150</v>
      </c>
      <c r="F11" s="187" t="s">
        <v>218</v>
      </c>
      <c r="G11" s="171">
        <f t="shared" ref="G11:G44" si="10">H11/26*26*130%</f>
        <v>270.40000000000003</v>
      </c>
      <c r="H11" s="149">
        <f>OT!J8</f>
        <v>208</v>
      </c>
      <c r="I11" s="166">
        <f>OT!AQ8</f>
        <v>26</v>
      </c>
      <c r="J11" s="156">
        <f>OT!AP8</f>
        <v>0</v>
      </c>
      <c r="K11" s="279">
        <f t="shared" si="0"/>
        <v>0</v>
      </c>
      <c r="L11" s="146">
        <f>OT!AR8</f>
        <v>0</v>
      </c>
      <c r="M11" s="154">
        <f t="shared" si="1"/>
        <v>0</v>
      </c>
      <c r="N11" s="167">
        <f>OT!AS8</f>
        <v>0</v>
      </c>
      <c r="O11" s="150">
        <f t="shared" si="2"/>
        <v>0</v>
      </c>
      <c r="P11" s="167">
        <f>OT!AT8</f>
        <v>0</v>
      </c>
      <c r="Q11" s="279">
        <f t="shared" si="3"/>
        <v>0</v>
      </c>
      <c r="R11" s="156">
        <f>OT!AU8</f>
        <v>0</v>
      </c>
      <c r="S11" s="150">
        <f t="shared" si="4"/>
        <v>0</v>
      </c>
      <c r="T11" s="145">
        <f>OT!BG8</f>
        <v>5</v>
      </c>
      <c r="U11" s="300">
        <f>OT!BH8</f>
        <v>3.5</v>
      </c>
      <c r="V11" s="145">
        <v>9</v>
      </c>
      <c r="W11" s="146"/>
      <c r="X11" s="151">
        <f t="shared" si="5"/>
        <v>0</v>
      </c>
      <c r="Y11" s="146">
        <f>OT!BI8</f>
        <v>0</v>
      </c>
      <c r="Z11" s="151">
        <f t="shared" si="6"/>
        <v>0</v>
      </c>
      <c r="AA11" s="169">
        <f>OT!BD8</f>
        <v>0</v>
      </c>
      <c r="AB11" s="152">
        <f>OT!BE8</f>
        <v>0</v>
      </c>
      <c r="AC11" s="152">
        <v>30</v>
      </c>
      <c r="AD11" s="152">
        <v>0</v>
      </c>
      <c r="AE11" s="170">
        <f t="shared" si="8"/>
        <v>47.5</v>
      </c>
      <c r="AF11" s="170">
        <v>0</v>
      </c>
      <c r="AG11" s="168">
        <f t="shared" si="9"/>
        <v>47.5</v>
      </c>
      <c r="AH11" s="176" t="str">
        <f t="shared" si="7"/>
        <v>JK-015</v>
      </c>
    </row>
    <row r="12" spans="1:34" s="1" customFormat="1" ht="55.5" customHeight="1" x14ac:dyDescent="0.45">
      <c r="A12" s="175">
        <v>4</v>
      </c>
      <c r="B12" s="147" t="str">
        <f>OT!B9</f>
        <v>JK-016</v>
      </c>
      <c r="C12" s="144" t="str">
        <f>OT!C9</f>
        <v>ហេង តុលា</v>
      </c>
      <c r="D12" s="148" t="s">
        <v>1</v>
      </c>
      <c r="E12" s="139" t="s">
        <v>152</v>
      </c>
      <c r="F12" s="187" t="s">
        <v>217</v>
      </c>
      <c r="G12" s="171">
        <f t="shared" si="10"/>
        <v>270.40000000000003</v>
      </c>
      <c r="H12" s="149">
        <f>OT!J9</f>
        <v>208</v>
      </c>
      <c r="I12" s="166">
        <f>OT!AQ9</f>
        <v>26</v>
      </c>
      <c r="J12" s="156">
        <f>OT!AP9</f>
        <v>0</v>
      </c>
      <c r="K12" s="279">
        <f t="shared" si="0"/>
        <v>0</v>
      </c>
      <c r="L12" s="146">
        <f>OT!AR9</f>
        <v>0</v>
      </c>
      <c r="M12" s="154">
        <f t="shared" si="1"/>
        <v>0</v>
      </c>
      <c r="N12" s="167">
        <f>OT!AS9</f>
        <v>0</v>
      </c>
      <c r="O12" s="150">
        <f t="shared" si="2"/>
        <v>0</v>
      </c>
      <c r="P12" s="167">
        <f>OT!AT9</f>
        <v>0</v>
      </c>
      <c r="Q12" s="279">
        <f t="shared" si="3"/>
        <v>0</v>
      </c>
      <c r="R12" s="156">
        <f>OT!AU9</f>
        <v>0</v>
      </c>
      <c r="S12" s="150">
        <f t="shared" si="4"/>
        <v>0</v>
      </c>
      <c r="T12" s="145">
        <f>OT!BG9</f>
        <v>0</v>
      </c>
      <c r="U12" s="145">
        <f>OT!BH9</f>
        <v>0</v>
      </c>
      <c r="V12" s="145">
        <v>8</v>
      </c>
      <c r="W12" s="146"/>
      <c r="X12" s="151">
        <f t="shared" si="5"/>
        <v>0</v>
      </c>
      <c r="Y12" s="146">
        <f>OT!BI9</f>
        <v>0</v>
      </c>
      <c r="Z12" s="151">
        <f t="shared" si="6"/>
        <v>0</v>
      </c>
      <c r="AA12" s="169">
        <f>OT!BD9</f>
        <v>0</v>
      </c>
      <c r="AB12" s="152">
        <f>OT!BE9</f>
        <v>0</v>
      </c>
      <c r="AC12" s="152">
        <v>30</v>
      </c>
      <c r="AD12" s="152">
        <v>0</v>
      </c>
      <c r="AE12" s="170">
        <f t="shared" si="8"/>
        <v>38</v>
      </c>
      <c r="AF12" s="170">
        <v>0</v>
      </c>
      <c r="AG12" s="168">
        <f t="shared" si="9"/>
        <v>38</v>
      </c>
      <c r="AH12" s="176" t="str">
        <f t="shared" si="7"/>
        <v>JK-016</v>
      </c>
    </row>
    <row r="13" spans="1:34" s="1" customFormat="1" ht="55.5" customHeight="1" x14ac:dyDescent="0.45">
      <c r="A13" s="175">
        <v>5</v>
      </c>
      <c r="B13" s="147" t="str">
        <f>OT!B10</f>
        <v>JK-017</v>
      </c>
      <c r="C13" s="144" t="str">
        <f>OT!C10</f>
        <v>ងួន វាសនា</v>
      </c>
      <c r="D13" s="148" t="s">
        <v>1</v>
      </c>
      <c r="E13" s="139" t="s">
        <v>148</v>
      </c>
      <c r="F13" s="187" t="s">
        <v>219</v>
      </c>
      <c r="G13" s="171">
        <f t="shared" si="10"/>
        <v>270.40000000000003</v>
      </c>
      <c r="H13" s="149">
        <f>OT!J10</f>
        <v>208</v>
      </c>
      <c r="I13" s="166">
        <f>OT!AQ10</f>
        <v>26</v>
      </c>
      <c r="J13" s="156">
        <f>OT!AP10</f>
        <v>0</v>
      </c>
      <c r="K13" s="279">
        <f t="shared" si="0"/>
        <v>0</v>
      </c>
      <c r="L13" s="146">
        <f>OT!AR10</f>
        <v>0</v>
      </c>
      <c r="M13" s="154">
        <f t="shared" si="1"/>
        <v>0</v>
      </c>
      <c r="N13" s="167">
        <f>OT!AS10</f>
        <v>0</v>
      </c>
      <c r="O13" s="150">
        <f t="shared" si="2"/>
        <v>0</v>
      </c>
      <c r="P13" s="167">
        <f>OT!AT10</f>
        <v>0</v>
      </c>
      <c r="Q13" s="154">
        <f t="shared" si="3"/>
        <v>0</v>
      </c>
      <c r="R13" s="156">
        <f>OT!AU10</f>
        <v>0</v>
      </c>
      <c r="S13" s="150">
        <f t="shared" si="4"/>
        <v>0</v>
      </c>
      <c r="T13" s="145">
        <f>OT!BG10</f>
        <v>0</v>
      </c>
      <c r="U13" s="145">
        <f>OT!BH10</f>
        <v>0</v>
      </c>
      <c r="V13" s="145">
        <v>8</v>
      </c>
      <c r="W13" s="146"/>
      <c r="X13" s="151">
        <f t="shared" si="5"/>
        <v>0</v>
      </c>
      <c r="Y13" s="146">
        <f>OT!BI10</f>
        <v>0</v>
      </c>
      <c r="Z13" s="151">
        <f t="shared" si="6"/>
        <v>0</v>
      </c>
      <c r="AA13" s="169">
        <f>OT!BD10</f>
        <v>0</v>
      </c>
      <c r="AB13" s="152">
        <f>OT!BE10</f>
        <v>0</v>
      </c>
      <c r="AC13" s="152">
        <v>30</v>
      </c>
      <c r="AD13" s="152">
        <v>0</v>
      </c>
      <c r="AE13" s="170">
        <f t="shared" si="8"/>
        <v>38</v>
      </c>
      <c r="AF13" s="170">
        <v>0</v>
      </c>
      <c r="AG13" s="168">
        <f t="shared" si="9"/>
        <v>38</v>
      </c>
      <c r="AH13" s="176" t="str">
        <f t="shared" si="7"/>
        <v>JK-017</v>
      </c>
    </row>
    <row r="14" spans="1:34" s="1" customFormat="1" ht="55.5" customHeight="1" x14ac:dyDescent="0.45">
      <c r="A14" s="175">
        <v>6</v>
      </c>
      <c r="B14" s="147" t="str">
        <f>OT!B11</f>
        <v>JK-018</v>
      </c>
      <c r="C14" s="144" t="str">
        <f>OT!C11</f>
        <v>ម៉ិច អាង</v>
      </c>
      <c r="D14" s="148" t="str">
        <f>OT!D11</f>
        <v>F</v>
      </c>
      <c r="E14" s="139" t="s">
        <v>155</v>
      </c>
      <c r="F14" s="187" t="s">
        <v>220</v>
      </c>
      <c r="G14" s="171">
        <f t="shared" si="10"/>
        <v>270.40000000000003</v>
      </c>
      <c r="H14" s="149">
        <f>OT!J11</f>
        <v>208</v>
      </c>
      <c r="I14" s="166">
        <f>OT!AQ11</f>
        <v>26</v>
      </c>
      <c r="J14" s="156">
        <f>OT!AP11</f>
        <v>0</v>
      </c>
      <c r="K14" s="279">
        <f t="shared" si="0"/>
        <v>0</v>
      </c>
      <c r="L14" s="146">
        <f>OT!AR11</f>
        <v>0</v>
      </c>
      <c r="M14" s="154">
        <f t="shared" si="1"/>
        <v>0</v>
      </c>
      <c r="N14" s="167">
        <f>OT!AS11</f>
        <v>0</v>
      </c>
      <c r="O14" s="150">
        <f t="shared" si="2"/>
        <v>0</v>
      </c>
      <c r="P14" s="167">
        <f>OT!AT11</f>
        <v>0</v>
      </c>
      <c r="Q14" s="154">
        <f t="shared" si="3"/>
        <v>0</v>
      </c>
      <c r="R14" s="156">
        <f>OT!AU11</f>
        <v>0</v>
      </c>
      <c r="S14" s="150">
        <f t="shared" si="4"/>
        <v>0</v>
      </c>
      <c r="T14" s="145">
        <f>OT!BG11</f>
        <v>0</v>
      </c>
      <c r="U14" s="145">
        <f>OT!BH11</f>
        <v>0</v>
      </c>
      <c r="V14" s="145">
        <v>11</v>
      </c>
      <c r="W14" s="146"/>
      <c r="X14" s="151">
        <f t="shared" si="5"/>
        <v>0</v>
      </c>
      <c r="Y14" s="146">
        <f>OT!BI11</f>
        <v>0</v>
      </c>
      <c r="Z14" s="151">
        <f t="shared" si="6"/>
        <v>0</v>
      </c>
      <c r="AA14" s="169">
        <f>OT!BD11</f>
        <v>0</v>
      </c>
      <c r="AB14" s="152">
        <f>OT!BE11</f>
        <v>0</v>
      </c>
      <c r="AC14" s="152">
        <v>30</v>
      </c>
      <c r="AD14" s="152">
        <v>0</v>
      </c>
      <c r="AE14" s="170">
        <f t="shared" si="8"/>
        <v>41</v>
      </c>
      <c r="AF14" s="170">
        <v>0</v>
      </c>
      <c r="AG14" s="168">
        <f t="shared" si="9"/>
        <v>41</v>
      </c>
      <c r="AH14" s="176" t="str">
        <f t="shared" si="7"/>
        <v>JK-018</v>
      </c>
    </row>
    <row r="15" spans="1:34" s="1" customFormat="1" ht="55.5" customHeight="1" x14ac:dyDescent="0.45">
      <c r="A15" s="175">
        <v>7</v>
      </c>
      <c r="B15" s="147" t="str">
        <f>OT!B12</f>
        <v>JK-023</v>
      </c>
      <c r="C15" s="144" t="str">
        <f>OT!C12</f>
        <v>មាស រី</v>
      </c>
      <c r="D15" s="148" t="s">
        <v>2</v>
      </c>
      <c r="E15" s="139" t="s">
        <v>156</v>
      </c>
      <c r="F15" s="188" t="s">
        <v>221</v>
      </c>
      <c r="G15" s="171">
        <f t="shared" si="10"/>
        <v>270.40000000000003</v>
      </c>
      <c r="H15" s="149">
        <f>OT!J12</f>
        <v>208</v>
      </c>
      <c r="I15" s="166">
        <f>OT!AQ12</f>
        <v>26</v>
      </c>
      <c r="J15" s="156">
        <f>OT!AP12</f>
        <v>0</v>
      </c>
      <c r="K15" s="279">
        <f t="shared" si="0"/>
        <v>0</v>
      </c>
      <c r="L15" s="146">
        <f>OT!AR12</f>
        <v>0</v>
      </c>
      <c r="M15" s="154">
        <f t="shared" si="1"/>
        <v>0</v>
      </c>
      <c r="N15" s="167">
        <f>OT!AS12</f>
        <v>0</v>
      </c>
      <c r="O15" s="150">
        <f t="shared" si="2"/>
        <v>0</v>
      </c>
      <c r="P15" s="167">
        <f>OT!AT12</f>
        <v>0</v>
      </c>
      <c r="Q15" s="154">
        <f t="shared" si="3"/>
        <v>0</v>
      </c>
      <c r="R15" s="156">
        <f>OT!AU12</f>
        <v>0</v>
      </c>
      <c r="S15" s="150">
        <f t="shared" si="4"/>
        <v>0</v>
      </c>
      <c r="T15" s="145">
        <f>OT!BG12</f>
        <v>0</v>
      </c>
      <c r="U15" s="145">
        <f>OT!BH12</f>
        <v>0</v>
      </c>
      <c r="V15" s="145">
        <v>8</v>
      </c>
      <c r="W15" s="146"/>
      <c r="X15" s="151">
        <f t="shared" si="5"/>
        <v>0</v>
      </c>
      <c r="Y15" s="146">
        <f>OT!BI12</f>
        <v>0</v>
      </c>
      <c r="Z15" s="151">
        <f t="shared" si="6"/>
        <v>0</v>
      </c>
      <c r="AA15" s="169">
        <f>OT!BD12</f>
        <v>0</v>
      </c>
      <c r="AB15" s="152">
        <f>OT!BE12</f>
        <v>0</v>
      </c>
      <c r="AC15" s="152">
        <v>30</v>
      </c>
      <c r="AD15" s="152">
        <v>0</v>
      </c>
      <c r="AE15" s="170">
        <f t="shared" si="8"/>
        <v>38</v>
      </c>
      <c r="AF15" s="170">
        <v>0</v>
      </c>
      <c r="AG15" s="168">
        <f t="shared" si="9"/>
        <v>38</v>
      </c>
      <c r="AH15" s="176" t="str">
        <f t="shared" si="7"/>
        <v>JK-023</v>
      </c>
    </row>
    <row r="16" spans="1:34" s="1" customFormat="1" ht="55.5" customHeight="1" x14ac:dyDescent="0.45">
      <c r="A16" s="175">
        <v>8</v>
      </c>
      <c r="B16" s="147" t="str">
        <f>OT!B13</f>
        <v>JK-025</v>
      </c>
      <c r="C16" s="144" t="str">
        <f>OT!C13</f>
        <v>សំ ឈុនណាវី</v>
      </c>
      <c r="D16" s="148" t="s">
        <v>2</v>
      </c>
      <c r="E16" s="139" t="s">
        <v>156</v>
      </c>
      <c r="F16" s="188" t="s">
        <v>222</v>
      </c>
      <c r="G16" s="171">
        <f t="shared" si="10"/>
        <v>270.40000000000003</v>
      </c>
      <c r="H16" s="149">
        <f>OT!J13</f>
        <v>208</v>
      </c>
      <c r="I16" s="166">
        <f>OT!AQ13</f>
        <v>26</v>
      </c>
      <c r="J16" s="156">
        <f>OT!AP13</f>
        <v>0</v>
      </c>
      <c r="K16" s="279">
        <f t="shared" si="0"/>
        <v>0</v>
      </c>
      <c r="L16" s="146">
        <f>OT!AR13</f>
        <v>0</v>
      </c>
      <c r="M16" s="154">
        <f t="shared" si="1"/>
        <v>0</v>
      </c>
      <c r="N16" s="167">
        <f>OT!AS13</f>
        <v>0</v>
      </c>
      <c r="O16" s="150">
        <f t="shared" si="2"/>
        <v>0</v>
      </c>
      <c r="P16" s="167">
        <f>OT!AT13</f>
        <v>0</v>
      </c>
      <c r="Q16" s="154">
        <f t="shared" si="3"/>
        <v>0</v>
      </c>
      <c r="R16" s="156">
        <f>OT!AU13</f>
        <v>0</v>
      </c>
      <c r="S16" s="150">
        <f t="shared" si="4"/>
        <v>0</v>
      </c>
      <c r="T16" s="145">
        <f>OT!BG13</f>
        <v>0</v>
      </c>
      <c r="U16" s="145">
        <f>OT!BH13</f>
        <v>0</v>
      </c>
      <c r="V16" s="145">
        <v>11</v>
      </c>
      <c r="W16" s="146"/>
      <c r="X16" s="151">
        <f t="shared" si="5"/>
        <v>0</v>
      </c>
      <c r="Y16" s="146">
        <f>OT!BI13</f>
        <v>0</v>
      </c>
      <c r="Z16" s="151">
        <f t="shared" si="6"/>
        <v>0</v>
      </c>
      <c r="AA16" s="169">
        <f>OT!BD13</f>
        <v>0</v>
      </c>
      <c r="AB16" s="152">
        <f>OT!BE13</f>
        <v>0</v>
      </c>
      <c r="AC16" s="152">
        <v>30</v>
      </c>
      <c r="AD16" s="152">
        <v>0</v>
      </c>
      <c r="AE16" s="170">
        <f t="shared" si="8"/>
        <v>41</v>
      </c>
      <c r="AF16" s="170">
        <v>0</v>
      </c>
      <c r="AG16" s="168">
        <f t="shared" si="9"/>
        <v>41</v>
      </c>
      <c r="AH16" s="176" t="str">
        <f t="shared" si="7"/>
        <v>JK-025</v>
      </c>
    </row>
    <row r="17" spans="1:34" s="1" customFormat="1" ht="55.5" customHeight="1" x14ac:dyDescent="0.45">
      <c r="A17" s="175">
        <v>9</v>
      </c>
      <c r="B17" s="147" t="str">
        <f>OT!B14</f>
        <v>JK-027</v>
      </c>
      <c r="C17" s="144" t="str">
        <f>OT!C14</f>
        <v>ផែង សុភក្ដី</v>
      </c>
      <c r="D17" s="148" t="str">
        <f>OT!D14</f>
        <v>M</v>
      </c>
      <c r="E17" s="139" t="s">
        <v>148</v>
      </c>
      <c r="F17" s="188" t="s">
        <v>223</v>
      </c>
      <c r="G17" s="171">
        <f t="shared" si="10"/>
        <v>270.40000000000003</v>
      </c>
      <c r="H17" s="149">
        <f>OT!J14</f>
        <v>208</v>
      </c>
      <c r="I17" s="166">
        <f>OT!AQ14</f>
        <v>26</v>
      </c>
      <c r="J17" s="156">
        <f>OT!AP14</f>
        <v>0</v>
      </c>
      <c r="K17" s="279">
        <f t="shared" si="0"/>
        <v>0</v>
      </c>
      <c r="L17" s="146">
        <f>OT!AR14</f>
        <v>0</v>
      </c>
      <c r="M17" s="154">
        <f t="shared" si="1"/>
        <v>0</v>
      </c>
      <c r="N17" s="167">
        <f>OT!AS14</f>
        <v>0</v>
      </c>
      <c r="O17" s="150">
        <f t="shared" si="2"/>
        <v>0</v>
      </c>
      <c r="P17" s="167">
        <f>OT!AT14</f>
        <v>0</v>
      </c>
      <c r="Q17" s="154">
        <f t="shared" si="3"/>
        <v>0</v>
      </c>
      <c r="R17" s="156">
        <f>OT!AU14</f>
        <v>0</v>
      </c>
      <c r="S17" s="150">
        <f t="shared" si="4"/>
        <v>0</v>
      </c>
      <c r="T17" s="145">
        <f>OT!BG14</f>
        <v>0</v>
      </c>
      <c r="U17" s="145">
        <f>OT!BH14</f>
        <v>0</v>
      </c>
      <c r="V17" s="145">
        <v>10</v>
      </c>
      <c r="W17" s="146"/>
      <c r="X17" s="151">
        <f t="shared" si="5"/>
        <v>0</v>
      </c>
      <c r="Y17" s="146">
        <f>OT!BI14</f>
        <v>0</v>
      </c>
      <c r="Z17" s="151">
        <f t="shared" si="6"/>
        <v>0</v>
      </c>
      <c r="AA17" s="169">
        <f>OT!BD14</f>
        <v>0</v>
      </c>
      <c r="AB17" s="152">
        <f>OT!BE14</f>
        <v>0</v>
      </c>
      <c r="AC17" s="152">
        <v>30</v>
      </c>
      <c r="AD17" s="152">
        <v>0</v>
      </c>
      <c r="AE17" s="170">
        <f t="shared" si="8"/>
        <v>40</v>
      </c>
      <c r="AF17" s="170">
        <v>0</v>
      </c>
      <c r="AG17" s="168">
        <f t="shared" si="9"/>
        <v>40</v>
      </c>
      <c r="AH17" s="176" t="str">
        <f t="shared" si="7"/>
        <v>JK-027</v>
      </c>
    </row>
    <row r="18" spans="1:34" s="1" customFormat="1" ht="55.5" customHeight="1" x14ac:dyDescent="0.45">
      <c r="A18" s="175">
        <v>10</v>
      </c>
      <c r="B18" s="147" t="str">
        <f>OT!B15</f>
        <v>JK-028</v>
      </c>
      <c r="C18" s="144" t="str">
        <f>OT!C15</f>
        <v>នួន វឌ្ឍនា</v>
      </c>
      <c r="D18" s="148" t="str">
        <f>OT!D15</f>
        <v>M</v>
      </c>
      <c r="E18" s="158" t="s">
        <v>160</v>
      </c>
      <c r="F18" s="188" t="s">
        <v>224</v>
      </c>
      <c r="G18" s="171">
        <f t="shared" si="10"/>
        <v>390</v>
      </c>
      <c r="H18" s="317">
        <f>OT!J15</f>
        <v>300</v>
      </c>
      <c r="I18" s="166">
        <f>OT!AQ15</f>
        <v>26</v>
      </c>
      <c r="J18" s="156">
        <f>OT!AP15</f>
        <v>0</v>
      </c>
      <c r="K18" s="279">
        <f t="shared" si="0"/>
        <v>0</v>
      </c>
      <c r="L18" s="156">
        <f>OT!AR15</f>
        <v>0</v>
      </c>
      <c r="M18" s="279">
        <f t="shared" si="1"/>
        <v>0</v>
      </c>
      <c r="N18" s="167">
        <f>OT!AS15</f>
        <v>0</v>
      </c>
      <c r="O18" s="150">
        <f t="shared" si="2"/>
        <v>0</v>
      </c>
      <c r="P18" s="167">
        <f>OT!AT15</f>
        <v>0</v>
      </c>
      <c r="Q18" s="279">
        <f t="shared" si="3"/>
        <v>0</v>
      </c>
      <c r="R18" s="156">
        <f>OT!AU15</f>
        <v>0</v>
      </c>
      <c r="S18" s="150">
        <f t="shared" si="4"/>
        <v>0</v>
      </c>
      <c r="T18" s="145">
        <f>OT!BG15</f>
        <v>5</v>
      </c>
      <c r="U18" s="300">
        <f>OT!BH15</f>
        <v>3.5</v>
      </c>
      <c r="V18" s="145">
        <v>9</v>
      </c>
      <c r="W18" s="146"/>
      <c r="X18" s="151">
        <f t="shared" si="5"/>
        <v>0</v>
      </c>
      <c r="Y18" s="146">
        <f>OT!BI15</f>
        <v>0</v>
      </c>
      <c r="Z18" s="151">
        <f t="shared" si="6"/>
        <v>0</v>
      </c>
      <c r="AA18" s="169">
        <f>OT!BD15</f>
        <v>0</v>
      </c>
      <c r="AB18" s="152">
        <f>OT!BE15</f>
        <v>0</v>
      </c>
      <c r="AC18" s="152">
        <v>30</v>
      </c>
      <c r="AD18" s="152">
        <v>0</v>
      </c>
      <c r="AE18" s="170">
        <f t="shared" si="8"/>
        <v>47.5</v>
      </c>
      <c r="AF18" s="170">
        <v>0</v>
      </c>
      <c r="AG18" s="168">
        <f t="shared" si="9"/>
        <v>47.5</v>
      </c>
      <c r="AH18" s="176" t="str">
        <f t="shared" si="7"/>
        <v>JK-028</v>
      </c>
    </row>
    <row r="19" spans="1:34" s="1" customFormat="1" ht="55.5" customHeight="1" x14ac:dyDescent="0.45">
      <c r="A19" s="175">
        <v>11</v>
      </c>
      <c r="B19" s="147" t="str">
        <f>OT!B16</f>
        <v>JK-030</v>
      </c>
      <c r="C19" s="144" t="str">
        <f>OT!C16</f>
        <v>សៀង​ រីយ៉ា</v>
      </c>
      <c r="D19" s="148" t="s">
        <v>1</v>
      </c>
      <c r="E19" s="158" t="s">
        <v>162</v>
      </c>
      <c r="F19" s="188" t="s">
        <v>225</v>
      </c>
      <c r="G19" s="171">
        <f t="shared" si="10"/>
        <v>598</v>
      </c>
      <c r="H19" s="317">
        <f>OT!J16</f>
        <v>460</v>
      </c>
      <c r="I19" s="166">
        <f>OT!AQ16</f>
        <v>26</v>
      </c>
      <c r="J19" s="156">
        <f>OT!AP16</f>
        <v>0</v>
      </c>
      <c r="K19" s="279">
        <f t="shared" si="0"/>
        <v>0</v>
      </c>
      <c r="L19" s="146">
        <f>OT!AR16</f>
        <v>0</v>
      </c>
      <c r="M19" s="154">
        <f t="shared" si="1"/>
        <v>0</v>
      </c>
      <c r="N19" s="167">
        <f>OT!AS16</f>
        <v>0</v>
      </c>
      <c r="O19" s="150">
        <f t="shared" si="2"/>
        <v>0</v>
      </c>
      <c r="P19" s="167">
        <f>OT!AT16</f>
        <v>0</v>
      </c>
      <c r="Q19" s="154">
        <f t="shared" si="3"/>
        <v>0</v>
      </c>
      <c r="R19" s="156">
        <f>OT!AU16</f>
        <v>0</v>
      </c>
      <c r="S19" s="150">
        <f t="shared" si="4"/>
        <v>0</v>
      </c>
      <c r="T19" s="145">
        <f>OT!BG16</f>
        <v>0</v>
      </c>
      <c r="U19" s="145">
        <f>OT!BH16</f>
        <v>0</v>
      </c>
      <c r="V19" s="145">
        <v>6</v>
      </c>
      <c r="W19" s="146"/>
      <c r="X19" s="151">
        <f t="shared" si="5"/>
        <v>0</v>
      </c>
      <c r="Y19" s="146">
        <f>OT!BI16</f>
        <v>0</v>
      </c>
      <c r="Z19" s="151">
        <f t="shared" si="6"/>
        <v>0</v>
      </c>
      <c r="AA19" s="169">
        <f>OT!BD16</f>
        <v>0</v>
      </c>
      <c r="AB19" s="152">
        <f>OT!BE16</f>
        <v>0</v>
      </c>
      <c r="AC19" s="152">
        <v>30</v>
      </c>
      <c r="AD19" s="152">
        <v>0</v>
      </c>
      <c r="AE19" s="170">
        <f t="shared" si="8"/>
        <v>36</v>
      </c>
      <c r="AF19" s="170">
        <v>0</v>
      </c>
      <c r="AG19" s="168">
        <f t="shared" si="9"/>
        <v>36</v>
      </c>
      <c r="AH19" s="176" t="str">
        <f t="shared" si="7"/>
        <v>JK-030</v>
      </c>
    </row>
    <row r="20" spans="1:34" s="1" customFormat="1" ht="55.5" customHeight="1" x14ac:dyDescent="0.45">
      <c r="A20" s="175">
        <v>12</v>
      </c>
      <c r="B20" s="147" t="str">
        <f>OT!B17</f>
        <v>JK-033</v>
      </c>
      <c r="C20" s="144" t="str">
        <f>OT!C17</f>
        <v>ចេង ឥន</v>
      </c>
      <c r="D20" s="148" t="s">
        <v>1</v>
      </c>
      <c r="E20" s="139" t="s">
        <v>148</v>
      </c>
      <c r="F20" s="188" t="s">
        <v>226</v>
      </c>
      <c r="G20" s="171">
        <f t="shared" si="10"/>
        <v>270.40000000000003</v>
      </c>
      <c r="H20" s="317">
        <f>OT!J17</f>
        <v>208</v>
      </c>
      <c r="I20" s="166">
        <f>OT!AQ17</f>
        <v>26</v>
      </c>
      <c r="J20" s="156">
        <f>OT!AP17</f>
        <v>0</v>
      </c>
      <c r="K20" s="279">
        <f t="shared" si="0"/>
        <v>0</v>
      </c>
      <c r="L20" s="146">
        <f>OT!AR17</f>
        <v>0</v>
      </c>
      <c r="M20" s="154">
        <f t="shared" si="1"/>
        <v>0</v>
      </c>
      <c r="N20" s="167">
        <f>OT!AS17</f>
        <v>0</v>
      </c>
      <c r="O20" s="150">
        <f t="shared" si="2"/>
        <v>0</v>
      </c>
      <c r="P20" s="167">
        <f>OT!AT17</f>
        <v>0</v>
      </c>
      <c r="Q20" s="279">
        <f t="shared" si="3"/>
        <v>0</v>
      </c>
      <c r="R20" s="156">
        <f>OT!AU17</f>
        <v>0</v>
      </c>
      <c r="S20" s="150">
        <f t="shared" si="4"/>
        <v>0</v>
      </c>
      <c r="T20" s="145">
        <f>OT!BG17</f>
        <v>0</v>
      </c>
      <c r="U20" s="145">
        <f>OT!BH17</f>
        <v>0</v>
      </c>
      <c r="V20" s="145">
        <v>6</v>
      </c>
      <c r="W20" s="146"/>
      <c r="X20" s="151">
        <f t="shared" si="5"/>
        <v>0</v>
      </c>
      <c r="Y20" s="146">
        <f>OT!BI17</f>
        <v>0</v>
      </c>
      <c r="Z20" s="151">
        <f t="shared" si="6"/>
        <v>0</v>
      </c>
      <c r="AA20" s="169">
        <f>OT!BD17</f>
        <v>0</v>
      </c>
      <c r="AB20" s="152">
        <f>OT!BE17</f>
        <v>0</v>
      </c>
      <c r="AC20" s="152">
        <f>30/26*I20</f>
        <v>29.999999999999996</v>
      </c>
      <c r="AD20" s="152">
        <v>0</v>
      </c>
      <c r="AE20" s="170">
        <f t="shared" si="8"/>
        <v>36</v>
      </c>
      <c r="AF20" s="170">
        <v>0</v>
      </c>
      <c r="AG20" s="168">
        <f t="shared" si="9"/>
        <v>36</v>
      </c>
      <c r="AH20" s="176" t="str">
        <f t="shared" si="7"/>
        <v>JK-033</v>
      </c>
    </row>
    <row r="21" spans="1:34" s="1" customFormat="1" ht="55.5" customHeight="1" x14ac:dyDescent="0.45">
      <c r="A21" s="175">
        <v>13</v>
      </c>
      <c r="B21" s="147" t="str">
        <f>OT!B18</f>
        <v>JK-040</v>
      </c>
      <c r="C21" s="144" t="str">
        <f>OT!C18</f>
        <v>មាស​ សុម្មាវតី</v>
      </c>
      <c r="D21" s="148" t="s">
        <v>1</v>
      </c>
      <c r="E21" s="139" t="s">
        <v>156</v>
      </c>
      <c r="F21" s="188" t="s">
        <v>227</v>
      </c>
      <c r="G21" s="171">
        <f t="shared" si="10"/>
        <v>270.40000000000003</v>
      </c>
      <c r="H21" s="317">
        <f>OT!J18</f>
        <v>208</v>
      </c>
      <c r="I21" s="166">
        <f>OT!AQ18</f>
        <v>26</v>
      </c>
      <c r="J21" s="156">
        <f>OT!AP18</f>
        <v>0</v>
      </c>
      <c r="K21" s="279">
        <f t="shared" si="0"/>
        <v>0</v>
      </c>
      <c r="L21" s="146">
        <f>OT!AR18</f>
        <v>0</v>
      </c>
      <c r="M21" s="154">
        <f t="shared" si="1"/>
        <v>0</v>
      </c>
      <c r="N21" s="167">
        <f>OT!AS18</f>
        <v>0</v>
      </c>
      <c r="O21" s="150">
        <f t="shared" si="2"/>
        <v>0</v>
      </c>
      <c r="P21" s="167">
        <f>OT!AT18</f>
        <v>0</v>
      </c>
      <c r="Q21" s="154">
        <f t="shared" si="3"/>
        <v>0</v>
      </c>
      <c r="R21" s="156">
        <f>OT!AU18</f>
        <v>0</v>
      </c>
      <c r="S21" s="150">
        <f t="shared" si="4"/>
        <v>0</v>
      </c>
      <c r="T21" s="145">
        <f>OT!BG18</f>
        <v>0</v>
      </c>
      <c r="U21" s="145">
        <f>OT!BH18</f>
        <v>0</v>
      </c>
      <c r="V21" s="145">
        <v>4</v>
      </c>
      <c r="W21" s="146"/>
      <c r="X21" s="151">
        <f t="shared" si="5"/>
        <v>0</v>
      </c>
      <c r="Y21" s="146">
        <f>OT!BI18</f>
        <v>0</v>
      </c>
      <c r="Z21" s="151">
        <f t="shared" si="6"/>
        <v>0</v>
      </c>
      <c r="AA21" s="169">
        <f>OT!BD18</f>
        <v>0</v>
      </c>
      <c r="AB21" s="152">
        <f>OT!BE18</f>
        <v>0</v>
      </c>
      <c r="AC21" s="152">
        <v>30</v>
      </c>
      <c r="AD21" s="152">
        <v>0</v>
      </c>
      <c r="AE21" s="170">
        <f t="shared" si="8"/>
        <v>34</v>
      </c>
      <c r="AF21" s="170">
        <v>0</v>
      </c>
      <c r="AG21" s="168">
        <f t="shared" si="9"/>
        <v>34</v>
      </c>
      <c r="AH21" s="176" t="str">
        <f t="shared" si="7"/>
        <v>JK-040</v>
      </c>
    </row>
    <row r="22" spans="1:34" s="1" customFormat="1" ht="55.5" customHeight="1" x14ac:dyDescent="0.45">
      <c r="A22" s="175">
        <v>14</v>
      </c>
      <c r="B22" s="147" t="str">
        <f>OT!B19</f>
        <v>JK-045</v>
      </c>
      <c r="C22" s="144" t="str">
        <f>OT!C19</f>
        <v>អឿ សុភក្ក្រ័</v>
      </c>
      <c r="D22" s="148" t="s">
        <v>2</v>
      </c>
      <c r="E22" s="139" t="s">
        <v>156</v>
      </c>
      <c r="F22" s="188" t="s">
        <v>228</v>
      </c>
      <c r="G22" s="171">
        <f t="shared" si="10"/>
        <v>270.40000000000003</v>
      </c>
      <c r="H22" s="317">
        <f>OT!J19</f>
        <v>208</v>
      </c>
      <c r="I22" s="166">
        <f>OT!AQ19</f>
        <v>26</v>
      </c>
      <c r="J22" s="156">
        <f>OT!AP19</f>
        <v>0</v>
      </c>
      <c r="K22" s="279">
        <f t="shared" si="0"/>
        <v>0</v>
      </c>
      <c r="L22" s="146">
        <f>OT!AR19</f>
        <v>0</v>
      </c>
      <c r="M22" s="154">
        <f t="shared" si="1"/>
        <v>0</v>
      </c>
      <c r="N22" s="167">
        <f>OT!AS19</f>
        <v>0</v>
      </c>
      <c r="O22" s="150">
        <f t="shared" si="2"/>
        <v>0</v>
      </c>
      <c r="P22" s="167">
        <f>OT!AT19</f>
        <v>0</v>
      </c>
      <c r="Q22" s="154">
        <f t="shared" si="3"/>
        <v>0</v>
      </c>
      <c r="R22" s="156">
        <f>OT!AU19</f>
        <v>0</v>
      </c>
      <c r="S22" s="150">
        <f t="shared" si="4"/>
        <v>0</v>
      </c>
      <c r="T22" s="145">
        <f>OT!BG19</f>
        <v>0</v>
      </c>
      <c r="U22" s="145">
        <f>OT!BH19</f>
        <v>0</v>
      </c>
      <c r="V22" s="145">
        <v>4</v>
      </c>
      <c r="W22" s="146">
        <v>0</v>
      </c>
      <c r="X22" s="154">
        <f t="shared" si="5"/>
        <v>0</v>
      </c>
      <c r="Y22" s="146">
        <f>OT!BI19</f>
        <v>0</v>
      </c>
      <c r="Z22" s="151">
        <f t="shared" si="6"/>
        <v>0</v>
      </c>
      <c r="AA22" s="169">
        <f>OT!BD19</f>
        <v>0</v>
      </c>
      <c r="AB22" s="152">
        <f>OT!BE19</f>
        <v>0</v>
      </c>
      <c r="AC22" s="152">
        <v>30</v>
      </c>
      <c r="AD22" s="152">
        <v>0</v>
      </c>
      <c r="AE22" s="170">
        <f t="shared" si="8"/>
        <v>34</v>
      </c>
      <c r="AF22" s="170">
        <v>0</v>
      </c>
      <c r="AG22" s="168">
        <f t="shared" si="9"/>
        <v>34</v>
      </c>
      <c r="AH22" s="176" t="str">
        <f t="shared" si="7"/>
        <v>JK-045</v>
      </c>
    </row>
    <row r="23" spans="1:34" s="1" customFormat="1" ht="55.5" customHeight="1" x14ac:dyDescent="0.45">
      <c r="A23" s="175">
        <v>15</v>
      </c>
      <c r="B23" s="147" t="str">
        <f>OT!B20</f>
        <v>JK-046</v>
      </c>
      <c r="C23" s="144" t="str">
        <f>OT!C20</f>
        <v>ស៊ឺម ចាន់ថុន</v>
      </c>
      <c r="D23" s="139" t="s">
        <v>1</v>
      </c>
      <c r="E23" s="159" t="s">
        <v>168</v>
      </c>
      <c r="F23" s="188" t="s">
        <v>229</v>
      </c>
      <c r="G23" s="171">
        <f t="shared" si="10"/>
        <v>474.5</v>
      </c>
      <c r="H23" s="317">
        <f>OT!J20</f>
        <v>365</v>
      </c>
      <c r="I23" s="166">
        <f>OT!AQ20</f>
        <v>26</v>
      </c>
      <c r="J23" s="156">
        <f>OT!AP20</f>
        <v>0</v>
      </c>
      <c r="K23" s="279">
        <f t="shared" si="0"/>
        <v>0</v>
      </c>
      <c r="L23" s="146">
        <f>OT!AR20</f>
        <v>0</v>
      </c>
      <c r="M23" s="154">
        <f t="shared" si="1"/>
        <v>0</v>
      </c>
      <c r="N23" s="167">
        <f>OT!AS20</f>
        <v>0</v>
      </c>
      <c r="O23" s="150">
        <f t="shared" si="2"/>
        <v>0</v>
      </c>
      <c r="P23" s="167">
        <f>OT!AT20</f>
        <v>0</v>
      </c>
      <c r="Q23" s="154">
        <f t="shared" si="3"/>
        <v>0</v>
      </c>
      <c r="R23" s="156">
        <f>OT!AU20</f>
        <v>0</v>
      </c>
      <c r="S23" s="150">
        <f t="shared" si="4"/>
        <v>0</v>
      </c>
      <c r="T23" s="145">
        <f>OT!BG20</f>
        <v>0</v>
      </c>
      <c r="U23" s="145">
        <f>OT!BH20</f>
        <v>0</v>
      </c>
      <c r="V23" s="145">
        <v>4</v>
      </c>
      <c r="W23" s="146"/>
      <c r="X23" s="151">
        <f t="shared" si="5"/>
        <v>0</v>
      </c>
      <c r="Y23" s="146">
        <f>OT!BI20</f>
        <v>0</v>
      </c>
      <c r="Z23" s="151">
        <f t="shared" si="6"/>
        <v>0</v>
      </c>
      <c r="AA23" s="169">
        <f>OT!BD20</f>
        <v>0</v>
      </c>
      <c r="AB23" s="152">
        <f>OT!BE20</f>
        <v>0</v>
      </c>
      <c r="AC23" s="152">
        <v>30</v>
      </c>
      <c r="AD23" s="152">
        <v>0</v>
      </c>
      <c r="AE23" s="170">
        <f t="shared" si="8"/>
        <v>34</v>
      </c>
      <c r="AF23" s="170">
        <v>0</v>
      </c>
      <c r="AG23" s="168">
        <f t="shared" si="9"/>
        <v>34</v>
      </c>
      <c r="AH23" s="176" t="str">
        <f t="shared" si="7"/>
        <v>JK-046</v>
      </c>
    </row>
    <row r="24" spans="1:34" s="1" customFormat="1" ht="55.5" customHeight="1" x14ac:dyDescent="0.45">
      <c r="A24" s="175">
        <v>16</v>
      </c>
      <c r="B24" s="147" t="str">
        <f>OT!B21</f>
        <v>JK-047</v>
      </c>
      <c r="C24" s="144" t="str">
        <f>OT!C21</f>
        <v>ស៊ឹម វុឌ្ឍី</v>
      </c>
      <c r="D24" s="140" t="s">
        <v>1</v>
      </c>
      <c r="E24" s="139" t="s">
        <v>148</v>
      </c>
      <c r="F24" s="188" t="s">
        <v>230</v>
      </c>
      <c r="G24" s="171">
        <f t="shared" si="10"/>
        <v>317.2</v>
      </c>
      <c r="H24" s="317">
        <f>OT!J21</f>
        <v>244</v>
      </c>
      <c r="I24" s="166">
        <f>OT!AQ21</f>
        <v>26</v>
      </c>
      <c r="J24" s="156">
        <f>OT!AP21</f>
        <v>0</v>
      </c>
      <c r="K24" s="279">
        <f t="shared" si="0"/>
        <v>0</v>
      </c>
      <c r="L24" s="146">
        <f>OT!AR21</f>
        <v>0</v>
      </c>
      <c r="M24" s="154">
        <f t="shared" si="1"/>
        <v>0</v>
      </c>
      <c r="N24" s="167">
        <f>OT!AS21</f>
        <v>0</v>
      </c>
      <c r="O24" s="150">
        <f t="shared" si="2"/>
        <v>0</v>
      </c>
      <c r="P24" s="167">
        <f>OT!AT21</f>
        <v>0</v>
      </c>
      <c r="Q24" s="154">
        <f t="shared" si="3"/>
        <v>0</v>
      </c>
      <c r="R24" s="156">
        <f>OT!AU21</f>
        <v>0</v>
      </c>
      <c r="S24" s="150">
        <f t="shared" si="4"/>
        <v>0</v>
      </c>
      <c r="T24" s="145">
        <f>OT!BG21</f>
        <v>0</v>
      </c>
      <c r="U24" s="145">
        <f>OT!BH21</f>
        <v>0</v>
      </c>
      <c r="V24" s="145">
        <v>4</v>
      </c>
      <c r="W24" s="146"/>
      <c r="X24" s="151">
        <f t="shared" si="5"/>
        <v>0</v>
      </c>
      <c r="Y24" s="146">
        <f>OT!BI21</f>
        <v>0</v>
      </c>
      <c r="Z24" s="151">
        <f t="shared" si="6"/>
        <v>0</v>
      </c>
      <c r="AA24" s="169">
        <f>OT!BD21</f>
        <v>0</v>
      </c>
      <c r="AB24" s="152">
        <f>OT!BE21</f>
        <v>0</v>
      </c>
      <c r="AC24" s="152">
        <v>30</v>
      </c>
      <c r="AD24" s="152">
        <v>0</v>
      </c>
      <c r="AE24" s="170">
        <f t="shared" si="8"/>
        <v>34</v>
      </c>
      <c r="AF24" s="170">
        <v>0</v>
      </c>
      <c r="AG24" s="168">
        <f t="shared" si="9"/>
        <v>34</v>
      </c>
      <c r="AH24" s="176" t="str">
        <f t="shared" si="7"/>
        <v>JK-047</v>
      </c>
    </row>
    <row r="25" spans="1:34" s="1" customFormat="1" ht="55.5" customHeight="1" x14ac:dyDescent="0.45">
      <c r="A25" s="175">
        <v>17</v>
      </c>
      <c r="B25" s="147" t="str">
        <f>OT!B22</f>
        <v>JK-048</v>
      </c>
      <c r="C25" s="144" t="str">
        <f>OT!C22</f>
        <v>សួន សុផា</v>
      </c>
      <c r="D25" s="155" t="s">
        <v>2</v>
      </c>
      <c r="E25" s="139" t="s">
        <v>156</v>
      </c>
      <c r="F25" s="188" t="s">
        <v>230</v>
      </c>
      <c r="G25" s="171">
        <f t="shared" si="10"/>
        <v>270.40000000000003</v>
      </c>
      <c r="H25" s="317">
        <f>OT!J22</f>
        <v>208</v>
      </c>
      <c r="I25" s="166">
        <f>OT!AQ22</f>
        <v>26</v>
      </c>
      <c r="J25" s="156">
        <f>OT!AP22</f>
        <v>0</v>
      </c>
      <c r="K25" s="279">
        <f t="shared" si="0"/>
        <v>0</v>
      </c>
      <c r="L25" s="146">
        <f>OT!AR22</f>
        <v>0</v>
      </c>
      <c r="M25" s="154">
        <f t="shared" si="1"/>
        <v>0</v>
      </c>
      <c r="N25" s="167">
        <f>OT!AS22</f>
        <v>0</v>
      </c>
      <c r="O25" s="150">
        <f t="shared" si="2"/>
        <v>0</v>
      </c>
      <c r="P25" s="167">
        <f>OT!AT22</f>
        <v>0</v>
      </c>
      <c r="Q25" s="154">
        <f t="shared" si="3"/>
        <v>0</v>
      </c>
      <c r="R25" s="156">
        <f>OT!AU22</f>
        <v>0</v>
      </c>
      <c r="S25" s="150">
        <f t="shared" si="4"/>
        <v>0</v>
      </c>
      <c r="T25" s="145">
        <f>OT!BG22</f>
        <v>0</v>
      </c>
      <c r="U25" s="145">
        <f>OT!BH22</f>
        <v>0</v>
      </c>
      <c r="V25" s="145">
        <v>4</v>
      </c>
      <c r="W25" s="146"/>
      <c r="X25" s="151">
        <f t="shared" si="5"/>
        <v>0</v>
      </c>
      <c r="Y25" s="146">
        <f>OT!BI22</f>
        <v>0</v>
      </c>
      <c r="Z25" s="151">
        <f t="shared" si="6"/>
        <v>0</v>
      </c>
      <c r="AA25" s="169">
        <f>OT!BD22</f>
        <v>0</v>
      </c>
      <c r="AB25" s="152">
        <f>OT!BE22</f>
        <v>0</v>
      </c>
      <c r="AC25" s="152">
        <v>30</v>
      </c>
      <c r="AD25" s="152">
        <v>0</v>
      </c>
      <c r="AE25" s="170">
        <f t="shared" si="8"/>
        <v>34</v>
      </c>
      <c r="AF25" s="170">
        <v>0</v>
      </c>
      <c r="AG25" s="168">
        <f t="shared" si="9"/>
        <v>34</v>
      </c>
      <c r="AH25" s="176" t="str">
        <f t="shared" si="7"/>
        <v>JK-048</v>
      </c>
    </row>
    <row r="26" spans="1:34" s="1" customFormat="1" ht="55.5" customHeight="1" x14ac:dyDescent="0.45">
      <c r="A26" s="175">
        <v>18</v>
      </c>
      <c r="B26" s="147" t="str">
        <f>OT!B23</f>
        <v>JK-049</v>
      </c>
      <c r="C26" s="144" t="str">
        <f>OT!C23</f>
        <v>នឺម ចិន្ដា</v>
      </c>
      <c r="D26" s="140" t="s">
        <v>1</v>
      </c>
      <c r="E26" s="159" t="s">
        <v>168</v>
      </c>
      <c r="F26" s="188" t="s">
        <v>230</v>
      </c>
      <c r="G26" s="171">
        <f t="shared" si="10"/>
        <v>383.5</v>
      </c>
      <c r="H26" s="317">
        <f>OT!J23</f>
        <v>295</v>
      </c>
      <c r="I26" s="166">
        <f>OT!AQ23</f>
        <v>26</v>
      </c>
      <c r="J26" s="156">
        <f>OT!AP23</f>
        <v>0</v>
      </c>
      <c r="K26" s="279">
        <f t="shared" si="0"/>
        <v>0</v>
      </c>
      <c r="L26" s="146">
        <f>OT!AR23</f>
        <v>0</v>
      </c>
      <c r="M26" s="154">
        <f t="shared" si="1"/>
        <v>0</v>
      </c>
      <c r="N26" s="167">
        <f>OT!AS23</f>
        <v>0</v>
      </c>
      <c r="O26" s="150">
        <f t="shared" si="2"/>
        <v>0</v>
      </c>
      <c r="P26" s="167">
        <f>OT!AT23</f>
        <v>0</v>
      </c>
      <c r="Q26" s="154">
        <f t="shared" si="3"/>
        <v>0</v>
      </c>
      <c r="R26" s="156">
        <f>OT!AU23</f>
        <v>0</v>
      </c>
      <c r="S26" s="150">
        <f t="shared" si="4"/>
        <v>0</v>
      </c>
      <c r="T26" s="145">
        <f>OT!BG23</f>
        <v>0</v>
      </c>
      <c r="U26" s="145">
        <f>OT!BH23</f>
        <v>0</v>
      </c>
      <c r="V26" s="145">
        <v>4</v>
      </c>
      <c r="W26" s="146"/>
      <c r="X26" s="151">
        <f t="shared" si="5"/>
        <v>0</v>
      </c>
      <c r="Y26" s="146">
        <f>OT!BI23</f>
        <v>0</v>
      </c>
      <c r="Z26" s="151">
        <f t="shared" si="6"/>
        <v>0</v>
      </c>
      <c r="AA26" s="169">
        <f>OT!BD23</f>
        <v>0</v>
      </c>
      <c r="AB26" s="152">
        <f>OT!BE23</f>
        <v>0</v>
      </c>
      <c r="AC26" s="152">
        <v>30</v>
      </c>
      <c r="AD26" s="152">
        <v>0</v>
      </c>
      <c r="AE26" s="170">
        <f t="shared" si="8"/>
        <v>34</v>
      </c>
      <c r="AF26" s="170">
        <v>0</v>
      </c>
      <c r="AG26" s="168">
        <f t="shared" si="9"/>
        <v>34</v>
      </c>
      <c r="AH26" s="176" t="str">
        <f t="shared" si="7"/>
        <v>JK-049</v>
      </c>
    </row>
    <row r="27" spans="1:34" s="1" customFormat="1" ht="55.5" customHeight="1" x14ac:dyDescent="0.45">
      <c r="A27" s="175">
        <v>19</v>
      </c>
      <c r="B27" s="147" t="str">
        <f>OT!B24</f>
        <v>JK-052</v>
      </c>
      <c r="C27" s="144" t="str">
        <f>OT!C24</f>
        <v>យ៉ត សុភា</v>
      </c>
      <c r="D27" s="140" t="s">
        <v>2</v>
      </c>
      <c r="E27" s="139" t="s">
        <v>150</v>
      </c>
      <c r="F27" s="188" t="s">
        <v>230</v>
      </c>
      <c r="G27" s="171">
        <f t="shared" si="10"/>
        <v>270.40000000000003</v>
      </c>
      <c r="H27" s="317">
        <f>OT!J24</f>
        <v>208</v>
      </c>
      <c r="I27" s="166">
        <f>OT!AQ24</f>
        <v>26</v>
      </c>
      <c r="J27" s="156">
        <f>OT!AP24</f>
        <v>0</v>
      </c>
      <c r="K27" s="279">
        <f t="shared" si="0"/>
        <v>0</v>
      </c>
      <c r="L27" s="146">
        <f>OT!AR24</f>
        <v>0</v>
      </c>
      <c r="M27" s="154">
        <f t="shared" si="1"/>
        <v>0</v>
      </c>
      <c r="N27" s="167">
        <f>OT!AS24</f>
        <v>0</v>
      </c>
      <c r="O27" s="150">
        <f t="shared" si="2"/>
        <v>0</v>
      </c>
      <c r="P27" s="167">
        <f>OT!AT24</f>
        <v>0</v>
      </c>
      <c r="Q27" s="154">
        <f t="shared" si="3"/>
        <v>0</v>
      </c>
      <c r="R27" s="156">
        <f>OT!AU24</f>
        <v>0</v>
      </c>
      <c r="S27" s="150">
        <f t="shared" si="4"/>
        <v>0</v>
      </c>
      <c r="T27" s="145">
        <f>OT!BG24</f>
        <v>0</v>
      </c>
      <c r="U27" s="145">
        <f>OT!BH24</f>
        <v>0</v>
      </c>
      <c r="V27" s="145">
        <v>4</v>
      </c>
      <c r="W27" s="146"/>
      <c r="X27" s="154">
        <f t="shared" si="5"/>
        <v>0</v>
      </c>
      <c r="Y27" s="146">
        <f>OT!BI24</f>
        <v>0</v>
      </c>
      <c r="Z27" s="151">
        <f t="shared" si="6"/>
        <v>0</v>
      </c>
      <c r="AA27" s="169">
        <f>OT!BD24</f>
        <v>0</v>
      </c>
      <c r="AB27" s="152">
        <f>OT!BE24</f>
        <v>0</v>
      </c>
      <c r="AC27" s="152">
        <v>30</v>
      </c>
      <c r="AD27" s="152">
        <v>0</v>
      </c>
      <c r="AE27" s="170">
        <f t="shared" si="8"/>
        <v>34</v>
      </c>
      <c r="AF27" s="170">
        <v>0</v>
      </c>
      <c r="AG27" s="168">
        <f t="shared" si="9"/>
        <v>34</v>
      </c>
      <c r="AH27" s="176" t="str">
        <f t="shared" si="7"/>
        <v>JK-052</v>
      </c>
    </row>
    <row r="28" spans="1:34" s="1" customFormat="1" ht="55.5" customHeight="1" x14ac:dyDescent="0.45">
      <c r="A28" s="175">
        <v>20</v>
      </c>
      <c r="B28" s="147" t="str">
        <f>OT!B25</f>
        <v>JK-053</v>
      </c>
      <c r="C28" s="144" t="str">
        <f>OT!C25</f>
        <v>ហែម សុផានី</v>
      </c>
      <c r="D28" s="140" t="s">
        <v>2</v>
      </c>
      <c r="E28" s="139" t="s">
        <v>150</v>
      </c>
      <c r="F28" s="188" t="s">
        <v>230</v>
      </c>
      <c r="G28" s="171">
        <f t="shared" si="10"/>
        <v>270.40000000000003</v>
      </c>
      <c r="H28" s="317">
        <f>OT!J25</f>
        <v>208</v>
      </c>
      <c r="I28" s="166">
        <f>OT!AQ25</f>
        <v>26</v>
      </c>
      <c r="J28" s="156">
        <f>OT!AP25</f>
        <v>0</v>
      </c>
      <c r="K28" s="279">
        <f t="shared" si="0"/>
        <v>0</v>
      </c>
      <c r="L28" s="146">
        <f>OT!AR25</f>
        <v>0</v>
      </c>
      <c r="M28" s="154">
        <f t="shared" si="1"/>
        <v>0</v>
      </c>
      <c r="N28" s="167">
        <f>OT!AS25</f>
        <v>0</v>
      </c>
      <c r="O28" s="150">
        <f t="shared" si="2"/>
        <v>0</v>
      </c>
      <c r="P28" s="167">
        <f>OT!AT25</f>
        <v>0</v>
      </c>
      <c r="Q28" s="154">
        <f t="shared" si="3"/>
        <v>0</v>
      </c>
      <c r="R28" s="156">
        <f>OT!AU25</f>
        <v>0</v>
      </c>
      <c r="S28" s="150">
        <f t="shared" si="4"/>
        <v>0</v>
      </c>
      <c r="T28" s="145">
        <f>OT!BG25</f>
        <v>0</v>
      </c>
      <c r="U28" s="145">
        <f>OT!BH25</f>
        <v>0</v>
      </c>
      <c r="V28" s="145">
        <v>4</v>
      </c>
      <c r="W28" s="146"/>
      <c r="X28" s="151">
        <f t="shared" si="5"/>
        <v>0</v>
      </c>
      <c r="Y28" s="146">
        <f>OT!BI25</f>
        <v>0</v>
      </c>
      <c r="Z28" s="151">
        <f t="shared" si="6"/>
        <v>0</v>
      </c>
      <c r="AA28" s="169">
        <f>OT!BD25</f>
        <v>0</v>
      </c>
      <c r="AB28" s="152">
        <f>OT!BE25</f>
        <v>0</v>
      </c>
      <c r="AC28" s="152">
        <v>30</v>
      </c>
      <c r="AD28" s="152">
        <v>0</v>
      </c>
      <c r="AE28" s="170">
        <f t="shared" si="8"/>
        <v>34</v>
      </c>
      <c r="AF28" s="170">
        <v>0</v>
      </c>
      <c r="AG28" s="168">
        <f t="shared" si="9"/>
        <v>34</v>
      </c>
      <c r="AH28" s="176" t="str">
        <f t="shared" si="7"/>
        <v>JK-053</v>
      </c>
    </row>
    <row r="29" spans="1:34" s="1" customFormat="1" ht="55.5" customHeight="1" x14ac:dyDescent="0.45">
      <c r="A29" s="175">
        <v>21</v>
      </c>
      <c r="B29" s="147" t="str">
        <f>OT!B26</f>
        <v>JK-054</v>
      </c>
      <c r="C29" s="144" t="str">
        <f>OT!C26</f>
        <v>ហ៊ាច សំបូរ</v>
      </c>
      <c r="D29" s="139" t="s">
        <v>1</v>
      </c>
      <c r="E29" s="139" t="s">
        <v>148</v>
      </c>
      <c r="F29" s="188" t="s">
        <v>230</v>
      </c>
      <c r="G29" s="171">
        <f t="shared" si="10"/>
        <v>312</v>
      </c>
      <c r="H29" s="317">
        <f>OT!J26</f>
        <v>240</v>
      </c>
      <c r="I29" s="166">
        <f>OT!AQ26</f>
        <v>26</v>
      </c>
      <c r="J29" s="156">
        <f>OT!AP26</f>
        <v>0</v>
      </c>
      <c r="K29" s="279">
        <f t="shared" si="0"/>
        <v>0</v>
      </c>
      <c r="L29" s="146">
        <f>OT!AR26</f>
        <v>0</v>
      </c>
      <c r="M29" s="154">
        <f t="shared" si="1"/>
        <v>0</v>
      </c>
      <c r="N29" s="167">
        <f>OT!AS26</f>
        <v>0</v>
      </c>
      <c r="O29" s="150">
        <f t="shared" si="2"/>
        <v>0</v>
      </c>
      <c r="P29" s="167">
        <f>OT!AT26</f>
        <v>0</v>
      </c>
      <c r="Q29" s="154">
        <f t="shared" si="3"/>
        <v>0</v>
      </c>
      <c r="R29" s="156">
        <f>OT!AU26</f>
        <v>0</v>
      </c>
      <c r="S29" s="150">
        <f t="shared" si="4"/>
        <v>0</v>
      </c>
      <c r="T29" s="145">
        <f>OT!BG26</f>
        <v>0</v>
      </c>
      <c r="U29" s="145">
        <f>OT!BH26</f>
        <v>0</v>
      </c>
      <c r="V29" s="145">
        <v>4</v>
      </c>
      <c r="W29" s="146"/>
      <c r="X29" s="151">
        <f t="shared" si="5"/>
        <v>0</v>
      </c>
      <c r="Y29" s="146">
        <f>OT!BI26</f>
        <v>0</v>
      </c>
      <c r="Z29" s="151">
        <f t="shared" si="6"/>
        <v>0</v>
      </c>
      <c r="AA29" s="169">
        <f>OT!BD26</f>
        <v>0</v>
      </c>
      <c r="AB29" s="152">
        <f>OT!BE26</f>
        <v>0</v>
      </c>
      <c r="AC29" s="152">
        <v>30</v>
      </c>
      <c r="AD29" s="152">
        <v>0</v>
      </c>
      <c r="AE29" s="170">
        <f t="shared" si="8"/>
        <v>34</v>
      </c>
      <c r="AF29" s="170">
        <v>0</v>
      </c>
      <c r="AG29" s="168">
        <f t="shared" si="9"/>
        <v>34</v>
      </c>
      <c r="AH29" s="176" t="str">
        <f t="shared" si="7"/>
        <v>JK-054</v>
      </c>
    </row>
    <row r="30" spans="1:34" s="1" customFormat="1" ht="55.5" customHeight="1" x14ac:dyDescent="0.45">
      <c r="A30" s="175">
        <v>22</v>
      </c>
      <c r="B30" s="147" t="str">
        <f>OT!B27</f>
        <v>JK-055</v>
      </c>
      <c r="C30" s="144" t="str">
        <f>OT!C27</f>
        <v>យ៉ត​ តូច</v>
      </c>
      <c r="D30" s="140" t="s">
        <v>2</v>
      </c>
      <c r="E30" s="139" t="s">
        <v>156</v>
      </c>
      <c r="F30" s="188" t="s">
        <v>230</v>
      </c>
      <c r="G30" s="171">
        <f t="shared" si="10"/>
        <v>270.40000000000003</v>
      </c>
      <c r="H30" s="317">
        <f>OT!J27</f>
        <v>208</v>
      </c>
      <c r="I30" s="166">
        <f>OT!AQ27</f>
        <v>26</v>
      </c>
      <c r="J30" s="156">
        <f>OT!AP27</f>
        <v>0</v>
      </c>
      <c r="K30" s="279">
        <f t="shared" si="0"/>
        <v>0</v>
      </c>
      <c r="L30" s="146">
        <f>OT!AR27</f>
        <v>0</v>
      </c>
      <c r="M30" s="154">
        <f t="shared" si="1"/>
        <v>0</v>
      </c>
      <c r="N30" s="167">
        <f>OT!AS27</f>
        <v>0</v>
      </c>
      <c r="O30" s="150">
        <f t="shared" si="2"/>
        <v>0</v>
      </c>
      <c r="P30" s="167">
        <f>OT!AT27</f>
        <v>0</v>
      </c>
      <c r="Q30" s="154">
        <f t="shared" si="3"/>
        <v>0</v>
      </c>
      <c r="R30" s="156">
        <f>OT!AU27</f>
        <v>0</v>
      </c>
      <c r="S30" s="150">
        <f t="shared" si="4"/>
        <v>0</v>
      </c>
      <c r="T30" s="145">
        <f>OT!BG27</f>
        <v>0</v>
      </c>
      <c r="U30" s="145">
        <f>OT!BH27</f>
        <v>0</v>
      </c>
      <c r="V30" s="145">
        <v>4</v>
      </c>
      <c r="W30" s="146"/>
      <c r="X30" s="151">
        <f t="shared" si="5"/>
        <v>0</v>
      </c>
      <c r="Y30" s="146">
        <f>OT!BI27</f>
        <v>0</v>
      </c>
      <c r="Z30" s="151">
        <f t="shared" si="6"/>
        <v>0</v>
      </c>
      <c r="AA30" s="169">
        <f>OT!BD27</f>
        <v>0</v>
      </c>
      <c r="AB30" s="152">
        <f>OT!BE27</f>
        <v>0</v>
      </c>
      <c r="AC30" s="152">
        <v>30</v>
      </c>
      <c r="AD30" s="152">
        <v>0</v>
      </c>
      <c r="AE30" s="170">
        <f t="shared" si="8"/>
        <v>34</v>
      </c>
      <c r="AF30" s="170">
        <v>0</v>
      </c>
      <c r="AG30" s="168">
        <f t="shared" si="9"/>
        <v>34</v>
      </c>
      <c r="AH30" s="176" t="str">
        <f t="shared" si="7"/>
        <v>JK-055</v>
      </c>
    </row>
    <row r="31" spans="1:34" s="1" customFormat="1" ht="55.5" customHeight="1" x14ac:dyDescent="0.45">
      <c r="A31" s="175">
        <v>23</v>
      </c>
      <c r="B31" s="147" t="str">
        <f>OT!B28</f>
        <v>JK-056</v>
      </c>
      <c r="C31" s="144" t="str">
        <f>OT!C28</f>
        <v>ហឿន និត</v>
      </c>
      <c r="D31" s="140" t="s">
        <v>2</v>
      </c>
      <c r="E31" s="139" t="s">
        <v>156</v>
      </c>
      <c r="F31" s="188" t="s">
        <v>230</v>
      </c>
      <c r="G31" s="171">
        <f t="shared" si="10"/>
        <v>270.40000000000003</v>
      </c>
      <c r="H31" s="317">
        <f>OT!J28</f>
        <v>208</v>
      </c>
      <c r="I31" s="166">
        <f>OT!AQ28</f>
        <v>26</v>
      </c>
      <c r="J31" s="156">
        <f>OT!AP28</f>
        <v>0</v>
      </c>
      <c r="K31" s="279">
        <f t="shared" si="0"/>
        <v>0</v>
      </c>
      <c r="L31" s="146">
        <f>OT!AR28</f>
        <v>0</v>
      </c>
      <c r="M31" s="154">
        <f t="shared" si="1"/>
        <v>0</v>
      </c>
      <c r="N31" s="167">
        <f>OT!AS28</f>
        <v>0</v>
      </c>
      <c r="O31" s="150">
        <f t="shared" si="2"/>
        <v>0</v>
      </c>
      <c r="P31" s="167">
        <f>OT!AT28</f>
        <v>0</v>
      </c>
      <c r="Q31" s="154">
        <f t="shared" si="3"/>
        <v>0</v>
      </c>
      <c r="R31" s="156">
        <f>OT!AU28</f>
        <v>0</v>
      </c>
      <c r="S31" s="150">
        <f t="shared" si="4"/>
        <v>0</v>
      </c>
      <c r="T31" s="145">
        <f>OT!BG28</f>
        <v>0</v>
      </c>
      <c r="U31" s="145">
        <f>OT!BH28</f>
        <v>0</v>
      </c>
      <c r="V31" s="145">
        <v>4</v>
      </c>
      <c r="W31" s="146"/>
      <c r="X31" s="151">
        <f t="shared" si="5"/>
        <v>0</v>
      </c>
      <c r="Y31" s="146">
        <f>OT!BI28</f>
        <v>0</v>
      </c>
      <c r="Z31" s="151">
        <f t="shared" si="6"/>
        <v>0</v>
      </c>
      <c r="AA31" s="169">
        <f>OT!BD28</f>
        <v>0</v>
      </c>
      <c r="AB31" s="152">
        <f>OT!BE28</f>
        <v>0</v>
      </c>
      <c r="AC31" s="152">
        <v>30</v>
      </c>
      <c r="AD31" s="152">
        <v>0</v>
      </c>
      <c r="AE31" s="170">
        <f t="shared" si="8"/>
        <v>34</v>
      </c>
      <c r="AF31" s="170">
        <v>0</v>
      </c>
      <c r="AG31" s="168">
        <f t="shared" si="9"/>
        <v>34</v>
      </c>
      <c r="AH31" s="176" t="str">
        <f t="shared" si="7"/>
        <v>JK-056</v>
      </c>
    </row>
    <row r="32" spans="1:34" s="1" customFormat="1" ht="55.5" customHeight="1" x14ac:dyDescent="0.45">
      <c r="A32" s="175">
        <v>24</v>
      </c>
      <c r="B32" s="147" t="str">
        <f>OT!B29</f>
        <v>JK-057</v>
      </c>
      <c r="C32" s="144" t="str">
        <f>OT!C29</f>
        <v>អុំ សុខេង</v>
      </c>
      <c r="D32" s="139" t="s">
        <v>2</v>
      </c>
      <c r="E32" s="139" t="s">
        <v>156</v>
      </c>
      <c r="F32" s="188" t="s">
        <v>230</v>
      </c>
      <c r="G32" s="171">
        <f>H32/26*26*130%</f>
        <v>270.40000000000003</v>
      </c>
      <c r="H32" s="317">
        <f>OT!J29</f>
        <v>208</v>
      </c>
      <c r="I32" s="166">
        <f>OT!AQ29</f>
        <v>26</v>
      </c>
      <c r="J32" s="156">
        <f>OT!AP29</f>
        <v>0</v>
      </c>
      <c r="K32" s="279">
        <f t="shared" si="0"/>
        <v>0</v>
      </c>
      <c r="L32" s="146">
        <f>OT!AR29</f>
        <v>0</v>
      </c>
      <c r="M32" s="154">
        <f t="shared" si="1"/>
        <v>0</v>
      </c>
      <c r="N32" s="167">
        <f>OT!AS29</f>
        <v>0</v>
      </c>
      <c r="O32" s="150">
        <f t="shared" si="2"/>
        <v>0</v>
      </c>
      <c r="P32" s="167">
        <f>OT!AT29</f>
        <v>0</v>
      </c>
      <c r="Q32" s="154">
        <f t="shared" si="3"/>
        <v>0</v>
      </c>
      <c r="R32" s="156">
        <f>OT!AU29</f>
        <v>0</v>
      </c>
      <c r="S32" s="150">
        <f t="shared" si="4"/>
        <v>0</v>
      </c>
      <c r="T32" s="145">
        <f>OT!BG29</f>
        <v>0</v>
      </c>
      <c r="U32" s="145">
        <f>OT!BH29</f>
        <v>0</v>
      </c>
      <c r="V32" s="145">
        <v>4</v>
      </c>
      <c r="W32" s="146"/>
      <c r="X32" s="151">
        <f t="shared" si="5"/>
        <v>0</v>
      </c>
      <c r="Y32" s="146">
        <f>OT!BI29</f>
        <v>0</v>
      </c>
      <c r="Z32" s="151">
        <f t="shared" si="6"/>
        <v>0</v>
      </c>
      <c r="AA32" s="169">
        <f>OT!BD29</f>
        <v>0</v>
      </c>
      <c r="AB32" s="152">
        <f>OT!BE29</f>
        <v>0</v>
      </c>
      <c r="AC32" s="152">
        <v>30</v>
      </c>
      <c r="AD32" s="152">
        <v>0</v>
      </c>
      <c r="AE32" s="170">
        <f t="shared" si="8"/>
        <v>34</v>
      </c>
      <c r="AF32" s="170">
        <v>0</v>
      </c>
      <c r="AG32" s="168">
        <f t="shared" si="9"/>
        <v>34</v>
      </c>
      <c r="AH32" s="176" t="str">
        <f t="shared" si="7"/>
        <v>JK-057</v>
      </c>
    </row>
    <row r="33" spans="1:36" s="1" customFormat="1" ht="55.5" customHeight="1" x14ac:dyDescent="0.45">
      <c r="A33" s="175">
        <v>25</v>
      </c>
      <c r="B33" s="147" t="str">
        <f>OT!B30</f>
        <v>JK-058</v>
      </c>
      <c r="C33" s="144" t="str">
        <f>OT!C30</f>
        <v>ឃុត ឡ័យ</v>
      </c>
      <c r="D33" s="140" t="s">
        <v>1</v>
      </c>
      <c r="E33" s="159" t="s">
        <v>174</v>
      </c>
      <c r="F33" s="188" t="s">
        <v>230</v>
      </c>
      <c r="G33" s="171">
        <f t="shared" si="10"/>
        <v>569.4</v>
      </c>
      <c r="H33" s="317">
        <f>OT!J30</f>
        <v>438</v>
      </c>
      <c r="I33" s="166">
        <f>OT!AQ30</f>
        <v>26</v>
      </c>
      <c r="J33" s="156">
        <f>OT!AP30</f>
        <v>0</v>
      </c>
      <c r="K33" s="279">
        <f t="shared" si="0"/>
        <v>0</v>
      </c>
      <c r="L33" s="146">
        <f>OT!AR30</f>
        <v>0</v>
      </c>
      <c r="M33" s="154">
        <f t="shared" si="1"/>
        <v>0</v>
      </c>
      <c r="N33" s="167">
        <f>OT!AS30</f>
        <v>0</v>
      </c>
      <c r="O33" s="150">
        <f t="shared" si="2"/>
        <v>0</v>
      </c>
      <c r="P33" s="167">
        <f>OT!AT30</f>
        <v>0</v>
      </c>
      <c r="Q33" s="154">
        <f t="shared" si="3"/>
        <v>0</v>
      </c>
      <c r="R33" s="156">
        <v>0</v>
      </c>
      <c r="S33" s="150">
        <f t="shared" si="4"/>
        <v>0</v>
      </c>
      <c r="T33" s="145">
        <f>OT!BG30</f>
        <v>0</v>
      </c>
      <c r="U33" s="300">
        <f>OT!BH30</f>
        <v>0</v>
      </c>
      <c r="V33" s="145">
        <v>5</v>
      </c>
      <c r="W33" s="146"/>
      <c r="X33" s="151">
        <f t="shared" si="5"/>
        <v>0</v>
      </c>
      <c r="Y33" s="146">
        <f>OT!BI30</f>
        <v>0</v>
      </c>
      <c r="Z33" s="151">
        <f t="shared" si="6"/>
        <v>0</v>
      </c>
      <c r="AA33" s="169">
        <f>OT!BD30</f>
        <v>0</v>
      </c>
      <c r="AB33" s="152">
        <f>OT!BE30</f>
        <v>0</v>
      </c>
      <c r="AC33" s="152">
        <v>30</v>
      </c>
      <c r="AD33" s="152">
        <v>0</v>
      </c>
      <c r="AE33" s="170">
        <f t="shared" si="8"/>
        <v>35</v>
      </c>
      <c r="AF33" s="170">
        <v>0</v>
      </c>
      <c r="AG33" s="168">
        <f t="shared" si="9"/>
        <v>35</v>
      </c>
      <c r="AH33" s="176" t="str">
        <f t="shared" si="7"/>
        <v>JK-058</v>
      </c>
    </row>
    <row r="34" spans="1:36" s="1" customFormat="1" ht="55.5" customHeight="1" x14ac:dyDescent="0.45">
      <c r="A34" s="175">
        <v>26</v>
      </c>
      <c r="B34" s="147" t="str">
        <f>OT!B31</f>
        <v>JK-060</v>
      </c>
      <c r="C34" s="153" t="str">
        <f>OT!C31</f>
        <v>ព្រឿង សំណាង</v>
      </c>
      <c r="D34" s="140" t="s">
        <v>2</v>
      </c>
      <c r="E34" s="139" t="s">
        <v>150</v>
      </c>
      <c r="F34" s="188" t="s">
        <v>230</v>
      </c>
      <c r="G34" s="171">
        <f t="shared" si="10"/>
        <v>265.2</v>
      </c>
      <c r="H34" s="317">
        <f>OT!J31</f>
        <v>204</v>
      </c>
      <c r="I34" s="166">
        <f>OT!AQ31</f>
        <v>26</v>
      </c>
      <c r="J34" s="156">
        <f>OT!AP31</f>
        <v>0</v>
      </c>
      <c r="K34" s="279">
        <f t="shared" si="0"/>
        <v>0</v>
      </c>
      <c r="L34" s="146">
        <f>OT!AR31</f>
        <v>0</v>
      </c>
      <c r="M34" s="154">
        <f t="shared" si="1"/>
        <v>0</v>
      </c>
      <c r="N34" s="167">
        <f>OT!AS31</f>
        <v>0</v>
      </c>
      <c r="O34" s="150">
        <f t="shared" si="2"/>
        <v>0</v>
      </c>
      <c r="P34" s="167">
        <f>OT!AT31</f>
        <v>0</v>
      </c>
      <c r="Q34" s="154">
        <f t="shared" si="3"/>
        <v>0</v>
      </c>
      <c r="R34" s="156">
        <f>OT!AU31</f>
        <v>0</v>
      </c>
      <c r="S34" s="150">
        <f t="shared" si="4"/>
        <v>0</v>
      </c>
      <c r="T34" s="145">
        <f>OT!BG31</f>
        <v>0</v>
      </c>
      <c r="U34" s="145">
        <f>OT!BH31</f>
        <v>0</v>
      </c>
      <c r="V34" s="145">
        <v>4</v>
      </c>
      <c r="W34" s="146"/>
      <c r="X34" s="151">
        <f t="shared" si="5"/>
        <v>0</v>
      </c>
      <c r="Y34" s="146">
        <f>OT!BI31</f>
        <v>0</v>
      </c>
      <c r="Z34" s="151">
        <f t="shared" si="6"/>
        <v>0</v>
      </c>
      <c r="AA34" s="169">
        <f>OT!BD31</f>
        <v>0</v>
      </c>
      <c r="AB34" s="152">
        <f>OT!BE31</f>
        <v>0</v>
      </c>
      <c r="AC34" s="152">
        <v>30</v>
      </c>
      <c r="AD34" s="152">
        <v>0</v>
      </c>
      <c r="AE34" s="170">
        <f t="shared" si="8"/>
        <v>34</v>
      </c>
      <c r="AF34" s="170">
        <v>0</v>
      </c>
      <c r="AG34" s="168">
        <f t="shared" si="9"/>
        <v>34</v>
      </c>
      <c r="AH34" s="176" t="str">
        <f t="shared" si="7"/>
        <v>JK-060</v>
      </c>
    </row>
    <row r="35" spans="1:36" s="1" customFormat="1" ht="55.5" customHeight="1" x14ac:dyDescent="0.45">
      <c r="A35" s="175">
        <v>27</v>
      </c>
      <c r="B35" s="147" t="str">
        <f>OT!B32</f>
        <v>JK-063</v>
      </c>
      <c r="C35" s="144" t="str">
        <f>OT!C32</f>
        <v>ស្រស់ វីរ:</v>
      </c>
      <c r="D35" s="140" t="s">
        <v>1</v>
      </c>
      <c r="E35" s="159" t="s">
        <v>175</v>
      </c>
      <c r="F35" s="188" t="s">
        <v>231</v>
      </c>
      <c r="G35" s="171">
        <f t="shared" si="10"/>
        <v>377</v>
      </c>
      <c r="H35" s="317">
        <f>OT!J32</f>
        <v>290</v>
      </c>
      <c r="I35" s="166">
        <f>OT!AQ32</f>
        <v>26</v>
      </c>
      <c r="J35" s="156">
        <f>OT!AP32</f>
        <v>0</v>
      </c>
      <c r="K35" s="279">
        <f t="shared" si="0"/>
        <v>0</v>
      </c>
      <c r="L35" s="146">
        <f>OT!AR32</f>
        <v>0</v>
      </c>
      <c r="M35" s="154">
        <f t="shared" si="1"/>
        <v>0</v>
      </c>
      <c r="N35" s="167">
        <f>OT!AS32</f>
        <v>0</v>
      </c>
      <c r="O35" s="150">
        <f t="shared" si="2"/>
        <v>0</v>
      </c>
      <c r="P35" s="167">
        <f>OT!AT32</f>
        <v>0</v>
      </c>
      <c r="Q35" s="154">
        <f t="shared" si="3"/>
        <v>0</v>
      </c>
      <c r="R35" s="156">
        <f>OT!AU32</f>
        <v>0</v>
      </c>
      <c r="S35" s="150">
        <f t="shared" si="4"/>
        <v>0</v>
      </c>
      <c r="T35" s="145">
        <f>OT!BG32</f>
        <v>0</v>
      </c>
      <c r="U35" s="300">
        <f>OT!BH32</f>
        <v>0</v>
      </c>
      <c r="V35" s="145">
        <v>4</v>
      </c>
      <c r="W35" s="146"/>
      <c r="X35" s="151">
        <f t="shared" si="5"/>
        <v>0</v>
      </c>
      <c r="Y35" s="146">
        <f>OT!BI32</f>
        <v>0</v>
      </c>
      <c r="Z35" s="151">
        <f t="shared" si="6"/>
        <v>0</v>
      </c>
      <c r="AA35" s="169">
        <f>OT!BD32</f>
        <v>0</v>
      </c>
      <c r="AB35" s="152">
        <f>OT!BE32</f>
        <v>0</v>
      </c>
      <c r="AC35" s="152">
        <v>30</v>
      </c>
      <c r="AD35" s="152">
        <v>0</v>
      </c>
      <c r="AE35" s="170">
        <f t="shared" si="8"/>
        <v>34</v>
      </c>
      <c r="AF35" s="170">
        <v>0</v>
      </c>
      <c r="AG35" s="168">
        <f t="shared" si="9"/>
        <v>34</v>
      </c>
      <c r="AH35" s="176" t="str">
        <f t="shared" si="7"/>
        <v>JK-063</v>
      </c>
    </row>
    <row r="36" spans="1:36" s="1" customFormat="1" ht="55.5" customHeight="1" x14ac:dyDescent="0.45">
      <c r="A36" s="175">
        <v>28</v>
      </c>
      <c r="B36" s="147" t="str">
        <f>OT!B33</f>
        <v>JK-066</v>
      </c>
      <c r="C36" s="144" t="str">
        <f>OT!C33</f>
        <v>អៀប កា</v>
      </c>
      <c r="D36" s="139" t="s">
        <v>2</v>
      </c>
      <c r="E36" s="139" t="s">
        <v>156</v>
      </c>
      <c r="F36" s="188" t="s">
        <v>232</v>
      </c>
      <c r="G36" s="171">
        <f t="shared" si="10"/>
        <v>270.40000000000003</v>
      </c>
      <c r="H36" s="317">
        <f>OT!J33</f>
        <v>208</v>
      </c>
      <c r="I36" s="166">
        <f>OT!AQ33</f>
        <v>26</v>
      </c>
      <c r="J36" s="156">
        <f>OT!AP33</f>
        <v>0</v>
      </c>
      <c r="K36" s="279">
        <f t="shared" si="0"/>
        <v>0</v>
      </c>
      <c r="L36" s="146">
        <f>OT!AR33</f>
        <v>0</v>
      </c>
      <c r="M36" s="154">
        <f t="shared" si="1"/>
        <v>0</v>
      </c>
      <c r="N36" s="167">
        <f>OT!AS33</f>
        <v>0</v>
      </c>
      <c r="O36" s="150">
        <f t="shared" si="2"/>
        <v>0</v>
      </c>
      <c r="P36" s="167">
        <f>OT!AT33</f>
        <v>0</v>
      </c>
      <c r="Q36" s="154">
        <f t="shared" si="3"/>
        <v>0</v>
      </c>
      <c r="R36" s="156">
        <f>OT!AU33</f>
        <v>0</v>
      </c>
      <c r="S36" s="150">
        <f t="shared" si="4"/>
        <v>0</v>
      </c>
      <c r="T36" s="145">
        <f>OT!BG33</f>
        <v>0</v>
      </c>
      <c r="U36" s="145">
        <f>OT!BH33</f>
        <v>0</v>
      </c>
      <c r="V36" s="145">
        <v>4</v>
      </c>
      <c r="W36" s="146"/>
      <c r="X36" s="151">
        <f t="shared" si="5"/>
        <v>0</v>
      </c>
      <c r="Y36" s="146">
        <f>OT!BI33</f>
        <v>0</v>
      </c>
      <c r="Z36" s="151">
        <f t="shared" si="6"/>
        <v>0</v>
      </c>
      <c r="AA36" s="169">
        <f>OT!BD33</f>
        <v>0</v>
      </c>
      <c r="AB36" s="152">
        <f>OT!BE33</f>
        <v>0</v>
      </c>
      <c r="AC36" s="152">
        <v>30</v>
      </c>
      <c r="AD36" s="152">
        <v>0</v>
      </c>
      <c r="AE36" s="170">
        <f t="shared" si="8"/>
        <v>34</v>
      </c>
      <c r="AF36" s="170">
        <v>0</v>
      </c>
      <c r="AG36" s="168">
        <f t="shared" si="9"/>
        <v>34</v>
      </c>
      <c r="AH36" s="176" t="str">
        <f t="shared" si="7"/>
        <v>JK-066</v>
      </c>
    </row>
    <row r="37" spans="1:36" s="1" customFormat="1" ht="55.5" customHeight="1" x14ac:dyDescent="0.45">
      <c r="A37" s="175">
        <v>29</v>
      </c>
      <c r="B37" s="147" t="str">
        <f>OT!B34</f>
        <v>JK-067</v>
      </c>
      <c r="C37" s="144" t="str">
        <f>OT!C34</f>
        <v>ភាច នី</v>
      </c>
      <c r="D37" s="140" t="s">
        <v>1</v>
      </c>
      <c r="E37" s="159" t="s">
        <v>179</v>
      </c>
      <c r="F37" s="188" t="s">
        <v>232</v>
      </c>
      <c r="G37" s="171">
        <f t="shared" si="10"/>
        <v>274.3</v>
      </c>
      <c r="H37" s="317">
        <f>OT!J34</f>
        <v>211</v>
      </c>
      <c r="I37" s="166">
        <f>OT!AQ34</f>
        <v>26</v>
      </c>
      <c r="J37" s="156">
        <f>OT!AP34</f>
        <v>0</v>
      </c>
      <c r="K37" s="279">
        <f t="shared" si="0"/>
        <v>0</v>
      </c>
      <c r="L37" s="146">
        <f>OT!AR34</f>
        <v>0</v>
      </c>
      <c r="M37" s="154">
        <f t="shared" si="1"/>
        <v>0</v>
      </c>
      <c r="N37" s="167">
        <f>OT!AS34</f>
        <v>0</v>
      </c>
      <c r="O37" s="150">
        <f t="shared" si="2"/>
        <v>0</v>
      </c>
      <c r="P37" s="167">
        <f>OT!AT34</f>
        <v>0</v>
      </c>
      <c r="Q37" s="154">
        <f t="shared" si="3"/>
        <v>0</v>
      </c>
      <c r="R37" s="156">
        <f>OT!AU34</f>
        <v>0</v>
      </c>
      <c r="S37" s="150">
        <f t="shared" si="4"/>
        <v>0</v>
      </c>
      <c r="T37" s="145">
        <f>OT!BG34</f>
        <v>0</v>
      </c>
      <c r="U37" s="145">
        <f>OT!BH34</f>
        <v>0</v>
      </c>
      <c r="V37" s="145">
        <v>4</v>
      </c>
      <c r="W37" s="146"/>
      <c r="X37" s="151">
        <f t="shared" si="5"/>
        <v>0</v>
      </c>
      <c r="Y37" s="146">
        <f>OT!BI34</f>
        <v>0</v>
      </c>
      <c r="Z37" s="151">
        <f t="shared" si="6"/>
        <v>0</v>
      </c>
      <c r="AA37" s="169">
        <f>OT!BD34</f>
        <v>0</v>
      </c>
      <c r="AB37" s="152">
        <f>OT!BE34</f>
        <v>0</v>
      </c>
      <c r="AC37" s="152">
        <v>30</v>
      </c>
      <c r="AD37" s="152">
        <v>0</v>
      </c>
      <c r="AE37" s="170">
        <f t="shared" si="8"/>
        <v>34</v>
      </c>
      <c r="AF37" s="170">
        <v>0</v>
      </c>
      <c r="AG37" s="168">
        <f t="shared" si="9"/>
        <v>34</v>
      </c>
      <c r="AH37" s="176" t="str">
        <f t="shared" si="7"/>
        <v>JK-067</v>
      </c>
    </row>
    <row r="38" spans="1:36" s="1" customFormat="1" ht="55.5" customHeight="1" x14ac:dyDescent="0.45">
      <c r="A38" s="175">
        <v>30</v>
      </c>
      <c r="B38" s="147" t="str">
        <f>OT!B35</f>
        <v>JK-070</v>
      </c>
      <c r="C38" s="144" t="str">
        <f>OT!C35</f>
        <v>ពិន ធីតា</v>
      </c>
      <c r="D38" s="139" t="s">
        <v>2</v>
      </c>
      <c r="E38" s="139" t="s">
        <v>156</v>
      </c>
      <c r="F38" s="188" t="s">
        <v>232</v>
      </c>
      <c r="G38" s="171">
        <f t="shared" si="10"/>
        <v>270.40000000000003</v>
      </c>
      <c r="H38" s="317">
        <f>OT!J35</f>
        <v>208</v>
      </c>
      <c r="I38" s="166">
        <f>OT!AQ35</f>
        <v>26</v>
      </c>
      <c r="J38" s="156">
        <f>OT!AP35</f>
        <v>0</v>
      </c>
      <c r="K38" s="279">
        <f t="shared" si="0"/>
        <v>0</v>
      </c>
      <c r="L38" s="146">
        <f>OT!AR35</f>
        <v>0</v>
      </c>
      <c r="M38" s="154">
        <f t="shared" si="1"/>
        <v>0</v>
      </c>
      <c r="N38" s="167">
        <f>OT!AS35</f>
        <v>0</v>
      </c>
      <c r="O38" s="150">
        <f t="shared" si="2"/>
        <v>0</v>
      </c>
      <c r="P38" s="167">
        <f>OT!AT35</f>
        <v>0</v>
      </c>
      <c r="Q38" s="154">
        <f t="shared" si="3"/>
        <v>0</v>
      </c>
      <c r="R38" s="156">
        <f>OT!AU35</f>
        <v>0</v>
      </c>
      <c r="S38" s="150">
        <f t="shared" si="4"/>
        <v>0</v>
      </c>
      <c r="T38" s="145">
        <f>OT!BG35</f>
        <v>0</v>
      </c>
      <c r="U38" s="145">
        <f>OT!BH35</f>
        <v>0</v>
      </c>
      <c r="V38" s="145">
        <v>4</v>
      </c>
      <c r="W38" s="156"/>
      <c r="X38" s="154">
        <f t="shared" si="5"/>
        <v>0</v>
      </c>
      <c r="Y38" s="146">
        <f>OT!BI35</f>
        <v>0</v>
      </c>
      <c r="Z38" s="151">
        <f t="shared" si="6"/>
        <v>0</v>
      </c>
      <c r="AA38" s="169">
        <f>OT!BD35</f>
        <v>0</v>
      </c>
      <c r="AB38" s="152">
        <f>OT!BE35</f>
        <v>0</v>
      </c>
      <c r="AC38" s="152">
        <v>30</v>
      </c>
      <c r="AD38" s="152">
        <v>0</v>
      </c>
      <c r="AE38" s="170">
        <f t="shared" si="8"/>
        <v>34</v>
      </c>
      <c r="AF38" s="170">
        <v>0</v>
      </c>
      <c r="AG38" s="168">
        <f t="shared" si="9"/>
        <v>34</v>
      </c>
      <c r="AH38" s="176" t="str">
        <f t="shared" si="7"/>
        <v>JK-070</v>
      </c>
    </row>
    <row r="39" spans="1:36" s="1" customFormat="1" ht="55.5" customHeight="1" x14ac:dyDescent="0.45">
      <c r="A39" s="175">
        <v>31</v>
      </c>
      <c r="B39" s="147" t="str">
        <f>OT!B36</f>
        <v>JK-071</v>
      </c>
      <c r="C39" s="144" t="str">
        <f>OT!C36</f>
        <v>ស៊ុន កី</v>
      </c>
      <c r="D39" s="139" t="s">
        <v>2</v>
      </c>
      <c r="E39" s="139" t="s">
        <v>156</v>
      </c>
      <c r="F39" s="188" t="s">
        <v>232</v>
      </c>
      <c r="G39" s="171">
        <f t="shared" si="10"/>
        <v>270.40000000000003</v>
      </c>
      <c r="H39" s="317">
        <f>OT!J36</f>
        <v>208</v>
      </c>
      <c r="I39" s="166">
        <f>OT!AQ36</f>
        <v>26</v>
      </c>
      <c r="J39" s="156">
        <f>OT!AP36</f>
        <v>0</v>
      </c>
      <c r="K39" s="279">
        <f t="shared" si="0"/>
        <v>0</v>
      </c>
      <c r="L39" s="146">
        <f>OT!AR36</f>
        <v>0</v>
      </c>
      <c r="M39" s="154">
        <f t="shared" si="1"/>
        <v>0</v>
      </c>
      <c r="N39" s="167">
        <f>OT!AS36</f>
        <v>0</v>
      </c>
      <c r="O39" s="150">
        <f t="shared" si="2"/>
        <v>0</v>
      </c>
      <c r="P39" s="167">
        <f>OT!AT36</f>
        <v>0</v>
      </c>
      <c r="Q39" s="279">
        <f t="shared" si="3"/>
        <v>0</v>
      </c>
      <c r="R39" s="156">
        <f>OT!AU36</f>
        <v>0</v>
      </c>
      <c r="S39" s="150">
        <f t="shared" si="4"/>
        <v>0</v>
      </c>
      <c r="T39" s="145">
        <f>OT!BG36</f>
        <v>0</v>
      </c>
      <c r="U39" s="145">
        <f>OT!BH36</f>
        <v>0</v>
      </c>
      <c r="V39" s="145">
        <v>4</v>
      </c>
      <c r="W39" s="146"/>
      <c r="X39" s="151">
        <f t="shared" si="5"/>
        <v>0</v>
      </c>
      <c r="Y39" s="146">
        <f>OT!BI36</f>
        <v>0</v>
      </c>
      <c r="Z39" s="151">
        <f t="shared" si="6"/>
        <v>0</v>
      </c>
      <c r="AA39" s="169">
        <f>OT!BD36</f>
        <v>0</v>
      </c>
      <c r="AB39" s="152">
        <f>OT!BE36</f>
        <v>0</v>
      </c>
      <c r="AC39" s="152">
        <v>30</v>
      </c>
      <c r="AD39" s="152">
        <v>0</v>
      </c>
      <c r="AE39" s="170">
        <f>AC39+AB39+Z39+X39+V39+U39+T39+S39+Q39+O39+M39+K39</f>
        <v>34</v>
      </c>
      <c r="AF39" s="170">
        <v>0</v>
      </c>
      <c r="AG39" s="168">
        <f t="shared" si="9"/>
        <v>34</v>
      </c>
      <c r="AH39" s="176" t="str">
        <f t="shared" si="7"/>
        <v>JK-071</v>
      </c>
    </row>
    <row r="40" spans="1:36" s="1" customFormat="1" ht="55.5" customHeight="1" x14ac:dyDescent="0.45">
      <c r="A40" s="175">
        <v>32</v>
      </c>
      <c r="B40" s="147" t="str">
        <f>OT!B37</f>
        <v>JK-072</v>
      </c>
      <c r="C40" s="144" t="str">
        <f>OT!C37</f>
        <v>ចាន់គឹមសៀង</v>
      </c>
      <c r="D40" s="139" t="s">
        <v>2</v>
      </c>
      <c r="E40" s="139" t="s">
        <v>156</v>
      </c>
      <c r="F40" s="188" t="s">
        <v>232</v>
      </c>
      <c r="G40" s="171">
        <f t="shared" si="10"/>
        <v>270.40000000000003</v>
      </c>
      <c r="H40" s="317">
        <f>OT!J37</f>
        <v>208</v>
      </c>
      <c r="I40" s="166">
        <f>OT!AQ37</f>
        <v>26</v>
      </c>
      <c r="J40" s="156">
        <f>OT!AP37</f>
        <v>0</v>
      </c>
      <c r="K40" s="279">
        <f t="shared" si="0"/>
        <v>0</v>
      </c>
      <c r="L40" s="146">
        <f>OT!AR37</f>
        <v>0</v>
      </c>
      <c r="M40" s="154">
        <f t="shared" si="1"/>
        <v>0</v>
      </c>
      <c r="N40" s="167">
        <f>OT!AS37</f>
        <v>0</v>
      </c>
      <c r="O40" s="150">
        <f t="shared" si="2"/>
        <v>0</v>
      </c>
      <c r="P40" s="167">
        <f>OT!AT37</f>
        <v>0</v>
      </c>
      <c r="Q40" s="154">
        <f t="shared" si="3"/>
        <v>0</v>
      </c>
      <c r="R40" s="156">
        <f>OT!AU37</f>
        <v>0</v>
      </c>
      <c r="S40" s="150">
        <f t="shared" si="4"/>
        <v>0</v>
      </c>
      <c r="T40" s="145">
        <f>OT!BG37</f>
        <v>0</v>
      </c>
      <c r="U40" s="145">
        <v>0</v>
      </c>
      <c r="V40" s="145">
        <v>4</v>
      </c>
      <c r="W40" s="146"/>
      <c r="X40" s="151">
        <f t="shared" si="5"/>
        <v>0</v>
      </c>
      <c r="Y40" s="146" t="str">
        <f>OT!BI37</f>
        <v xml:space="preserve"> </v>
      </c>
      <c r="Z40" s="151">
        <v>0</v>
      </c>
      <c r="AA40" s="169">
        <f>OT!BD37</f>
        <v>0</v>
      </c>
      <c r="AB40" s="152">
        <f>OT!BE37</f>
        <v>0</v>
      </c>
      <c r="AC40" s="152">
        <v>30</v>
      </c>
      <c r="AD40" s="152">
        <v>0</v>
      </c>
      <c r="AE40" s="170">
        <f>AC40+AB40+Z40+X40+V40+U40+T40+S40+Q40+O40+M40+K40</f>
        <v>34</v>
      </c>
      <c r="AF40" s="170">
        <v>0</v>
      </c>
      <c r="AG40" s="168">
        <f t="shared" si="9"/>
        <v>34</v>
      </c>
      <c r="AH40" s="176" t="str">
        <f>B40</f>
        <v>JK-072</v>
      </c>
    </row>
    <row r="41" spans="1:36" s="1" customFormat="1" ht="55.5" customHeight="1" x14ac:dyDescent="0.45">
      <c r="A41" s="175">
        <v>33</v>
      </c>
      <c r="B41" s="147" t="str">
        <f>OT!B38</f>
        <v>JK-073</v>
      </c>
      <c r="C41" s="144" t="str">
        <f>OT!C38</f>
        <v>ហ៊ុល បុប្ផា</v>
      </c>
      <c r="D41" s="141" t="s">
        <v>2</v>
      </c>
      <c r="E41" s="159" t="s">
        <v>155</v>
      </c>
      <c r="F41" s="188" t="s">
        <v>233</v>
      </c>
      <c r="G41" s="171">
        <f t="shared" si="10"/>
        <v>270.40000000000003</v>
      </c>
      <c r="H41" s="317">
        <f>OT!J38</f>
        <v>208</v>
      </c>
      <c r="I41" s="166">
        <f>OT!AQ38</f>
        <v>26</v>
      </c>
      <c r="J41" s="156">
        <f>OT!AP38</f>
        <v>0</v>
      </c>
      <c r="K41" s="279">
        <f t="shared" si="0"/>
        <v>0</v>
      </c>
      <c r="L41" s="146">
        <f>OT!AR38</f>
        <v>0</v>
      </c>
      <c r="M41" s="154">
        <f t="shared" si="1"/>
        <v>0</v>
      </c>
      <c r="N41" s="167">
        <f>OT!AS38</f>
        <v>0</v>
      </c>
      <c r="O41" s="150">
        <f t="shared" si="2"/>
        <v>0</v>
      </c>
      <c r="P41" s="167">
        <f>OT!AT38</f>
        <v>0</v>
      </c>
      <c r="Q41" s="154">
        <f t="shared" si="3"/>
        <v>0</v>
      </c>
      <c r="R41" s="156">
        <f>OT!AU38</f>
        <v>0</v>
      </c>
      <c r="S41" s="150">
        <f t="shared" si="4"/>
        <v>0</v>
      </c>
      <c r="T41" s="145">
        <f>OT!BG38</f>
        <v>0</v>
      </c>
      <c r="U41" s="145">
        <f>OT!BH38</f>
        <v>0</v>
      </c>
      <c r="V41" s="145">
        <v>4</v>
      </c>
      <c r="W41" s="146"/>
      <c r="X41" s="151">
        <f t="shared" si="5"/>
        <v>0</v>
      </c>
      <c r="Y41" s="146">
        <f>OT!BI38</f>
        <v>0</v>
      </c>
      <c r="Z41" s="151">
        <f t="shared" si="6"/>
        <v>0</v>
      </c>
      <c r="AA41" s="169">
        <f>OT!BD38</f>
        <v>0</v>
      </c>
      <c r="AB41" s="152">
        <f>OT!BE38</f>
        <v>0</v>
      </c>
      <c r="AC41" s="152">
        <v>30</v>
      </c>
      <c r="AD41" s="152">
        <v>0</v>
      </c>
      <c r="AE41" s="170">
        <f t="shared" si="8"/>
        <v>34</v>
      </c>
      <c r="AF41" s="170">
        <v>0</v>
      </c>
      <c r="AG41" s="168">
        <f t="shared" si="9"/>
        <v>34</v>
      </c>
      <c r="AH41" s="176" t="str">
        <f t="shared" si="7"/>
        <v>JK-073</v>
      </c>
    </row>
    <row r="42" spans="1:36" s="1" customFormat="1" ht="55.5" customHeight="1" x14ac:dyDescent="0.45">
      <c r="A42" s="175">
        <v>34</v>
      </c>
      <c r="B42" s="147" t="str">
        <f>OT!B39</f>
        <v>JK-074</v>
      </c>
      <c r="C42" s="144" t="str">
        <f>OT!C39</f>
        <v>រឿន​ រ៉ាក់</v>
      </c>
      <c r="D42" s="139" t="str">
        <f>OT!D39</f>
        <v>M</v>
      </c>
      <c r="E42" s="139" t="str">
        <f>OT!E39</f>
        <v>លាយថ្នាំ</v>
      </c>
      <c r="F42" s="188" t="s">
        <v>262</v>
      </c>
      <c r="G42" s="171">
        <f t="shared" si="10"/>
        <v>806</v>
      </c>
      <c r="H42" s="317">
        <f>OT!J39</f>
        <v>620</v>
      </c>
      <c r="I42" s="166">
        <f>OT!AQ39</f>
        <v>0</v>
      </c>
      <c r="J42" s="156">
        <f>OT!AP39</f>
        <v>6</v>
      </c>
      <c r="K42" s="279">
        <f t="shared" si="0"/>
        <v>143.07692307692309</v>
      </c>
      <c r="L42" s="146">
        <f>OT!AR39</f>
        <v>20</v>
      </c>
      <c r="M42" s="154">
        <f t="shared" si="1"/>
        <v>238.46153846153845</v>
      </c>
      <c r="N42" s="167">
        <f>OT!AS39</f>
        <v>0</v>
      </c>
      <c r="O42" s="150">
        <f t="shared" si="2"/>
        <v>0</v>
      </c>
      <c r="P42" s="167">
        <f>OT!AT39</f>
        <v>0</v>
      </c>
      <c r="Q42" s="279">
        <f t="shared" si="3"/>
        <v>0</v>
      </c>
      <c r="R42" s="156">
        <f>OT!AU39</f>
        <v>8</v>
      </c>
      <c r="S42" s="150">
        <f t="shared" si="4"/>
        <v>47.692307692307693</v>
      </c>
      <c r="T42" s="145">
        <f>OT!BG39</f>
        <v>5</v>
      </c>
      <c r="U42" s="300">
        <f>OT!BH39</f>
        <v>3.5</v>
      </c>
      <c r="V42" s="157">
        <v>4</v>
      </c>
      <c r="W42" s="146"/>
      <c r="X42" s="151">
        <f t="shared" si="5"/>
        <v>0</v>
      </c>
      <c r="Y42" s="146">
        <f>OT!BI39</f>
        <v>3</v>
      </c>
      <c r="Z42" s="151">
        <f t="shared" si="6"/>
        <v>71.538461538461547</v>
      </c>
      <c r="AA42" s="169">
        <f>OT!BD39</f>
        <v>0</v>
      </c>
      <c r="AB42" s="152">
        <f>OT!BE39</f>
        <v>0</v>
      </c>
      <c r="AC42" s="152">
        <f>30/26*I42</f>
        <v>0</v>
      </c>
      <c r="AD42" s="152">
        <v>0</v>
      </c>
      <c r="AE42" s="170">
        <f t="shared" si="8"/>
        <v>513.26923076923072</v>
      </c>
      <c r="AF42" s="170">
        <v>3.4</v>
      </c>
      <c r="AG42" s="168">
        <f t="shared" si="9"/>
        <v>509.86923076923074</v>
      </c>
      <c r="AH42" s="176" t="str">
        <f t="shared" si="7"/>
        <v>JK-074</v>
      </c>
    </row>
    <row r="43" spans="1:36" s="1" customFormat="1" ht="55.5" customHeight="1" x14ac:dyDescent="0.45">
      <c r="A43" s="175">
        <v>35</v>
      </c>
      <c r="B43" s="198" t="str">
        <f>OT!B40</f>
        <v>TRAIN-06</v>
      </c>
      <c r="C43" s="144" t="str">
        <f>OT!C40</f>
        <v>អ៊ុក​ រស្មី</v>
      </c>
      <c r="D43" s="139" t="s">
        <v>1</v>
      </c>
      <c r="E43" s="139" t="s">
        <v>273</v>
      </c>
      <c r="F43" s="319" t="s">
        <v>274</v>
      </c>
      <c r="G43" s="171">
        <f t="shared" si="10"/>
        <v>270.40000000000003</v>
      </c>
      <c r="H43" s="317">
        <f>OT!J40</f>
        <v>208</v>
      </c>
      <c r="I43" s="166">
        <f>OT!AQ40</f>
        <v>26</v>
      </c>
      <c r="J43" s="156">
        <f>OT!AP40</f>
        <v>0</v>
      </c>
      <c r="K43" s="279">
        <f t="shared" si="0"/>
        <v>0</v>
      </c>
      <c r="L43" s="146">
        <f>OT!AR40</f>
        <v>0</v>
      </c>
      <c r="M43" s="154">
        <f t="shared" si="1"/>
        <v>0</v>
      </c>
      <c r="N43" s="177">
        <f>OT!AS40</f>
        <v>0</v>
      </c>
      <c r="O43" s="150">
        <f t="shared" si="2"/>
        <v>0</v>
      </c>
      <c r="P43" s="167">
        <f>OT!AT40</f>
        <v>0</v>
      </c>
      <c r="Q43" s="279">
        <f t="shared" si="3"/>
        <v>0</v>
      </c>
      <c r="R43" s="156">
        <f>OT!AU40</f>
        <v>0</v>
      </c>
      <c r="S43" s="150">
        <f t="shared" si="4"/>
        <v>0</v>
      </c>
      <c r="T43" s="145">
        <f>OT!BG40</f>
        <v>0</v>
      </c>
      <c r="U43" s="145">
        <f>OT!BH40</f>
        <v>0</v>
      </c>
      <c r="V43" s="157">
        <v>3</v>
      </c>
      <c r="W43" s="146"/>
      <c r="X43" s="151">
        <f t="shared" si="5"/>
        <v>0</v>
      </c>
      <c r="Y43" s="146">
        <f>OT!BI40</f>
        <v>0</v>
      </c>
      <c r="Z43" s="151">
        <f t="shared" si="6"/>
        <v>0</v>
      </c>
      <c r="AA43" s="169">
        <f>OT!BD40</f>
        <v>0</v>
      </c>
      <c r="AB43" s="152">
        <f>OT!BE40</f>
        <v>0</v>
      </c>
      <c r="AC43" s="152">
        <f>30/26*I43</f>
        <v>29.999999999999996</v>
      </c>
      <c r="AD43" s="152">
        <v>0</v>
      </c>
      <c r="AE43" s="170">
        <f>AC43+AB43+Z43+X43+V43+U43+T43+S43+Q43+O43+M43+K43</f>
        <v>33</v>
      </c>
      <c r="AF43" s="170">
        <v>0</v>
      </c>
      <c r="AG43" s="168">
        <f t="shared" si="9"/>
        <v>33</v>
      </c>
      <c r="AH43" s="176" t="str">
        <f t="shared" si="7"/>
        <v>TRAIN-06</v>
      </c>
    </row>
    <row r="44" spans="1:36" s="1" customFormat="1" ht="55.5" customHeight="1" x14ac:dyDescent="0.45">
      <c r="A44" s="175">
        <v>36</v>
      </c>
      <c r="B44" s="198" t="str">
        <f>OT!B41</f>
        <v>TRAIN-12</v>
      </c>
      <c r="C44" s="144" t="str">
        <f>OT!C41</f>
        <v>ភេន សុភក្រ័</v>
      </c>
      <c r="D44" s="139" t="s">
        <v>2</v>
      </c>
      <c r="E44" s="139" t="s">
        <v>156</v>
      </c>
      <c r="F44" s="320" t="s">
        <v>275</v>
      </c>
      <c r="G44" s="171">
        <f t="shared" si="10"/>
        <v>270.40000000000003</v>
      </c>
      <c r="H44" s="317">
        <f>OT!J41</f>
        <v>208</v>
      </c>
      <c r="I44" s="166">
        <f>OT!AQ41</f>
        <v>26</v>
      </c>
      <c r="J44" s="167">
        <f>OT!AP41</f>
        <v>0</v>
      </c>
      <c r="K44" s="279">
        <f t="shared" si="0"/>
        <v>0</v>
      </c>
      <c r="L44" s="146">
        <f>OT!AR41</f>
        <v>0</v>
      </c>
      <c r="M44" s="154">
        <f t="shared" si="1"/>
        <v>0</v>
      </c>
      <c r="N44" s="177">
        <f>OT!AS41</f>
        <v>0</v>
      </c>
      <c r="O44" s="150">
        <f t="shared" si="2"/>
        <v>0</v>
      </c>
      <c r="P44" s="167">
        <f>OT!AT41</f>
        <v>0</v>
      </c>
      <c r="Q44" s="154">
        <f t="shared" si="3"/>
        <v>0</v>
      </c>
      <c r="R44" s="156">
        <f>OT!AU41</f>
        <v>0</v>
      </c>
      <c r="S44" s="150">
        <f t="shared" si="4"/>
        <v>0</v>
      </c>
      <c r="T44" s="145">
        <f>OT!BG41</f>
        <v>0</v>
      </c>
      <c r="U44" s="145">
        <f>OT!BH41</f>
        <v>0</v>
      </c>
      <c r="V44" s="157">
        <v>3</v>
      </c>
      <c r="W44" s="146"/>
      <c r="X44" s="151">
        <f t="shared" si="5"/>
        <v>0</v>
      </c>
      <c r="Y44" s="146">
        <f>OT!BI41</f>
        <v>0</v>
      </c>
      <c r="Z44" s="151">
        <f t="shared" si="6"/>
        <v>0</v>
      </c>
      <c r="AA44" s="169">
        <f>OT!BD41</f>
        <v>0</v>
      </c>
      <c r="AB44" s="152">
        <f>OT!BE41</f>
        <v>0</v>
      </c>
      <c r="AC44" s="152">
        <v>30</v>
      </c>
      <c r="AD44" s="152">
        <v>0</v>
      </c>
      <c r="AE44" s="170">
        <f t="shared" si="8"/>
        <v>33</v>
      </c>
      <c r="AF44" s="170">
        <v>0</v>
      </c>
      <c r="AG44" s="168">
        <f t="shared" si="9"/>
        <v>33</v>
      </c>
      <c r="AH44" s="176" t="str">
        <f t="shared" si="7"/>
        <v>TRAIN-12</v>
      </c>
    </row>
    <row r="45" spans="1:36" ht="55.5" customHeight="1" x14ac:dyDescent="0.45">
      <c r="A45" s="344" t="s">
        <v>282</v>
      </c>
      <c r="B45" s="344"/>
      <c r="C45" s="344"/>
      <c r="D45" s="344"/>
      <c r="E45" s="344"/>
      <c r="F45" s="344"/>
      <c r="G45" s="302">
        <f>SUM(G9:G44)</f>
        <v>11711.699999999995</v>
      </c>
      <c r="H45" s="303">
        <f>SUM(H9:H44)</f>
        <v>9009</v>
      </c>
      <c r="I45" s="304">
        <v>0</v>
      </c>
      <c r="J45" s="304">
        <f>SUM(J9:J44)</f>
        <v>12</v>
      </c>
      <c r="K45" s="305">
        <f>SUM(K9:K44)</f>
        <v>223.84615384615387</v>
      </c>
      <c r="L45" s="304">
        <f>SUM(L9:L42)</f>
        <v>40</v>
      </c>
      <c r="M45" s="305">
        <f>SUM(M9:M44)</f>
        <v>373.07692307692309</v>
      </c>
      <c r="N45" s="306"/>
      <c r="O45" s="305">
        <f>SUM(O9:O44)</f>
        <v>0</v>
      </c>
      <c r="P45" s="304">
        <f>SUM(P9:P42)</f>
        <v>0</v>
      </c>
      <c r="Q45" s="329">
        <f t="shared" ref="Q45:R45" si="11">SUM(Q9:Q44)</f>
        <v>0</v>
      </c>
      <c r="R45" s="304">
        <f t="shared" si="11"/>
        <v>8</v>
      </c>
      <c r="S45" s="303">
        <f>SUM(S9:S44)</f>
        <v>47.692307692307693</v>
      </c>
      <c r="T45" s="307">
        <f>SUM(T9:T44)</f>
        <v>20</v>
      </c>
      <c r="U45" s="307">
        <f>SUM(U9:U44)</f>
        <v>10.5</v>
      </c>
      <c r="V45" s="307">
        <f>SUM(V9:V44)</f>
        <v>200</v>
      </c>
      <c r="W45" s="304">
        <f>SUM(X9:X41)</f>
        <v>0</v>
      </c>
      <c r="X45" s="303">
        <f t="shared" ref="X45:AD45" si="12">SUM(X9:X44)</f>
        <v>0</v>
      </c>
      <c r="Y45" s="304">
        <f>SUM(Y9:Y44)</f>
        <v>18</v>
      </c>
      <c r="Z45" s="331">
        <f>SUM(Z9:Z44)</f>
        <v>273.46153846153845</v>
      </c>
      <c r="AA45" s="308">
        <f t="shared" si="12"/>
        <v>0</v>
      </c>
      <c r="AB45" s="309">
        <f>SUM(AB9:AB44)</f>
        <v>0</v>
      </c>
      <c r="AC45" s="310">
        <f>SUM(AC9:AC44)</f>
        <v>1020</v>
      </c>
      <c r="AD45" s="311">
        <f t="shared" si="12"/>
        <v>0</v>
      </c>
      <c r="AE45" s="330">
        <f>SUM(AE9:AE44)</f>
        <v>2168.5769230769229</v>
      </c>
      <c r="AF45" s="311">
        <f>SUM(AF9:AF44)</f>
        <v>7.32</v>
      </c>
      <c r="AG45" s="330">
        <f>SUM(AG9:AG44)</f>
        <v>2161.2569230769232</v>
      </c>
      <c r="AH45" s="23"/>
    </row>
    <row r="46" spans="1:36" ht="18" customHeight="1" x14ac:dyDescent="0.45">
      <c r="L46" s="95"/>
      <c r="M46" s="95"/>
      <c r="N46" s="95"/>
      <c r="O46" s="95"/>
    </row>
    <row r="47" spans="1:36" x14ac:dyDescent="0.45">
      <c r="L47" s="95"/>
      <c r="M47" s="95"/>
      <c r="N47" s="95"/>
      <c r="O47" s="95"/>
    </row>
    <row r="48" spans="1:36" x14ac:dyDescent="0.45">
      <c r="L48" s="95"/>
      <c r="M48" s="95"/>
      <c r="N48" s="95"/>
      <c r="O48" s="95"/>
      <c r="AI48" s="338" t="e">
        <f>#REF!/4000</f>
        <v>#REF!</v>
      </c>
      <c r="AJ48" s="338"/>
    </row>
    <row r="49" spans="12:29" x14ac:dyDescent="0.45">
      <c r="L49" s="95"/>
      <c r="M49" s="95"/>
      <c r="N49" s="95"/>
      <c r="O49" s="95"/>
    </row>
    <row r="50" spans="12:29" x14ac:dyDescent="0.45">
      <c r="L50" s="95"/>
      <c r="M50" s="95"/>
      <c r="N50" s="95"/>
      <c r="O50" s="95"/>
      <c r="R50" s="326" t="s">
        <v>279</v>
      </c>
    </row>
    <row r="51" spans="12:29" x14ac:dyDescent="0.45">
      <c r="L51" s="95"/>
      <c r="M51" s="95"/>
      <c r="N51" s="95"/>
      <c r="O51" s="95"/>
    </row>
    <row r="52" spans="12:29" x14ac:dyDescent="0.45">
      <c r="L52" s="95"/>
      <c r="M52" s="95"/>
      <c r="N52" s="95"/>
      <c r="O52" s="95"/>
    </row>
    <row r="53" spans="12:29" x14ac:dyDescent="0.45">
      <c r="L53" s="95"/>
      <c r="M53" s="95"/>
      <c r="N53" s="95"/>
      <c r="O53" s="95"/>
    </row>
    <row r="54" spans="12:29" x14ac:dyDescent="0.45">
      <c r="L54" s="95"/>
      <c r="M54" s="95"/>
      <c r="N54" s="95"/>
      <c r="O54" s="95"/>
    </row>
    <row r="55" spans="12:29" x14ac:dyDescent="0.45">
      <c r="L55" s="95"/>
      <c r="M55" s="95"/>
      <c r="N55" s="95"/>
      <c r="O55" s="95"/>
    </row>
    <row r="56" spans="12:29" x14ac:dyDescent="0.45">
      <c r="L56" s="95"/>
      <c r="M56" s="95"/>
      <c r="N56" s="95"/>
      <c r="O56" s="95"/>
      <c r="AC56">
        <v>30</v>
      </c>
    </row>
    <row r="57" spans="12:29" x14ac:dyDescent="0.45">
      <c r="L57" s="95"/>
      <c r="M57" s="95"/>
      <c r="N57" s="95"/>
      <c r="O57" s="95"/>
    </row>
    <row r="58" spans="12:29" x14ac:dyDescent="0.45">
      <c r="L58" s="95"/>
      <c r="M58" s="95"/>
      <c r="N58" s="95"/>
      <c r="O58" s="95"/>
    </row>
    <row r="59" spans="12:29" x14ac:dyDescent="0.45">
      <c r="L59" s="95"/>
      <c r="M59" s="95"/>
      <c r="N59" s="95"/>
      <c r="O59" s="95"/>
    </row>
    <row r="60" spans="12:29" x14ac:dyDescent="0.45">
      <c r="L60" s="95"/>
      <c r="M60" s="95"/>
      <c r="N60" s="95"/>
      <c r="O60" s="95"/>
    </row>
    <row r="61" spans="12:29" x14ac:dyDescent="0.45">
      <c r="L61" s="95"/>
      <c r="M61" s="95"/>
      <c r="N61" s="95"/>
      <c r="O61" s="95"/>
    </row>
    <row r="62" spans="12:29" x14ac:dyDescent="0.45">
      <c r="L62" s="95"/>
      <c r="M62" s="95"/>
      <c r="N62" s="95"/>
      <c r="O62" s="95"/>
    </row>
    <row r="63" spans="12:29" x14ac:dyDescent="0.45">
      <c r="L63" s="95"/>
      <c r="M63" s="95"/>
      <c r="N63" s="95"/>
      <c r="O63" s="95"/>
    </row>
    <row r="64" spans="12:29" x14ac:dyDescent="0.45">
      <c r="L64" s="95"/>
      <c r="M64" s="95"/>
      <c r="N64" s="95"/>
      <c r="O64" s="95"/>
    </row>
    <row r="65" spans="12:15" x14ac:dyDescent="0.45">
      <c r="L65" s="95"/>
      <c r="M65" s="95"/>
      <c r="N65" s="95"/>
      <c r="O65" s="95"/>
    </row>
    <row r="66" spans="12:15" x14ac:dyDescent="0.45">
      <c r="L66" s="95"/>
      <c r="M66" s="95"/>
      <c r="N66" s="95"/>
      <c r="O66" s="95"/>
    </row>
    <row r="67" spans="12:15" x14ac:dyDescent="0.45">
      <c r="L67" s="95"/>
      <c r="M67" s="95"/>
      <c r="N67" s="95"/>
      <c r="O67" s="95"/>
    </row>
    <row r="68" spans="12:15" x14ac:dyDescent="0.45">
      <c r="L68" s="95"/>
      <c r="M68" s="95"/>
      <c r="N68" s="95"/>
      <c r="O68" s="95"/>
    </row>
    <row r="69" spans="12:15" x14ac:dyDescent="0.45">
      <c r="L69" s="95"/>
      <c r="M69" s="95"/>
      <c r="N69" s="95"/>
      <c r="O69" s="95"/>
    </row>
    <row r="70" spans="12:15" x14ac:dyDescent="0.45">
      <c r="L70" s="95"/>
      <c r="M70" s="95"/>
      <c r="N70" s="95"/>
      <c r="O70" s="95"/>
    </row>
    <row r="71" spans="12:15" x14ac:dyDescent="0.45">
      <c r="L71" s="95"/>
      <c r="M71" s="95"/>
      <c r="N71" s="95"/>
      <c r="O71" s="95"/>
    </row>
    <row r="72" spans="12:15" x14ac:dyDescent="0.45">
      <c r="L72" s="95"/>
      <c r="M72" s="95"/>
      <c r="N72" s="95"/>
      <c r="O72" s="95"/>
    </row>
    <row r="73" spans="12:15" x14ac:dyDescent="0.45">
      <c r="L73" s="95"/>
      <c r="M73" s="95"/>
      <c r="N73" s="95"/>
      <c r="O73" s="95"/>
    </row>
    <row r="74" spans="12:15" x14ac:dyDescent="0.45">
      <c r="L74" s="95"/>
      <c r="M74" s="95"/>
      <c r="N74" s="95"/>
      <c r="O74" s="95"/>
    </row>
    <row r="75" spans="12:15" x14ac:dyDescent="0.45">
      <c r="L75" s="95"/>
      <c r="M75" s="95"/>
      <c r="N75" s="95"/>
      <c r="O75" s="95"/>
    </row>
    <row r="76" spans="12:15" x14ac:dyDescent="0.45">
      <c r="L76" s="95"/>
      <c r="M76" s="95"/>
      <c r="N76" s="95"/>
      <c r="O76" s="95"/>
    </row>
    <row r="77" spans="12:15" x14ac:dyDescent="0.45">
      <c r="L77" s="95"/>
      <c r="M77" s="95"/>
      <c r="N77" s="95"/>
      <c r="O77" s="95"/>
    </row>
    <row r="78" spans="12:15" x14ac:dyDescent="0.45">
      <c r="L78" s="95"/>
      <c r="M78" s="95"/>
      <c r="N78" s="95"/>
      <c r="O78" s="95"/>
    </row>
    <row r="79" spans="12:15" x14ac:dyDescent="0.45">
      <c r="L79" s="95"/>
      <c r="M79" s="95"/>
      <c r="N79" s="95"/>
      <c r="O79" s="95"/>
    </row>
    <row r="80" spans="12:15" x14ac:dyDescent="0.45">
      <c r="L80" s="95"/>
      <c r="M80" s="95"/>
      <c r="N80" s="95"/>
      <c r="O80" s="95"/>
    </row>
    <row r="81" spans="12:15" x14ac:dyDescent="0.45">
      <c r="L81" s="95"/>
      <c r="M81" s="95"/>
      <c r="N81" s="95"/>
      <c r="O81" s="95"/>
    </row>
    <row r="82" spans="12:15" x14ac:dyDescent="0.45">
      <c r="L82" s="95"/>
      <c r="M82" s="95"/>
      <c r="N82" s="95"/>
      <c r="O82" s="95"/>
    </row>
    <row r="83" spans="12:15" x14ac:dyDescent="0.45">
      <c r="L83" s="95"/>
      <c r="M83" s="95"/>
      <c r="N83" s="95"/>
      <c r="O83" s="95"/>
    </row>
    <row r="84" spans="12:15" x14ac:dyDescent="0.45">
      <c r="L84" s="95"/>
      <c r="M84" s="95"/>
      <c r="N84" s="95"/>
      <c r="O84" s="95"/>
    </row>
    <row r="85" spans="12:15" x14ac:dyDescent="0.45">
      <c r="L85" s="95"/>
      <c r="M85" s="95"/>
      <c r="N85" s="95"/>
      <c r="O85" s="95"/>
    </row>
  </sheetData>
  <mergeCells count="7">
    <mergeCell ref="AI48:AJ48"/>
    <mergeCell ref="A1:AH1"/>
    <mergeCell ref="A2:AH2"/>
    <mergeCell ref="A3:AH3"/>
    <mergeCell ref="A4:AH4"/>
    <mergeCell ref="A45:F45"/>
    <mergeCell ref="I5:S5"/>
  </mergeCells>
  <phoneticPr fontId="20" type="noConversion"/>
  <conditionalFormatting sqref="D9:D44">
    <cfRule type="containsText" dxfId="1" priority="3" operator="containsText" text="F">
      <formula>NOT(ISERROR(SEARCH("F",D9)))</formula>
    </cfRule>
    <cfRule type="containsText" dxfId="0" priority="4" operator="containsText" text="F">
      <formula>NOT(ISERROR(SEARCH("F",D9)))</formula>
    </cfRule>
  </conditionalFormatting>
  <printOptions horizontalCentered="1"/>
  <pageMargins left="0.7" right="0.7" top="0.75" bottom="0.75" header="0.3" footer="0.3"/>
  <pageSetup paperSize="8" scale="31" orientation="landscape" r:id="rId1"/>
  <rowBreaks count="1" manualBreakCount="1">
    <brk id="45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C63"/>
  <sheetViews>
    <sheetView view="pageBreakPreview" zoomScaleNormal="80" zoomScaleSheetLayoutView="100" workbookViewId="0">
      <selection activeCell="AD35" sqref="AD35"/>
    </sheetView>
  </sheetViews>
  <sheetFormatPr defaultColWidth="9.1328125" defaultRowHeight="12.75" x14ac:dyDescent="0.45"/>
  <cols>
    <col min="1" max="1" width="4.73046875" style="15" customWidth="1"/>
    <col min="2" max="2" width="8.86328125" style="15" customWidth="1"/>
    <col min="3" max="3" width="12.1328125" style="15" customWidth="1"/>
    <col min="4" max="4" width="3" style="16" customWidth="1"/>
    <col min="5" max="5" width="7.265625" style="4" customWidth="1"/>
    <col min="6" max="6" width="7" style="29" customWidth="1"/>
    <col min="7" max="7" width="6.59765625" style="4" hidden="1" customWidth="1"/>
    <col min="8" max="9" width="6.59765625" style="4" customWidth="1"/>
    <col min="10" max="10" width="7.59765625" style="4" customWidth="1"/>
    <col min="11" max="11" width="3.73046875" style="17" customWidth="1"/>
    <col min="12" max="38" width="3.73046875" style="9" customWidth="1"/>
    <col min="39" max="41" width="3.73046875" style="9" hidden="1" customWidth="1"/>
    <col min="42" max="42" width="6.3984375" style="9" customWidth="1"/>
    <col min="43" max="43" width="7.3984375" style="9" customWidth="1"/>
    <col min="44" max="47" width="8.1328125" style="5" customWidth="1"/>
    <col min="48" max="49" width="8.1328125" style="5" hidden="1" customWidth="1"/>
    <col min="50" max="52" width="7.265625" style="5" hidden="1" customWidth="1"/>
    <col min="53" max="53" width="8.86328125" style="5" hidden="1" customWidth="1"/>
    <col min="54" max="54" width="10.1328125" style="4" customWidth="1"/>
    <col min="55" max="55" width="10.265625" style="4" customWidth="1"/>
    <col min="56" max="56" width="9.86328125" style="4" customWidth="1"/>
    <col min="57" max="57" width="9.73046875" style="4" customWidth="1"/>
    <col min="58" max="58" width="10.73046875" style="4" customWidth="1"/>
    <col min="59" max="61" width="7.73046875" style="4" customWidth="1"/>
    <col min="62" max="62" width="10.86328125" style="4" customWidth="1"/>
    <col min="63" max="71" width="3.3984375" style="4" customWidth="1"/>
    <col min="72" max="72" width="3.3984375" style="5" customWidth="1"/>
    <col min="73" max="76" width="3.3984375" style="4" customWidth="1"/>
    <col min="77" max="77" width="3.3984375" style="5" customWidth="1"/>
    <col min="78" max="83" width="3.3984375" style="4" customWidth="1"/>
    <col min="84" max="84" width="3.3984375" style="5" customWidth="1"/>
    <col min="85" max="90" width="3.3984375" style="4" customWidth="1"/>
    <col min="91" max="91" width="3.3984375" style="5" customWidth="1"/>
    <col min="92" max="93" width="3.3984375" style="4" customWidth="1"/>
    <col min="94" max="94" width="6.1328125" style="32" customWidth="1"/>
    <col min="95" max="95" width="6.1328125" style="4" customWidth="1"/>
    <col min="96" max="96" width="5.73046875" style="16" customWidth="1"/>
    <col min="97" max="105" width="6.1328125" style="4" customWidth="1"/>
    <col min="106" max="106" width="18.1328125" style="4" customWidth="1"/>
    <col min="107" max="108" width="9.1328125" style="4" customWidth="1"/>
    <col min="109" max="16384" width="9.1328125" style="4"/>
  </cols>
  <sheetData>
    <row r="1" spans="1:107" ht="21" customHeight="1" x14ac:dyDescent="0.5">
      <c r="A1" s="69" t="s">
        <v>276</v>
      </c>
      <c r="B1" s="42"/>
      <c r="C1" s="42"/>
      <c r="D1" s="42"/>
      <c r="E1" s="42"/>
      <c r="F1" s="36"/>
      <c r="G1" s="36"/>
      <c r="H1" s="36"/>
      <c r="I1" s="36"/>
      <c r="J1" s="36"/>
      <c r="K1" s="61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31"/>
      <c r="AS1" s="2"/>
      <c r="AT1" s="2"/>
      <c r="BB1" s="3"/>
      <c r="BC1" s="3"/>
      <c r="BD1" s="3"/>
      <c r="BE1" s="3"/>
      <c r="BF1" s="3"/>
      <c r="BG1" s="3"/>
      <c r="BH1" s="3"/>
      <c r="BI1" s="3"/>
    </row>
    <row r="2" spans="1:107" s="8" customFormat="1" ht="21" customHeight="1" x14ac:dyDescent="0.45">
      <c r="A2" s="378"/>
      <c r="B2" s="378"/>
      <c r="C2" s="378"/>
      <c r="D2" s="378"/>
      <c r="E2" s="378"/>
      <c r="F2" s="34"/>
      <c r="G2" s="34"/>
      <c r="H2" s="34"/>
      <c r="I2" s="34"/>
      <c r="J2" s="34"/>
      <c r="K2" s="373" t="s">
        <v>285</v>
      </c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3"/>
      <c r="AL2" s="373"/>
      <c r="AM2" s="373"/>
      <c r="AN2" s="373"/>
      <c r="AO2" s="373"/>
      <c r="AP2" s="100"/>
      <c r="AQ2" s="100"/>
      <c r="AR2" s="7"/>
      <c r="AS2" s="6"/>
      <c r="AT2" s="6"/>
      <c r="AU2" s="7"/>
      <c r="AV2" s="7"/>
      <c r="AW2" s="7"/>
      <c r="AX2" s="7"/>
      <c r="AY2" s="7"/>
      <c r="AZ2" s="7"/>
      <c r="BA2" s="6"/>
      <c r="BJ2" s="373" t="s">
        <v>267</v>
      </c>
      <c r="BK2" s="373"/>
      <c r="BL2" s="373"/>
      <c r="BM2" s="373"/>
      <c r="BN2" s="373"/>
      <c r="BO2" s="373"/>
      <c r="BP2" s="373"/>
      <c r="BQ2" s="373"/>
      <c r="BR2" s="373"/>
      <c r="BS2" s="373"/>
      <c r="BT2" s="373"/>
      <c r="BU2" s="373"/>
      <c r="BV2" s="373"/>
      <c r="BW2" s="373"/>
      <c r="BX2" s="373"/>
      <c r="BY2" s="373"/>
      <c r="BZ2" s="373"/>
      <c r="CA2" s="373"/>
      <c r="CB2" s="373"/>
      <c r="CC2" s="373"/>
      <c r="CD2" s="373"/>
      <c r="CE2" s="373"/>
      <c r="CF2" s="373"/>
      <c r="CG2" s="373"/>
      <c r="CH2" s="373"/>
      <c r="CI2" s="373"/>
      <c r="CJ2" s="373"/>
      <c r="CK2" s="373"/>
      <c r="CL2" s="373"/>
      <c r="CM2" s="373"/>
      <c r="CN2" s="373"/>
      <c r="CP2" s="33"/>
      <c r="CR2" s="70"/>
    </row>
    <row r="3" spans="1:107" ht="21" customHeight="1" thickBot="1" x14ac:dyDescent="0.5">
      <c r="A3" s="68"/>
      <c r="B3" s="35"/>
      <c r="C3" s="35"/>
      <c r="D3" s="35"/>
      <c r="E3" s="35"/>
      <c r="F3" s="35"/>
      <c r="G3" s="35"/>
      <c r="H3" s="35"/>
      <c r="I3" s="35"/>
      <c r="J3" s="35"/>
      <c r="K3" s="372" t="s">
        <v>245</v>
      </c>
      <c r="L3" s="372"/>
      <c r="M3" s="372"/>
      <c r="N3" s="372"/>
      <c r="O3" s="372"/>
      <c r="P3" s="372"/>
      <c r="Q3" s="372"/>
      <c r="R3" s="372"/>
      <c r="S3" s="372"/>
      <c r="T3" s="372"/>
      <c r="U3" s="372"/>
      <c r="V3" s="372"/>
      <c r="W3" s="372"/>
      <c r="X3" s="372"/>
      <c r="Y3" s="372"/>
      <c r="Z3" s="372"/>
      <c r="AA3" s="372"/>
      <c r="AB3" s="372"/>
      <c r="AC3" s="372"/>
      <c r="AD3" s="372"/>
      <c r="AE3" s="372"/>
      <c r="AF3" s="372"/>
      <c r="AG3" s="372"/>
      <c r="AH3" s="372"/>
      <c r="AI3" s="372"/>
      <c r="AJ3" s="372"/>
      <c r="AK3" s="372"/>
      <c r="AL3" s="372"/>
      <c r="AM3" s="372"/>
      <c r="AN3" s="372"/>
      <c r="AO3" s="372"/>
      <c r="AP3" s="100"/>
      <c r="AQ3" s="100"/>
      <c r="BB3" s="10" t="s">
        <v>35</v>
      </c>
      <c r="BC3" s="11">
        <v>4050</v>
      </c>
      <c r="BD3" s="11"/>
      <c r="BJ3" s="372" t="s">
        <v>244</v>
      </c>
      <c r="BK3" s="372"/>
      <c r="BL3" s="372"/>
      <c r="BM3" s="372"/>
      <c r="BN3" s="372"/>
      <c r="BO3" s="372"/>
      <c r="BP3" s="372"/>
      <c r="BQ3" s="372"/>
      <c r="BR3" s="372"/>
      <c r="BS3" s="372"/>
      <c r="BT3" s="372"/>
      <c r="BU3" s="372"/>
      <c r="BV3" s="372"/>
      <c r="BW3" s="372"/>
      <c r="BX3" s="372"/>
      <c r="BY3" s="372"/>
      <c r="BZ3" s="372"/>
      <c r="CA3" s="372"/>
      <c r="CB3" s="372"/>
      <c r="CC3" s="372"/>
      <c r="CD3" s="372"/>
      <c r="CE3" s="372"/>
      <c r="CF3" s="372"/>
      <c r="CG3" s="372"/>
      <c r="CH3" s="372"/>
      <c r="CI3" s="372"/>
      <c r="CJ3" s="372"/>
      <c r="CK3" s="372"/>
      <c r="CL3" s="372"/>
      <c r="CM3" s="372"/>
      <c r="CN3" s="372"/>
      <c r="CO3" s="60"/>
    </row>
    <row r="4" spans="1:107" s="12" customFormat="1" ht="24.75" customHeight="1" thickBot="1" x14ac:dyDescent="0.35">
      <c r="A4" s="383" t="s">
        <v>4</v>
      </c>
      <c r="B4" s="383" t="s">
        <v>9</v>
      </c>
      <c r="C4" s="383" t="s">
        <v>10</v>
      </c>
      <c r="D4" s="381" t="s">
        <v>11</v>
      </c>
      <c r="E4" s="379" t="s">
        <v>36</v>
      </c>
      <c r="F4" s="66" t="s">
        <v>38</v>
      </c>
      <c r="G4" s="281" t="s">
        <v>37</v>
      </c>
      <c r="H4" s="281"/>
      <c r="I4" s="281"/>
      <c r="J4" s="67" t="s">
        <v>38</v>
      </c>
      <c r="K4" s="333">
        <v>43891</v>
      </c>
      <c r="L4" s="332">
        <f>K4+1</f>
        <v>43892</v>
      </c>
      <c r="M4" s="333">
        <f>L4+1</f>
        <v>43893</v>
      </c>
      <c r="N4" s="333">
        <f t="shared" ref="N4:AN4" si="0">M4+1</f>
        <v>43894</v>
      </c>
      <c r="O4" s="333">
        <f t="shared" si="0"/>
        <v>43895</v>
      </c>
      <c r="P4" s="333">
        <f t="shared" si="0"/>
        <v>43896</v>
      </c>
      <c r="Q4" s="333">
        <f t="shared" si="0"/>
        <v>43897</v>
      </c>
      <c r="R4" s="333">
        <f t="shared" si="0"/>
        <v>43898</v>
      </c>
      <c r="S4" s="332">
        <f t="shared" si="0"/>
        <v>43899</v>
      </c>
      <c r="T4" s="333">
        <f t="shared" si="0"/>
        <v>43900</v>
      </c>
      <c r="U4" s="333">
        <f t="shared" si="0"/>
        <v>43901</v>
      </c>
      <c r="V4" s="333">
        <f t="shared" si="0"/>
        <v>43902</v>
      </c>
      <c r="W4" s="333">
        <f t="shared" si="0"/>
        <v>43903</v>
      </c>
      <c r="X4" s="333">
        <f t="shared" si="0"/>
        <v>43904</v>
      </c>
      <c r="Y4" s="333">
        <f t="shared" si="0"/>
        <v>43905</v>
      </c>
      <c r="Z4" s="332">
        <f t="shared" si="0"/>
        <v>43906</v>
      </c>
      <c r="AA4" s="333">
        <f t="shared" si="0"/>
        <v>43907</v>
      </c>
      <c r="AB4" s="333">
        <f t="shared" si="0"/>
        <v>43908</v>
      </c>
      <c r="AC4" s="333">
        <f t="shared" si="0"/>
        <v>43909</v>
      </c>
      <c r="AD4" s="333">
        <f t="shared" si="0"/>
        <v>43910</v>
      </c>
      <c r="AE4" s="333">
        <f t="shared" si="0"/>
        <v>43911</v>
      </c>
      <c r="AF4" s="333">
        <f t="shared" si="0"/>
        <v>43912</v>
      </c>
      <c r="AG4" s="332">
        <f t="shared" si="0"/>
        <v>43913</v>
      </c>
      <c r="AH4" s="333">
        <f t="shared" si="0"/>
        <v>43914</v>
      </c>
      <c r="AI4" s="333">
        <f>AH4+1</f>
        <v>43915</v>
      </c>
      <c r="AJ4" s="333">
        <f t="shared" si="0"/>
        <v>43916</v>
      </c>
      <c r="AK4" s="333">
        <f t="shared" si="0"/>
        <v>43917</v>
      </c>
      <c r="AL4" s="333">
        <f>AK4+1</f>
        <v>43918</v>
      </c>
      <c r="AM4" s="333">
        <f t="shared" si="0"/>
        <v>43919</v>
      </c>
      <c r="AN4" s="333">
        <f t="shared" si="0"/>
        <v>43920</v>
      </c>
      <c r="AO4" s="333">
        <f>AN4+1</f>
        <v>43921</v>
      </c>
      <c r="AP4" s="357" t="s">
        <v>237</v>
      </c>
      <c r="AQ4" s="358"/>
      <c r="AR4" s="359"/>
      <c r="AS4" s="359"/>
      <c r="AT4" s="359"/>
      <c r="AU4" s="359"/>
      <c r="AV4" s="360" t="s">
        <v>238</v>
      </c>
      <c r="AW4" s="360"/>
      <c r="AX4" s="360"/>
      <c r="AY4" s="360"/>
      <c r="AZ4" s="360"/>
      <c r="BA4" s="361"/>
      <c r="BB4" s="376" t="s">
        <v>70</v>
      </c>
      <c r="BC4" s="376"/>
      <c r="BD4" s="377" t="s">
        <v>143</v>
      </c>
      <c r="BE4" s="377"/>
      <c r="BF4" s="355" t="s">
        <v>135</v>
      </c>
      <c r="BG4" s="366" t="s">
        <v>128</v>
      </c>
      <c r="BH4" s="385" t="s">
        <v>69</v>
      </c>
      <c r="BI4" s="353" t="s">
        <v>256</v>
      </c>
      <c r="BJ4" s="353" t="s">
        <v>6</v>
      </c>
      <c r="BK4" s="127">
        <v>43891</v>
      </c>
      <c r="BL4" s="194">
        <f t="shared" ref="BL4:CO4" si="1">BK4+1</f>
        <v>43892</v>
      </c>
      <c r="BM4" s="267">
        <f t="shared" si="1"/>
        <v>43893</v>
      </c>
      <c r="BN4" s="194">
        <f t="shared" si="1"/>
        <v>43894</v>
      </c>
      <c r="BO4" s="194">
        <f t="shared" si="1"/>
        <v>43895</v>
      </c>
      <c r="BP4" s="194">
        <f t="shared" si="1"/>
        <v>43896</v>
      </c>
      <c r="BQ4" s="194">
        <f t="shared" si="1"/>
        <v>43897</v>
      </c>
      <c r="BR4" s="194">
        <f t="shared" si="1"/>
        <v>43898</v>
      </c>
      <c r="BS4" s="194">
        <f t="shared" si="1"/>
        <v>43899</v>
      </c>
      <c r="BT4" s="268">
        <f t="shared" si="1"/>
        <v>43900</v>
      </c>
      <c r="BU4" s="127">
        <f t="shared" si="1"/>
        <v>43901</v>
      </c>
      <c r="BV4" s="127">
        <f t="shared" si="1"/>
        <v>43902</v>
      </c>
      <c r="BW4" s="127">
        <f t="shared" si="1"/>
        <v>43903</v>
      </c>
      <c r="BX4" s="127">
        <f t="shared" si="1"/>
        <v>43904</v>
      </c>
      <c r="BY4" s="127">
        <f t="shared" si="1"/>
        <v>43905</v>
      </c>
      <c r="BZ4" s="127">
        <f t="shared" si="1"/>
        <v>43906</v>
      </c>
      <c r="CA4" s="268">
        <f t="shared" si="1"/>
        <v>43907</v>
      </c>
      <c r="CB4" s="127">
        <f t="shared" si="1"/>
        <v>43908</v>
      </c>
      <c r="CC4" s="127">
        <f t="shared" si="1"/>
        <v>43909</v>
      </c>
      <c r="CD4" s="193">
        <f>CC4+1</f>
        <v>43910</v>
      </c>
      <c r="CE4" s="193">
        <f t="shared" si="1"/>
        <v>43911</v>
      </c>
      <c r="CF4" s="193">
        <f t="shared" si="1"/>
        <v>43912</v>
      </c>
      <c r="CG4" s="193">
        <f t="shared" si="1"/>
        <v>43913</v>
      </c>
      <c r="CH4" s="269">
        <f t="shared" si="1"/>
        <v>43914</v>
      </c>
      <c r="CI4" s="193">
        <f t="shared" si="1"/>
        <v>43915</v>
      </c>
      <c r="CJ4" s="193">
        <f t="shared" si="1"/>
        <v>43916</v>
      </c>
      <c r="CK4" s="193">
        <f t="shared" si="1"/>
        <v>43917</v>
      </c>
      <c r="CL4" s="193">
        <f t="shared" si="1"/>
        <v>43918</v>
      </c>
      <c r="CM4" s="128">
        <f t="shared" si="1"/>
        <v>43919</v>
      </c>
      <c r="CN4" s="128">
        <f t="shared" si="1"/>
        <v>43920</v>
      </c>
      <c r="CO4" s="270">
        <f t="shared" si="1"/>
        <v>43921</v>
      </c>
      <c r="CP4" s="76" t="s">
        <v>130</v>
      </c>
      <c r="CQ4" s="77"/>
      <c r="CR4" s="80" t="s">
        <v>131</v>
      </c>
      <c r="CS4" s="77"/>
      <c r="CT4" s="77"/>
      <c r="CU4" s="77"/>
      <c r="CV4" s="77"/>
      <c r="CW4" s="77"/>
      <c r="CX4" s="77"/>
      <c r="CY4" s="77"/>
      <c r="CZ4" s="77"/>
      <c r="DA4" s="78"/>
      <c r="DB4" s="374" t="s">
        <v>264</v>
      </c>
      <c r="DC4" s="46" t="s">
        <v>131</v>
      </c>
    </row>
    <row r="5" spans="1:107" s="12" customFormat="1" ht="30.75" customHeight="1" thickBot="1" x14ac:dyDescent="0.35">
      <c r="A5" s="383"/>
      <c r="B5" s="384"/>
      <c r="C5" s="384"/>
      <c r="D5" s="382"/>
      <c r="E5" s="380"/>
      <c r="F5" s="71">
        <v>2022</v>
      </c>
      <c r="G5" s="282">
        <v>2023</v>
      </c>
      <c r="H5" s="318">
        <v>2024</v>
      </c>
      <c r="I5" s="318">
        <v>2025</v>
      </c>
      <c r="J5" s="72">
        <v>2023</v>
      </c>
      <c r="K5" s="73" t="s">
        <v>138</v>
      </c>
      <c r="L5" s="74" t="s">
        <v>142</v>
      </c>
      <c r="M5" s="63" t="s">
        <v>136</v>
      </c>
      <c r="N5" s="73" t="s">
        <v>137</v>
      </c>
      <c r="O5" s="73" t="s">
        <v>138</v>
      </c>
      <c r="P5" s="295" t="s">
        <v>266</v>
      </c>
      <c r="Q5" s="73" t="s">
        <v>140</v>
      </c>
      <c r="R5" s="73" t="s">
        <v>141</v>
      </c>
      <c r="S5" s="74" t="s">
        <v>142</v>
      </c>
      <c r="T5" s="63" t="s">
        <v>136</v>
      </c>
      <c r="U5" s="73" t="s">
        <v>137</v>
      </c>
      <c r="V5" s="73" t="s">
        <v>138</v>
      </c>
      <c r="W5" s="295" t="s">
        <v>266</v>
      </c>
      <c r="X5" s="73" t="s">
        <v>140</v>
      </c>
      <c r="Y5" s="73" t="s">
        <v>141</v>
      </c>
      <c r="Z5" s="295" t="s">
        <v>266</v>
      </c>
      <c r="AA5" s="63" t="s">
        <v>136</v>
      </c>
      <c r="AB5" s="73" t="s">
        <v>137</v>
      </c>
      <c r="AC5" s="73" t="s">
        <v>138</v>
      </c>
      <c r="AD5" s="295" t="s">
        <v>266</v>
      </c>
      <c r="AE5" s="73" t="s">
        <v>140</v>
      </c>
      <c r="AF5" s="73" t="s">
        <v>141</v>
      </c>
      <c r="AG5" s="74" t="s">
        <v>142</v>
      </c>
      <c r="AH5" s="63" t="s">
        <v>136</v>
      </c>
      <c r="AI5" s="73" t="s">
        <v>137</v>
      </c>
      <c r="AJ5" s="73" t="s">
        <v>138</v>
      </c>
      <c r="AK5" s="295" t="s">
        <v>266</v>
      </c>
      <c r="AL5" s="73" t="s">
        <v>140</v>
      </c>
      <c r="AM5" s="73" t="s">
        <v>138</v>
      </c>
      <c r="AN5" s="295" t="s">
        <v>266</v>
      </c>
      <c r="AO5" s="73" t="s">
        <v>140</v>
      </c>
      <c r="AP5" s="272" t="s">
        <v>236</v>
      </c>
      <c r="AQ5" s="274" t="s">
        <v>42</v>
      </c>
      <c r="AR5" s="273" t="s">
        <v>72</v>
      </c>
      <c r="AS5" s="101" t="s">
        <v>61</v>
      </c>
      <c r="AT5" s="101" t="s">
        <v>39</v>
      </c>
      <c r="AU5" s="101" t="s">
        <v>40</v>
      </c>
      <c r="AV5" s="196" t="s">
        <v>236</v>
      </c>
      <c r="AW5" s="99" t="s">
        <v>42</v>
      </c>
      <c r="AX5" s="195" t="s">
        <v>72</v>
      </c>
      <c r="AY5" s="195" t="s">
        <v>61</v>
      </c>
      <c r="AZ5" s="102" t="s">
        <v>39</v>
      </c>
      <c r="BA5" s="195" t="s">
        <v>40</v>
      </c>
      <c r="BB5" s="82" t="s">
        <v>116</v>
      </c>
      <c r="BC5" s="82" t="s">
        <v>115</v>
      </c>
      <c r="BD5" s="82" t="s">
        <v>129</v>
      </c>
      <c r="BE5" s="82" t="s">
        <v>115</v>
      </c>
      <c r="BF5" s="356"/>
      <c r="BG5" s="367"/>
      <c r="BH5" s="386"/>
      <c r="BI5" s="354"/>
      <c r="BJ5" s="354"/>
      <c r="BK5" s="73" t="s">
        <v>140</v>
      </c>
      <c r="BL5" s="73" t="s">
        <v>141</v>
      </c>
      <c r="BM5" s="74" t="s">
        <v>142</v>
      </c>
      <c r="BN5" s="63" t="s">
        <v>136</v>
      </c>
      <c r="BO5" s="73" t="s">
        <v>137</v>
      </c>
      <c r="BP5" s="73" t="s">
        <v>138</v>
      </c>
      <c r="BQ5" s="73" t="s">
        <v>139</v>
      </c>
      <c r="BR5" s="73" t="s">
        <v>140</v>
      </c>
      <c r="BS5" s="73" t="s">
        <v>141</v>
      </c>
      <c r="BT5" s="74" t="s">
        <v>142</v>
      </c>
      <c r="BU5" s="63" t="s">
        <v>136</v>
      </c>
      <c r="BV5" s="73" t="s">
        <v>137</v>
      </c>
      <c r="BW5" s="73" t="s">
        <v>138</v>
      </c>
      <c r="BX5" s="73" t="s">
        <v>139</v>
      </c>
      <c r="BY5" s="73" t="s">
        <v>140</v>
      </c>
      <c r="BZ5" s="73" t="s">
        <v>141</v>
      </c>
      <c r="CA5" s="74" t="s">
        <v>142</v>
      </c>
      <c r="CB5" s="63" t="s">
        <v>136</v>
      </c>
      <c r="CC5" s="73" t="s">
        <v>137</v>
      </c>
      <c r="CD5" s="73" t="s">
        <v>138</v>
      </c>
      <c r="CE5" s="73" t="s">
        <v>139</v>
      </c>
      <c r="CF5" s="73" t="s">
        <v>140</v>
      </c>
      <c r="CG5" s="73" t="s">
        <v>141</v>
      </c>
      <c r="CH5" s="74" t="s">
        <v>142</v>
      </c>
      <c r="CI5" s="63" t="s">
        <v>136</v>
      </c>
      <c r="CJ5" s="73" t="s">
        <v>137</v>
      </c>
      <c r="CK5" s="73" t="s">
        <v>138</v>
      </c>
      <c r="CL5" s="73" t="s">
        <v>139</v>
      </c>
      <c r="CM5" s="73" t="s">
        <v>140</v>
      </c>
      <c r="CN5" s="73" t="s">
        <v>141</v>
      </c>
      <c r="CO5" s="74" t="s">
        <v>142</v>
      </c>
      <c r="CP5" s="48" t="s">
        <v>117</v>
      </c>
      <c r="CQ5" s="79" t="s">
        <v>118</v>
      </c>
      <c r="CR5" s="81" t="s">
        <v>43</v>
      </c>
      <c r="CS5" s="49" t="s">
        <v>119</v>
      </c>
      <c r="CT5" s="49" t="s">
        <v>120</v>
      </c>
      <c r="CU5" s="44" t="s">
        <v>121</v>
      </c>
      <c r="CV5" s="44" t="s">
        <v>122</v>
      </c>
      <c r="CW5" s="44" t="s">
        <v>123</v>
      </c>
      <c r="CX5" s="44" t="s">
        <v>124</v>
      </c>
      <c r="CY5" s="44" t="s">
        <v>125</v>
      </c>
      <c r="CZ5" s="44" t="s">
        <v>126</v>
      </c>
      <c r="DA5" s="45" t="s">
        <v>127</v>
      </c>
      <c r="DB5" s="375"/>
      <c r="DC5" s="47" t="s">
        <v>43</v>
      </c>
    </row>
    <row r="6" spans="1:107" ht="25.5" customHeight="1" x14ac:dyDescent="1.2">
      <c r="A6" s="65">
        <v>1</v>
      </c>
      <c r="B6" s="83" t="s">
        <v>184</v>
      </c>
      <c r="C6" s="321" t="s">
        <v>145</v>
      </c>
      <c r="D6" s="199" t="s">
        <v>1</v>
      </c>
      <c r="E6" s="200" t="s">
        <v>146</v>
      </c>
      <c r="F6" s="201">
        <v>350</v>
      </c>
      <c r="G6" s="249">
        <v>0</v>
      </c>
      <c r="H6" s="249">
        <v>0</v>
      </c>
      <c r="I6" s="249"/>
      <c r="J6" s="203">
        <f>F6+G6+H6+I6</f>
        <v>350</v>
      </c>
      <c r="K6" s="278"/>
      <c r="L6" s="217"/>
      <c r="M6" s="278"/>
      <c r="N6" s="278"/>
      <c r="O6" s="336"/>
      <c r="P6" s="334"/>
      <c r="Q6" s="334"/>
      <c r="R6" s="334"/>
      <c r="S6" s="217"/>
      <c r="T6" s="334"/>
      <c r="U6" s="334"/>
      <c r="V6" s="334"/>
      <c r="W6" s="334"/>
      <c r="X6" s="334"/>
      <c r="Y6" s="334"/>
      <c r="Z6" s="217"/>
      <c r="AA6" s="334"/>
      <c r="AB6" s="334"/>
      <c r="AC6" s="334"/>
      <c r="AD6" s="334"/>
      <c r="AE6" s="334"/>
      <c r="AF6" s="334"/>
      <c r="AG6" s="217"/>
      <c r="AH6" s="334"/>
      <c r="AI6" s="334"/>
      <c r="AJ6" s="278"/>
      <c r="AK6" s="278">
        <v>0</v>
      </c>
      <c r="AL6" s="336"/>
      <c r="AM6" s="278">
        <v>0</v>
      </c>
      <c r="AN6" s="278">
        <v>0</v>
      </c>
      <c r="AO6" s="278">
        <v>0</v>
      </c>
      <c r="AP6" s="204">
        <f>26-AQ6-AR6</f>
        <v>6</v>
      </c>
      <c r="AQ6" s="335">
        <v>0</v>
      </c>
      <c r="AR6" s="277">
        <v>20</v>
      </c>
      <c r="AS6" s="205">
        <f>AL6+AK6+AJ6+AI6+AH6+AF6+AD6+AC6+AB6+AA6+Y6+X6+W6+V6+U6+T6+R6+Q6+P6+O6+N6++M6+K6</f>
        <v>0</v>
      </c>
      <c r="AT6" s="205">
        <f>Q6+K6</f>
        <v>0</v>
      </c>
      <c r="AU6" s="206">
        <f>AG6+Z6+S6+L6</f>
        <v>0</v>
      </c>
      <c r="AV6" s="207">
        <f>26-AW6-AX6</f>
        <v>0</v>
      </c>
      <c r="AW6" s="208">
        <v>26</v>
      </c>
      <c r="AX6" s="208">
        <v>0</v>
      </c>
      <c r="AY6" s="207">
        <f>BK6+BL6+BN6+BO6+BP6+BQ6+BR6+BS6+BU6++BV6+BW6+BX6+BY6+BZ6+CB6+CC6+CD6+CE6+CF6+CG6+CI6+CJ6+CK6+CL6+CM6+CN6</f>
        <v>0</v>
      </c>
      <c r="AZ6" s="207">
        <f>0</f>
        <v>0</v>
      </c>
      <c r="BA6" s="209">
        <f>BM6+BT6+CA6+CH6+CO6</f>
        <v>0</v>
      </c>
      <c r="BB6" s="210">
        <v>0</v>
      </c>
      <c r="BC6" s="211">
        <f>BB6/$BC$3</f>
        <v>0</v>
      </c>
      <c r="BD6" s="212">
        <f>BF6*1000</f>
        <v>0</v>
      </c>
      <c r="BE6" s="211">
        <f>BD6/$BC$3</f>
        <v>0</v>
      </c>
      <c r="BF6" s="213">
        <f>AS6+AY6</f>
        <v>0</v>
      </c>
      <c r="BG6" s="323">
        <v>5</v>
      </c>
      <c r="BH6" s="214">
        <v>0</v>
      </c>
      <c r="BI6" s="262">
        <v>15</v>
      </c>
      <c r="BJ6" s="242">
        <f>'ALL TEAM'!H9/26*OT!BI6</f>
        <v>201.92307692307693</v>
      </c>
      <c r="BK6" s="216"/>
      <c r="BL6" s="216"/>
      <c r="BM6" s="217"/>
      <c r="BN6" s="216"/>
      <c r="BO6" s="245"/>
      <c r="BP6" s="216"/>
      <c r="BQ6" s="216"/>
      <c r="BR6" s="216"/>
      <c r="BS6" s="216"/>
      <c r="BT6" s="217"/>
      <c r="BU6" s="216"/>
      <c r="BV6" s="245"/>
      <c r="BW6" s="216"/>
      <c r="BX6" s="216"/>
      <c r="BY6" s="216"/>
      <c r="BZ6" s="216"/>
      <c r="CA6" s="217"/>
      <c r="CB6" s="216"/>
      <c r="CC6" s="245"/>
      <c r="CD6" s="216"/>
      <c r="CE6" s="216"/>
      <c r="CF6" s="216"/>
      <c r="CG6" s="216"/>
      <c r="CH6" s="217"/>
      <c r="CI6" s="216"/>
      <c r="CJ6" s="245"/>
      <c r="CK6" s="216"/>
      <c r="CL6" s="216"/>
      <c r="CM6" s="216"/>
      <c r="CN6" s="216"/>
      <c r="CO6" s="217"/>
      <c r="CP6" s="218" t="s">
        <v>73</v>
      </c>
      <c r="CQ6" s="219"/>
      <c r="CR6" s="220"/>
      <c r="CS6" s="221"/>
      <c r="CT6" s="222"/>
      <c r="CU6" s="222"/>
      <c r="CV6" s="222"/>
      <c r="CW6" s="222"/>
      <c r="CX6" s="222"/>
      <c r="CY6" s="222"/>
      <c r="CZ6" s="222"/>
      <c r="DA6" s="223"/>
      <c r="DB6" s="224"/>
    </row>
    <row r="7" spans="1:107" s="13" customFormat="1" ht="25.5" customHeight="1" x14ac:dyDescent="1.2">
      <c r="A7" s="65">
        <v>2</v>
      </c>
      <c r="B7" s="83" t="s">
        <v>185</v>
      </c>
      <c r="C7" s="41" t="s">
        <v>147</v>
      </c>
      <c r="D7" s="199" t="s">
        <v>1</v>
      </c>
      <c r="E7" s="200" t="s">
        <v>148</v>
      </c>
      <c r="F7" s="201">
        <f>194</f>
        <v>194</v>
      </c>
      <c r="G7" s="202">
        <v>6</v>
      </c>
      <c r="H7" s="202">
        <v>4</v>
      </c>
      <c r="I7" s="202">
        <v>4</v>
      </c>
      <c r="J7" s="203">
        <f t="shared" ref="J7:J41" si="2">F7+G7+H7+I7</f>
        <v>208</v>
      </c>
      <c r="K7" s="285"/>
      <c r="L7" s="217"/>
      <c r="M7" s="285"/>
      <c r="N7" s="285"/>
      <c r="O7" s="285"/>
      <c r="P7" s="285"/>
      <c r="Q7" s="285"/>
      <c r="R7" s="285"/>
      <c r="S7" s="217"/>
      <c r="T7" s="285"/>
      <c r="U7" s="285"/>
      <c r="V7" s="285"/>
      <c r="W7" s="285"/>
      <c r="X7" s="285"/>
      <c r="Y7" s="285"/>
      <c r="Z7" s="217"/>
      <c r="AA7" s="285"/>
      <c r="AB7" s="285"/>
      <c r="AC7" s="285"/>
      <c r="AD7" s="285"/>
      <c r="AE7" s="285"/>
      <c r="AF7" s="285"/>
      <c r="AG7" s="217"/>
      <c r="AH7" s="285"/>
      <c r="AI7" s="285"/>
      <c r="AJ7" s="285"/>
      <c r="AK7" s="285"/>
      <c r="AL7" s="285"/>
      <c r="AM7" s="285"/>
      <c r="AN7" s="285"/>
      <c r="AO7" s="285"/>
      <c r="AP7" s="204">
        <f>26-AQ7-AR7</f>
        <v>0</v>
      </c>
      <c r="AQ7" s="404">
        <v>26</v>
      </c>
      <c r="AR7" s="277">
        <v>0</v>
      </c>
      <c r="AS7" s="205">
        <f t="shared" ref="AS7:AS41" si="3">AL7+AK7+AJ7+AI7+AH7+AF7+AD7+AC7+AB7+AA7+Y7+X7+W7+V7+U7+T7+R7+Q7+P7+O7+N7++M7+K7</f>
        <v>0</v>
      </c>
      <c r="AT7" s="205">
        <f t="shared" ref="AT7:AT41" si="4">Q7+K7</f>
        <v>0</v>
      </c>
      <c r="AU7" s="206">
        <f t="shared" ref="AU7:AU41" si="5">AG7+Z7+S7+L7</f>
        <v>0</v>
      </c>
      <c r="AV7" s="207">
        <f t="shared" ref="AV7:AV39" si="6">26-AW7-AX7</f>
        <v>0</v>
      </c>
      <c r="AW7" s="208">
        <v>26</v>
      </c>
      <c r="AX7" s="208">
        <v>0</v>
      </c>
      <c r="AY7" s="207">
        <f t="shared" ref="AY7:AY41" si="7">BK7+BL7+BN7+BO7+BP7+BQ7+BR7+BS7+BU7++BV7+BW7+BX7+BY7+BZ7+CB7+CC7+CD7+CE7+CF7+CG7+CI7+CJ7+CK7+CL7+CM7+CN7</f>
        <v>0</v>
      </c>
      <c r="AZ7" s="207">
        <f>0</f>
        <v>0</v>
      </c>
      <c r="BA7" s="209">
        <f t="shared" ref="BA7:BA41" si="8">BM7+BT7+CA7+CH7+CO7</f>
        <v>0</v>
      </c>
      <c r="BB7" s="210">
        <v>0</v>
      </c>
      <c r="BC7" s="211">
        <f t="shared" ref="BC7:BC38" si="9">BB7/$BC$3</f>
        <v>0</v>
      </c>
      <c r="BD7" s="212">
        <f t="shared" ref="BD7:BD39" si="10">BF7*1000</f>
        <v>0</v>
      </c>
      <c r="BE7" s="211">
        <f>BD7/$BC$3</f>
        <v>0</v>
      </c>
      <c r="BF7" s="225">
        <f t="shared" ref="BF7:BF39" si="11">AS7+AY7</f>
        <v>0</v>
      </c>
      <c r="BG7" s="296">
        <v>0</v>
      </c>
      <c r="BH7" s="214">
        <v>0</v>
      </c>
      <c r="BI7" s="215">
        <v>0</v>
      </c>
      <c r="BJ7" s="242">
        <f>'ALL TEAM'!H10/26*OT!BI7</f>
        <v>0</v>
      </c>
      <c r="BK7" s="216"/>
      <c r="BL7" s="216"/>
      <c r="BM7" s="217"/>
      <c r="BN7" s="216"/>
      <c r="BO7" s="245"/>
      <c r="BP7" s="216"/>
      <c r="BQ7" s="216"/>
      <c r="BR7" s="216"/>
      <c r="BS7" s="216"/>
      <c r="BT7" s="217"/>
      <c r="BU7" s="216"/>
      <c r="BV7" s="245"/>
      <c r="BW7" s="216"/>
      <c r="BX7" s="216"/>
      <c r="BY7" s="216"/>
      <c r="BZ7" s="216"/>
      <c r="CA7" s="217"/>
      <c r="CB7" s="216"/>
      <c r="CC7" s="245"/>
      <c r="CD7" s="216"/>
      <c r="CE7" s="216"/>
      <c r="CF7" s="216"/>
      <c r="CG7" s="216"/>
      <c r="CH7" s="217"/>
      <c r="CI7" s="216"/>
      <c r="CJ7" s="245"/>
      <c r="CK7" s="216"/>
      <c r="CL7" s="216"/>
      <c r="CM7" s="216"/>
      <c r="CN7" s="216"/>
      <c r="CO7" s="217"/>
      <c r="CP7" s="227"/>
      <c r="CQ7" s="228" t="s">
        <v>73</v>
      </c>
      <c r="CR7" s="229"/>
      <c r="CS7" s="230"/>
      <c r="CT7" s="231"/>
      <c r="CU7" s="231"/>
      <c r="CV7" s="231"/>
      <c r="CW7" s="231"/>
      <c r="CX7" s="231"/>
      <c r="CY7" s="231"/>
      <c r="CZ7" s="231"/>
      <c r="DA7" s="232"/>
      <c r="DB7" s="233"/>
    </row>
    <row r="8" spans="1:107" ht="25.5" customHeight="1" x14ac:dyDescent="1.2">
      <c r="A8" s="65">
        <v>3</v>
      </c>
      <c r="B8" s="83" t="s">
        <v>186</v>
      </c>
      <c r="C8" s="321" t="s">
        <v>149</v>
      </c>
      <c r="D8" s="199" t="s">
        <v>2</v>
      </c>
      <c r="E8" s="200" t="s">
        <v>150</v>
      </c>
      <c r="F8" s="201">
        <f>194</f>
        <v>194</v>
      </c>
      <c r="G8" s="202">
        <v>6</v>
      </c>
      <c r="H8" s="202">
        <v>4</v>
      </c>
      <c r="I8" s="202">
        <v>4</v>
      </c>
      <c r="J8" s="203">
        <f t="shared" si="2"/>
        <v>208</v>
      </c>
      <c r="K8" s="285"/>
      <c r="L8" s="217"/>
      <c r="M8" s="285"/>
      <c r="N8" s="285"/>
      <c r="O8" s="285"/>
      <c r="P8" s="285"/>
      <c r="Q8" s="285"/>
      <c r="R8" s="285"/>
      <c r="S8" s="217"/>
      <c r="T8" s="285"/>
      <c r="U8" s="285"/>
      <c r="V8" s="285"/>
      <c r="W8" s="285"/>
      <c r="X8" s="285"/>
      <c r="Y8" s="285"/>
      <c r="Z8" s="217"/>
      <c r="AA8" s="285"/>
      <c r="AB8" s="285"/>
      <c r="AC8" s="285"/>
      <c r="AD8" s="285"/>
      <c r="AE8" s="285"/>
      <c r="AF8" s="285"/>
      <c r="AG8" s="217"/>
      <c r="AH8" s="285"/>
      <c r="AI8" s="285"/>
      <c r="AJ8" s="285"/>
      <c r="AK8" s="285"/>
      <c r="AL8" s="285"/>
      <c r="AM8" s="278">
        <v>0</v>
      </c>
      <c r="AN8" s="278">
        <v>0</v>
      </c>
      <c r="AO8" s="278">
        <v>0</v>
      </c>
      <c r="AP8" s="204">
        <f t="shared" ref="AP8:AP39" si="12">26-AQ8-AR8</f>
        <v>0</v>
      </c>
      <c r="AQ8" s="404">
        <v>26</v>
      </c>
      <c r="AR8" s="277">
        <v>0</v>
      </c>
      <c r="AS8" s="205">
        <f t="shared" si="3"/>
        <v>0</v>
      </c>
      <c r="AT8" s="205">
        <f t="shared" si="4"/>
        <v>0</v>
      </c>
      <c r="AU8" s="206">
        <f t="shared" si="5"/>
        <v>0</v>
      </c>
      <c r="AV8" s="207">
        <f t="shared" si="6"/>
        <v>0</v>
      </c>
      <c r="AW8" s="208">
        <v>26</v>
      </c>
      <c r="AX8" s="208">
        <v>0</v>
      </c>
      <c r="AY8" s="207">
        <f t="shared" si="7"/>
        <v>0</v>
      </c>
      <c r="AZ8" s="207">
        <f>0</f>
        <v>0</v>
      </c>
      <c r="BA8" s="209">
        <f t="shared" si="8"/>
        <v>0</v>
      </c>
      <c r="BB8" s="210">
        <v>0</v>
      </c>
      <c r="BC8" s="211">
        <f t="shared" si="9"/>
        <v>0</v>
      </c>
      <c r="BD8" s="212">
        <f t="shared" si="10"/>
        <v>0</v>
      </c>
      <c r="BE8" s="211">
        <f t="shared" ref="BE8:BE39" si="13">BD8/$BC$3</f>
        <v>0</v>
      </c>
      <c r="BF8" s="225">
        <f t="shared" si="11"/>
        <v>0</v>
      </c>
      <c r="BG8" s="325">
        <v>5</v>
      </c>
      <c r="BH8" s="299">
        <v>3.5</v>
      </c>
      <c r="BI8" s="314">
        <v>0</v>
      </c>
      <c r="BJ8" s="242">
        <f>'ALL TEAM'!H11/26*OT!BI8</f>
        <v>0</v>
      </c>
      <c r="BK8" s="216"/>
      <c r="BL8" s="216"/>
      <c r="BM8" s="217"/>
      <c r="BN8" s="216"/>
      <c r="BO8" s="245"/>
      <c r="BP8" s="216"/>
      <c r="BQ8" s="216"/>
      <c r="BR8" s="216"/>
      <c r="BS8" s="216"/>
      <c r="BT8" s="217"/>
      <c r="BU8" s="216"/>
      <c r="BV8" s="245"/>
      <c r="BW8" s="216"/>
      <c r="BX8" s="216"/>
      <c r="BY8" s="216"/>
      <c r="BZ8" s="216"/>
      <c r="CA8" s="217"/>
      <c r="CB8" s="216"/>
      <c r="CC8" s="245"/>
      <c r="CD8" s="216"/>
      <c r="CE8" s="216"/>
      <c r="CF8" s="216"/>
      <c r="CG8" s="216"/>
      <c r="CH8" s="217"/>
      <c r="CI8" s="216"/>
      <c r="CJ8" s="245"/>
      <c r="CK8" s="216"/>
      <c r="CL8" s="216"/>
      <c r="CM8" s="216"/>
      <c r="CN8" s="216"/>
      <c r="CO8" s="217"/>
      <c r="CP8" s="218" t="s">
        <v>73</v>
      </c>
      <c r="CQ8" s="228" t="s">
        <v>74</v>
      </c>
      <c r="CR8" s="235"/>
      <c r="CS8" s="236"/>
      <c r="CT8" s="237"/>
      <c r="CU8" s="237"/>
      <c r="CV8" s="237"/>
      <c r="CW8" s="237"/>
      <c r="CX8" s="237"/>
      <c r="CY8" s="237"/>
      <c r="CZ8" s="237"/>
      <c r="DA8" s="238"/>
      <c r="DB8" s="240"/>
    </row>
    <row r="9" spans="1:107" ht="25.5" customHeight="1" x14ac:dyDescent="1.2">
      <c r="A9" s="65">
        <v>4</v>
      </c>
      <c r="B9" s="83" t="s">
        <v>187</v>
      </c>
      <c r="C9" s="41" t="s">
        <v>151</v>
      </c>
      <c r="D9" s="199" t="s">
        <v>1</v>
      </c>
      <c r="E9" s="200" t="s">
        <v>152</v>
      </c>
      <c r="F9" s="201">
        <f>194</f>
        <v>194</v>
      </c>
      <c r="G9" s="202">
        <v>6</v>
      </c>
      <c r="H9" s="202">
        <v>4</v>
      </c>
      <c r="I9" s="202">
        <v>4</v>
      </c>
      <c r="J9" s="203">
        <f t="shared" si="2"/>
        <v>208</v>
      </c>
      <c r="K9" s="285"/>
      <c r="L9" s="217"/>
      <c r="M9" s="285"/>
      <c r="N9" s="285"/>
      <c r="O9" s="285"/>
      <c r="P9" s="285"/>
      <c r="Q9" s="285"/>
      <c r="R9" s="285"/>
      <c r="S9" s="217"/>
      <c r="T9" s="285"/>
      <c r="U9" s="285"/>
      <c r="V9" s="285"/>
      <c r="W9" s="285"/>
      <c r="X9" s="285"/>
      <c r="Y9" s="285"/>
      <c r="Z9" s="217"/>
      <c r="AA9" s="285"/>
      <c r="AB9" s="285"/>
      <c r="AC9" s="285"/>
      <c r="AD9" s="285"/>
      <c r="AE9" s="285"/>
      <c r="AF9" s="285"/>
      <c r="AG9" s="217"/>
      <c r="AH9" s="285"/>
      <c r="AI9" s="285"/>
      <c r="AJ9" s="285"/>
      <c r="AK9" s="285"/>
      <c r="AL9" s="285"/>
      <c r="AM9" s="285"/>
      <c r="AN9" s="285"/>
      <c r="AO9" s="285"/>
      <c r="AP9" s="204">
        <f t="shared" si="12"/>
        <v>0</v>
      </c>
      <c r="AQ9" s="404">
        <v>26</v>
      </c>
      <c r="AR9" s="277">
        <v>0</v>
      </c>
      <c r="AS9" s="205">
        <f t="shared" si="3"/>
        <v>0</v>
      </c>
      <c r="AT9" s="205">
        <f t="shared" si="4"/>
        <v>0</v>
      </c>
      <c r="AU9" s="206">
        <f t="shared" si="5"/>
        <v>0</v>
      </c>
      <c r="AV9" s="207">
        <f t="shared" si="6"/>
        <v>0</v>
      </c>
      <c r="AW9" s="208">
        <v>26</v>
      </c>
      <c r="AX9" s="208">
        <v>0</v>
      </c>
      <c r="AY9" s="207">
        <f t="shared" si="7"/>
        <v>0</v>
      </c>
      <c r="AZ9" s="207">
        <f>0</f>
        <v>0</v>
      </c>
      <c r="BA9" s="209">
        <f t="shared" si="8"/>
        <v>0</v>
      </c>
      <c r="BB9" s="210">
        <v>0</v>
      </c>
      <c r="BC9" s="211">
        <f t="shared" si="9"/>
        <v>0</v>
      </c>
      <c r="BD9" s="212">
        <f t="shared" si="10"/>
        <v>0</v>
      </c>
      <c r="BE9" s="211">
        <f t="shared" si="13"/>
        <v>0</v>
      </c>
      <c r="BF9" s="213">
        <f t="shared" si="11"/>
        <v>0</v>
      </c>
      <c r="BG9" s="297">
        <v>0</v>
      </c>
      <c r="BH9" s="327">
        <v>0</v>
      </c>
      <c r="BI9" s="215">
        <v>0</v>
      </c>
      <c r="BJ9" s="242">
        <f>'ALL TEAM'!H12/26*OT!BI9</f>
        <v>0</v>
      </c>
      <c r="BK9" s="216"/>
      <c r="BL9" s="216"/>
      <c r="BM9" s="217"/>
      <c r="BN9" s="216"/>
      <c r="BO9" s="245"/>
      <c r="BP9" s="216"/>
      <c r="BQ9" s="216"/>
      <c r="BR9" s="216"/>
      <c r="BS9" s="216"/>
      <c r="BT9" s="217"/>
      <c r="BU9" s="216"/>
      <c r="BV9" s="245"/>
      <c r="BW9" s="216"/>
      <c r="BX9" s="216"/>
      <c r="BY9" s="216"/>
      <c r="BZ9" s="216"/>
      <c r="CA9" s="217"/>
      <c r="CB9" s="216"/>
      <c r="CC9" s="245"/>
      <c r="CD9" s="216"/>
      <c r="CE9" s="216"/>
      <c r="CF9" s="216"/>
      <c r="CG9" s="216"/>
      <c r="CH9" s="217"/>
      <c r="CI9" s="216"/>
      <c r="CJ9" s="245"/>
      <c r="CK9" s="216"/>
      <c r="CL9" s="216"/>
      <c r="CM9" s="216"/>
      <c r="CN9" s="216"/>
      <c r="CO9" s="217"/>
      <c r="CP9" s="234"/>
      <c r="CQ9" s="219"/>
      <c r="CR9" s="241" t="s">
        <v>75</v>
      </c>
      <c r="CS9" s="236"/>
      <c r="CT9" s="237"/>
      <c r="CU9" s="237"/>
      <c r="CV9" s="237"/>
      <c r="CW9" s="237"/>
      <c r="CX9" s="237"/>
      <c r="CY9" s="237"/>
      <c r="CZ9" s="237"/>
      <c r="DA9" s="238"/>
      <c r="DB9" s="240"/>
    </row>
    <row r="10" spans="1:107" ht="25.5" customHeight="1" x14ac:dyDescent="1.2">
      <c r="A10" s="65">
        <v>5</v>
      </c>
      <c r="B10" s="83" t="s">
        <v>188</v>
      </c>
      <c r="C10" s="41" t="s">
        <v>153</v>
      </c>
      <c r="D10" s="199" t="s">
        <v>1</v>
      </c>
      <c r="E10" s="200" t="s">
        <v>148</v>
      </c>
      <c r="F10" s="201">
        <f>194</f>
        <v>194</v>
      </c>
      <c r="G10" s="202">
        <v>6</v>
      </c>
      <c r="H10" s="202">
        <v>4</v>
      </c>
      <c r="I10" s="202">
        <v>4</v>
      </c>
      <c r="J10" s="203">
        <f t="shared" si="2"/>
        <v>208</v>
      </c>
      <c r="K10" s="285"/>
      <c r="L10" s="217"/>
      <c r="M10" s="285"/>
      <c r="N10" s="285"/>
      <c r="O10" s="285"/>
      <c r="P10" s="285"/>
      <c r="Q10" s="285"/>
      <c r="R10" s="285"/>
      <c r="S10" s="217"/>
      <c r="T10" s="285"/>
      <c r="U10" s="285"/>
      <c r="V10" s="285"/>
      <c r="W10" s="285"/>
      <c r="X10" s="285"/>
      <c r="Y10" s="285"/>
      <c r="Z10" s="217"/>
      <c r="AA10" s="285"/>
      <c r="AB10" s="285"/>
      <c r="AC10" s="285"/>
      <c r="AD10" s="285"/>
      <c r="AE10" s="285"/>
      <c r="AF10" s="285"/>
      <c r="AG10" s="217"/>
      <c r="AH10" s="285"/>
      <c r="AI10" s="285"/>
      <c r="AJ10" s="285"/>
      <c r="AK10" s="285"/>
      <c r="AL10" s="285"/>
      <c r="AM10" s="285"/>
      <c r="AN10" s="285"/>
      <c r="AO10" s="285"/>
      <c r="AP10" s="204">
        <f t="shared" si="12"/>
        <v>0</v>
      </c>
      <c r="AQ10" s="404">
        <v>26</v>
      </c>
      <c r="AR10" s="277">
        <v>0</v>
      </c>
      <c r="AS10" s="205">
        <f t="shared" si="3"/>
        <v>0</v>
      </c>
      <c r="AT10" s="205">
        <f t="shared" si="4"/>
        <v>0</v>
      </c>
      <c r="AU10" s="206">
        <f t="shared" si="5"/>
        <v>0</v>
      </c>
      <c r="AV10" s="207">
        <f t="shared" si="6"/>
        <v>0</v>
      </c>
      <c r="AW10" s="208">
        <v>26</v>
      </c>
      <c r="AX10" s="208">
        <v>0</v>
      </c>
      <c r="AY10" s="207">
        <f t="shared" si="7"/>
        <v>0</v>
      </c>
      <c r="AZ10" s="207">
        <f>0</f>
        <v>0</v>
      </c>
      <c r="BA10" s="209">
        <f t="shared" si="8"/>
        <v>0</v>
      </c>
      <c r="BB10" s="210">
        <v>0</v>
      </c>
      <c r="BC10" s="211">
        <f t="shared" si="9"/>
        <v>0</v>
      </c>
      <c r="BD10" s="212">
        <f t="shared" si="10"/>
        <v>0</v>
      </c>
      <c r="BE10" s="211">
        <f t="shared" si="13"/>
        <v>0</v>
      </c>
      <c r="BF10" s="225">
        <f t="shared" si="11"/>
        <v>0</v>
      </c>
      <c r="BG10" s="297">
        <v>0</v>
      </c>
      <c r="BH10" s="214">
        <v>0</v>
      </c>
      <c r="BI10" s="314">
        <v>0</v>
      </c>
      <c r="BJ10" s="242">
        <f>'ALL TEAM'!H13/26*OT!BI10</f>
        <v>0</v>
      </c>
      <c r="BK10" s="216"/>
      <c r="BL10" s="216"/>
      <c r="BM10" s="217"/>
      <c r="BN10" s="216"/>
      <c r="BO10" s="245"/>
      <c r="BP10" s="216"/>
      <c r="BQ10" s="216"/>
      <c r="BR10" s="216"/>
      <c r="BS10" s="216"/>
      <c r="BT10" s="217"/>
      <c r="BU10" s="216"/>
      <c r="BV10" s="245"/>
      <c r="BW10" s="216"/>
      <c r="BX10" s="216"/>
      <c r="BY10" s="216"/>
      <c r="BZ10" s="216"/>
      <c r="CA10" s="217"/>
      <c r="CB10" s="216"/>
      <c r="CC10" s="245"/>
      <c r="CD10" s="216"/>
      <c r="CE10" s="216"/>
      <c r="CF10" s="216"/>
      <c r="CG10" s="216"/>
      <c r="CH10" s="217"/>
      <c r="CI10" s="216"/>
      <c r="CJ10" s="245"/>
      <c r="CK10" s="216"/>
      <c r="CL10" s="216"/>
      <c r="CM10" s="216"/>
      <c r="CN10" s="216"/>
      <c r="CO10" s="217"/>
      <c r="CP10" s="218" t="s">
        <v>73</v>
      </c>
      <c r="CQ10" s="219"/>
      <c r="CR10" s="235"/>
      <c r="CS10" s="236"/>
      <c r="CT10" s="237"/>
      <c r="CU10" s="237"/>
      <c r="CV10" s="237"/>
      <c r="CW10" s="237"/>
      <c r="CX10" s="237"/>
      <c r="CY10" s="237"/>
      <c r="CZ10" s="237"/>
      <c r="DA10" s="238"/>
      <c r="DB10" s="240"/>
    </row>
    <row r="11" spans="1:107" ht="25.5" customHeight="1" x14ac:dyDescent="1.2">
      <c r="A11" s="65">
        <v>6</v>
      </c>
      <c r="B11" s="83" t="s">
        <v>189</v>
      </c>
      <c r="C11" s="41" t="s">
        <v>154</v>
      </c>
      <c r="D11" s="199" t="s">
        <v>2</v>
      </c>
      <c r="E11" s="200" t="s">
        <v>155</v>
      </c>
      <c r="F11" s="201">
        <f>194</f>
        <v>194</v>
      </c>
      <c r="G11" s="202">
        <v>6</v>
      </c>
      <c r="H11" s="202">
        <v>4</v>
      </c>
      <c r="I11" s="202">
        <v>4</v>
      </c>
      <c r="J11" s="203">
        <f t="shared" si="2"/>
        <v>208</v>
      </c>
      <c r="K11" s="285"/>
      <c r="L11" s="217"/>
      <c r="M11" s="285"/>
      <c r="N11" s="285"/>
      <c r="O11" s="285"/>
      <c r="P11" s="285"/>
      <c r="Q11" s="285"/>
      <c r="R11" s="285"/>
      <c r="S11" s="217"/>
      <c r="T11" s="285"/>
      <c r="U11" s="285"/>
      <c r="V11" s="285"/>
      <c r="W11" s="285"/>
      <c r="X11" s="285"/>
      <c r="Y11" s="285"/>
      <c r="Z11" s="217"/>
      <c r="AA11" s="285"/>
      <c r="AB11" s="285"/>
      <c r="AC11" s="285"/>
      <c r="AD11" s="285"/>
      <c r="AE11" s="285"/>
      <c r="AF11" s="285"/>
      <c r="AG11" s="217"/>
      <c r="AH11" s="285"/>
      <c r="AI11" s="285"/>
      <c r="AJ11" s="285"/>
      <c r="AK11" s="285"/>
      <c r="AL11" s="285"/>
      <c r="AM11" s="285"/>
      <c r="AN11" s="285"/>
      <c r="AO11" s="285"/>
      <c r="AP11" s="204">
        <f t="shared" si="12"/>
        <v>0</v>
      </c>
      <c r="AQ11" s="404">
        <v>26</v>
      </c>
      <c r="AR11" s="277">
        <v>0</v>
      </c>
      <c r="AS11" s="205">
        <f t="shared" si="3"/>
        <v>0</v>
      </c>
      <c r="AT11" s="205">
        <f t="shared" si="4"/>
        <v>0</v>
      </c>
      <c r="AU11" s="206">
        <f t="shared" si="5"/>
        <v>0</v>
      </c>
      <c r="AV11" s="207">
        <f>26-AW11-AX11</f>
        <v>0</v>
      </c>
      <c r="AW11" s="208">
        <v>26</v>
      </c>
      <c r="AX11" s="208">
        <v>0</v>
      </c>
      <c r="AY11" s="207">
        <f t="shared" si="7"/>
        <v>0</v>
      </c>
      <c r="AZ11" s="207">
        <f>0</f>
        <v>0</v>
      </c>
      <c r="BA11" s="209">
        <f t="shared" si="8"/>
        <v>0</v>
      </c>
      <c r="BB11" s="210">
        <v>0</v>
      </c>
      <c r="BC11" s="211">
        <f t="shared" si="9"/>
        <v>0</v>
      </c>
      <c r="BD11" s="212">
        <f t="shared" si="10"/>
        <v>0</v>
      </c>
      <c r="BE11" s="211">
        <f t="shared" si="13"/>
        <v>0</v>
      </c>
      <c r="BF11" s="213">
        <f t="shared" si="11"/>
        <v>0</v>
      </c>
      <c r="BG11" s="296">
        <v>0</v>
      </c>
      <c r="BH11" s="214">
        <v>0</v>
      </c>
      <c r="BI11" s="215">
        <v>0</v>
      </c>
      <c r="BJ11" s="290">
        <f>'ALL TEAM'!H14/26*OT!BI11</f>
        <v>0</v>
      </c>
      <c r="BK11" s="216"/>
      <c r="BL11" s="216"/>
      <c r="BM11" s="217"/>
      <c r="BN11" s="216"/>
      <c r="BO11" s="245"/>
      <c r="BP11" s="216"/>
      <c r="BQ11" s="216"/>
      <c r="BR11" s="216"/>
      <c r="BS11" s="216"/>
      <c r="BT11" s="217"/>
      <c r="BU11" s="216"/>
      <c r="BV11" s="245"/>
      <c r="BW11" s="216"/>
      <c r="BX11" s="216"/>
      <c r="BY11" s="216"/>
      <c r="BZ11" s="216"/>
      <c r="CA11" s="217"/>
      <c r="CB11" s="216"/>
      <c r="CC11" s="245"/>
      <c r="CD11" s="216"/>
      <c r="CE11" s="216"/>
      <c r="CF11" s="216"/>
      <c r="CG11" s="216"/>
      <c r="CH11" s="217"/>
      <c r="CI11" s="216"/>
      <c r="CJ11" s="245"/>
      <c r="CK11" s="216"/>
      <c r="CL11" s="216"/>
      <c r="CM11" s="216"/>
      <c r="CN11" s="216"/>
      <c r="CO11" s="217"/>
      <c r="CP11" s="218"/>
      <c r="CQ11" s="219"/>
      <c r="CR11" s="235"/>
      <c r="CS11" s="236"/>
      <c r="CT11" s="237"/>
      <c r="CU11" s="237"/>
      <c r="CV11" s="237"/>
      <c r="CW11" s="237"/>
      <c r="CX11" s="237"/>
      <c r="CY11" s="237"/>
      <c r="CZ11" s="237"/>
      <c r="DA11" s="238"/>
      <c r="DB11" s="240"/>
    </row>
    <row r="12" spans="1:107" ht="25.5" customHeight="1" x14ac:dyDescent="1.2">
      <c r="A12" s="65">
        <v>7</v>
      </c>
      <c r="B12" s="83" t="s">
        <v>190</v>
      </c>
      <c r="C12" s="41" t="s">
        <v>157</v>
      </c>
      <c r="D12" s="199" t="s">
        <v>2</v>
      </c>
      <c r="E12" s="200" t="s">
        <v>156</v>
      </c>
      <c r="F12" s="201">
        <f>194</f>
        <v>194</v>
      </c>
      <c r="G12" s="202">
        <v>6</v>
      </c>
      <c r="H12" s="202">
        <v>4</v>
      </c>
      <c r="I12" s="202">
        <v>4</v>
      </c>
      <c r="J12" s="203">
        <f t="shared" si="2"/>
        <v>208</v>
      </c>
      <c r="K12" s="285"/>
      <c r="L12" s="217"/>
      <c r="M12" s="285"/>
      <c r="N12" s="285"/>
      <c r="O12" s="285"/>
      <c r="P12" s="285"/>
      <c r="Q12" s="285"/>
      <c r="R12" s="285"/>
      <c r="S12" s="217"/>
      <c r="T12" s="285"/>
      <c r="U12" s="285"/>
      <c r="V12" s="285"/>
      <c r="W12" s="285"/>
      <c r="X12" s="285"/>
      <c r="Y12" s="285"/>
      <c r="Z12" s="217"/>
      <c r="AA12" s="285"/>
      <c r="AB12" s="285"/>
      <c r="AC12" s="285"/>
      <c r="AD12" s="285"/>
      <c r="AE12" s="285"/>
      <c r="AF12" s="285"/>
      <c r="AG12" s="217"/>
      <c r="AH12" s="285"/>
      <c r="AI12" s="285"/>
      <c r="AJ12" s="285"/>
      <c r="AK12" s="285"/>
      <c r="AL12" s="285"/>
      <c r="AM12" s="285"/>
      <c r="AN12" s="285"/>
      <c r="AO12" s="285"/>
      <c r="AP12" s="204">
        <f t="shared" si="12"/>
        <v>0</v>
      </c>
      <c r="AQ12" s="404">
        <v>26</v>
      </c>
      <c r="AR12" s="277">
        <v>0</v>
      </c>
      <c r="AS12" s="205">
        <f t="shared" si="3"/>
        <v>0</v>
      </c>
      <c r="AT12" s="205">
        <f t="shared" si="4"/>
        <v>0</v>
      </c>
      <c r="AU12" s="206">
        <f t="shared" si="5"/>
        <v>0</v>
      </c>
      <c r="AV12" s="207">
        <f t="shared" si="6"/>
        <v>0</v>
      </c>
      <c r="AW12" s="208">
        <v>26</v>
      </c>
      <c r="AX12" s="208">
        <v>0</v>
      </c>
      <c r="AY12" s="207">
        <f t="shared" si="7"/>
        <v>0</v>
      </c>
      <c r="AZ12" s="207">
        <f>0</f>
        <v>0</v>
      </c>
      <c r="BA12" s="209">
        <f t="shared" si="8"/>
        <v>0</v>
      </c>
      <c r="BB12" s="210">
        <v>0</v>
      </c>
      <c r="BC12" s="211">
        <f t="shared" si="9"/>
        <v>0</v>
      </c>
      <c r="BD12" s="212">
        <f t="shared" si="10"/>
        <v>0</v>
      </c>
      <c r="BE12" s="211">
        <f t="shared" si="13"/>
        <v>0</v>
      </c>
      <c r="BF12" s="213">
        <f t="shared" si="11"/>
        <v>0</v>
      </c>
      <c r="BG12" s="297">
        <v>0</v>
      </c>
      <c r="BH12" s="299">
        <v>0</v>
      </c>
      <c r="BI12" s="215">
        <v>0</v>
      </c>
      <c r="BJ12" s="242">
        <f>'ALL TEAM'!H15/26*OT!BI12</f>
        <v>0</v>
      </c>
      <c r="BK12" s="216"/>
      <c r="BL12" s="216"/>
      <c r="BM12" s="217"/>
      <c r="BN12" s="216"/>
      <c r="BO12" s="245"/>
      <c r="BP12" s="216"/>
      <c r="BQ12" s="216"/>
      <c r="BR12" s="216"/>
      <c r="BS12" s="216"/>
      <c r="BT12" s="217"/>
      <c r="BU12" s="216"/>
      <c r="BV12" s="245"/>
      <c r="BW12" s="216"/>
      <c r="BX12" s="216"/>
      <c r="BY12" s="216"/>
      <c r="BZ12" s="216"/>
      <c r="CA12" s="217"/>
      <c r="CB12" s="216"/>
      <c r="CC12" s="245"/>
      <c r="CD12" s="216"/>
      <c r="CE12" s="216"/>
      <c r="CF12" s="216"/>
      <c r="CG12" s="216"/>
      <c r="CH12" s="217"/>
      <c r="CI12" s="216"/>
      <c r="CJ12" s="245"/>
      <c r="CK12" s="216"/>
      <c r="CL12" s="216"/>
      <c r="CM12" s="216"/>
      <c r="CN12" s="216"/>
      <c r="CO12" s="217"/>
      <c r="CP12" s="234"/>
      <c r="CQ12" s="219" t="s">
        <v>75</v>
      </c>
      <c r="CR12" s="235"/>
      <c r="CS12" s="236"/>
      <c r="CT12" s="237"/>
      <c r="CU12" s="237"/>
      <c r="CV12" s="237"/>
      <c r="CW12" s="237"/>
      <c r="CX12" s="237"/>
      <c r="CY12" s="237"/>
      <c r="CZ12" s="237"/>
      <c r="DA12" s="238"/>
      <c r="DB12" s="239" t="s">
        <v>253</v>
      </c>
    </row>
    <row r="13" spans="1:107" ht="25.5" customHeight="1" x14ac:dyDescent="1.2">
      <c r="A13" s="65">
        <v>8</v>
      </c>
      <c r="B13" s="83" t="s">
        <v>191</v>
      </c>
      <c r="C13" s="388" t="s">
        <v>158</v>
      </c>
      <c r="D13" s="199" t="s">
        <v>2</v>
      </c>
      <c r="E13" s="200" t="s">
        <v>156</v>
      </c>
      <c r="F13" s="201">
        <f>194</f>
        <v>194</v>
      </c>
      <c r="G13" s="202">
        <v>6</v>
      </c>
      <c r="H13" s="202">
        <v>4</v>
      </c>
      <c r="I13" s="202">
        <v>4</v>
      </c>
      <c r="J13" s="203">
        <f t="shared" si="2"/>
        <v>208</v>
      </c>
      <c r="K13" s="285"/>
      <c r="L13" s="217"/>
      <c r="M13" s="285"/>
      <c r="N13" s="285"/>
      <c r="O13" s="285"/>
      <c r="P13" s="285"/>
      <c r="Q13" s="285"/>
      <c r="R13" s="285"/>
      <c r="S13" s="217"/>
      <c r="T13" s="285"/>
      <c r="U13" s="285"/>
      <c r="V13" s="285"/>
      <c r="W13" s="285"/>
      <c r="X13" s="285"/>
      <c r="Y13" s="285"/>
      <c r="Z13" s="217"/>
      <c r="AA13" s="285"/>
      <c r="AB13" s="285"/>
      <c r="AC13" s="285"/>
      <c r="AD13" s="285"/>
      <c r="AE13" s="285"/>
      <c r="AF13" s="285"/>
      <c r="AG13" s="217"/>
      <c r="AH13" s="285"/>
      <c r="AI13" s="285"/>
      <c r="AJ13" s="285"/>
      <c r="AK13" s="285"/>
      <c r="AL13" s="285"/>
      <c r="AM13" s="285"/>
      <c r="AN13" s="285"/>
      <c r="AO13" s="285"/>
      <c r="AP13" s="204">
        <f t="shared" si="12"/>
        <v>0</v>
      </c>
      <c r="AQ13" s="404">
        <v>26</v>
      </c>
      <c r="AR13" s="277">
        <v>0</v>
      </c>
      <c r="AS13" s="205">
        <f t="shared" si="3"/>
        <v>0</v>
      </c>
      <c r="AT13" s="205">
        <f t="shared" si="4"/>
        <v>0</v>
      </c>
      <c r="AU13" s="206">
        <f t="shared" si="5"/>
        <v>0</v>
      </c>
      <c r="AV13" s="207">
        <f t="shared" si="6"/>
        <v>0</v>
      </c>
      <c r="AW13" s="208">
        <v>26</v>
      </c>
      <c r="AX13" s="208">
        <v>0</v>
      </c>
      <c r="AY13" s="207">
        <f t="shared" si="7"/>
        <v>0</v>
      </c>
      <c r="AZ13" s="207">
        <f>0</f>
        <v>0</v>
      </c>
      <c r="BA13" s="209">
        <f t="shared" si="8"/>
        <v>0</v>
      </c>
      <c r="BB13" s="210">
        <v>0</v>
      </c>
      <c r="BC13" s="211">
        <f t="shared" si="9"/>
        <v>0</v>
      </c>
      <c r="BD13" s="212">
        <f t="shared" si="10"/>
        <v>0</v>
      </c>
      <c r="BE13" s="211">
        <f t="shared" si="13"/>
        <v>0</v>
      </c>
      <c r="BF13" s="225">
        <f t="shared" si="11"/>
        <v>0</v>
      </c>
      <c r="BG13" s="297">
        <v>0</v>
      </c>
      <c r="BH13" s="214">
        <v>0</v>
      </c>
      <c r="BI13" s="314">
        <v>0</v>
      </c>
      <c r="BJ13" s="242">
        <f>'ALL TEAM'!H16/26*OT!BI13</f>
        <v>0</v>
      </c>
      <c r="BK13" s="264"/>
      <c r="BL13" s="264"/>
      <c r="BM13" s="217"/>
      <c r="BN13" s="264"/>
      <c r="BO13" s="264"/>
      <c r="BP13" s="264"/>
      <c r="BQ13" s="264"/>
      <c r="BR13" s="264"/>
      <c r="BS13" s="264"/>
      <c r="BT13" s="217"/>
      <c r="BU13" s="264"/>
      <c r="BV13" s="264"/>
      <c r="BW13" s="264"/>
      <c r="BX13" s="264"/>
      <c r="BY13" s="264"/>
      <c r="BZ13" s="264"/>
      <c r="CA13" s="217"/>
      <c r="CB13" s="243"/>
      <c r="CC13" s="243"/>
      <c r="CD13" s="243"/>
      <c r="CE13" s="243"/>
      <c r="CF13" s="243"/>
      <c r="CG13" s="243"/>
      <c r="CH13" s="217"/>
      <c r="CI13" s="243"/>
      <c r="CJ13" s="243"/>
      <c r="CK13" s="243"/>
      <c r="CL13" s="271"/>
      <c r="CM13" s="264"/>
      <c r="CN13" s="264"/>
      <c r="CO13" s="217"/>
      <c r="CP13" s="218"/>
      <c r="CQ13" s="219"/>
      <c r="CR13" s="235"/>
      <c r="CS13" s="236"/>
      <c r="CT13" s="237"/>
      <c r="CU13" s="237"/>
      <c r="CV13" s="237"/>
      <c r="CW13" s="237"/>
      <c r="CX13" s="237"/>
      <c r="CY13" s="237"/>
      <c r="CZ13" s="237"/>
      <c r="DA13" s="238"/>
      <c r="DB13" s="240"/>
    </row>
    <row r="14" spans="1:107" s="8" customFormat="1" ht="25.5" customHeight="1" x14ac:dyDescent="1.2">
      <c r="A14" s="65">
        <v>9</v>
      </c>
      <c r="B14" s="387" t="s">
        <v>192</v>
      </c>
      <c r="C14" s="388" t="s">
        <v>159</v>
      </c>
      <c r="D14" s="397" t="s">
        <v>1</v>
      </c>
      <c r="E14" s="390" t="s">
        <v>148</v>
      </c>
      <c r="F14" s="398">
        <f>194</f>
        <v>194</v>
      </c>
      <c r="G14" s="392">
        <v>6</v>
      </c>
      <c r="H14" s="392">
        <v>4</v>
      </c>
      <c r="I14" s="392">
        <v>4</v>
      </c>
      <c r="J14" s="203">
        <f t="shared" si="2"/>
        <v>208</v>
      </c>
      <c r="K14" s="285"/>
      <c r="L14" s="217"/>
      <c r="M14" s="285"/>
      <c r="N14" s="285"/>
      <c r="O14" s="285"/>
      <c r="P14" s="285"/>
      <c r="Q14" s="285"/>
      <c r="R14" s="285"/>
      <c r="S14" s="217"/>
      <c r="T14" s="285"/>
      <c r="U14" s="285"/>
      <c r="V14" s="285"/>
      <c r="W14" s="285"/>
      <c r="X14" s="285"/>
      <c r="Y14" s="285"/>
      <c r="Z14" s="217"/>
      <c r="AA14" s="285"/>
      <c r="AB14" s="285"/>
      <c r="AC14" s="285"/>
      <c r="AD14" s="285"/>
      <c r="AE14" s="285"/>
      <c r="AF14" s="285"/>
      <c r="AG14" s="217"/>
      <c r="AH14" s="285"/>
      <c r="AI14" s="285"/>
      <c r="AJ14" s="285"/>
      <c r="AK14" s="285"/>
      <c r="AL14" s="285"/>
      <c r="AM14" s="285"/>
      <c r="AN14" s="285"/>
      <c r="AO14" s="285"/>
      <c r="AP14" s="204">
        <f t="shared" si="12"/>
        <v>0</v>
      </c>
      <c r="AQ14" s="404">
        <v>26</v>
      </c>
      <c r="AR14" s="277">
        <v>0</v>
      </c>
      <c r="AS14" s="205">
        <f t="shared" si="3"/>
        <v>0</v>
      </c>
      <c r="AT14" s="205">
        <f t="shared" si="4"/>
        <v>0</v>
      </c>
      <c r="AU14" s="206">
        <f t="shared" si="5"/>
        <v>0</v>
      </c>
      <c r="AV14" s="207">
        <f t="shared" si="6"/>
        <v>0</v>
      </c>
      <c r="AW14" s="208">
        <v>26</v>
      </c>
      <c r="AX14" s="208">
        <v>0</v>
      </c>
      <c r="AY14" s="207">
        <f t="shared" si="7"/>
        <v>0</v>
      </c>
      <c r="AZ14" s="207">
        <f>0</f>
        <v>0</v>
      </c>
      <c r="BA14" s="209">
        <f t="shared" si="8"/>
        <v>0</v>
      </c>
      <c r="BB14" s="210">
        <v>0</v>
      </c>
      <c r="BC14" s="211">
        <f t="shared" si="9"/>
        <v>0</v>
      </c>
      <c r="BD14" s="212">
        <f>BF14*1000</f>
        <v>0</v>
      </c>
      <c r="BE14" s="211">
        <f t="shared" si="13"/>
        <v>0</v>
      </c>
      <c r="BF14" s="225">
        <f t="shared" si="11"/>
        <v>0</v>
      </c>
      <c r="BG14" s="298">
        <v>0</v>
      </c>
      <c r="BH14" s="214">
        <v>0</v>
      </c>
      <c r="BI14" s="315">
        <v>0</v>
      </c>
      <c r="BJ14" s="242">
        <f>'ALL TEAM'!H17/26*OT!BI14</f>
        <v>0</v>
      </c>
      <c r="BK14" s="245"/>
      <c r="BL14" s="245"/>
      <c r="BM14" s="217"/>
      <c r="BN14" s="245"/>
      <c r="BO14" s="245"/>
      <c r="BP14" s="245"/>
      <c r="BQ14" s="245"/>
      <c r="BR14" s="245"/>
      <c r="BS14" s="245"/>
      <c r="BT14" s="217"/>
      <c r="BU14" s="245"/>
      <c r="BV14" s="245"/>
      <c r="BW14" s="245"/>
      <c r="BX14" s="245"/>
      <c r="BY14" s="245"/>
      <c r="BZ14" s="245"/>
      <c r="CA14" s="217"/>
      <c r="CB14" s="245"/>
      <c r="CC14" s="245"/>
      <c r="CD14" s="245"/>
      <c r="CE14" s="245"/>
      <c r="CF14" s="245"/>
      <c r="CG14" s="245"/>
      <c r="CH14" s="217"/>
      <c r="CI14" s="245"/>
      <c r="CJ14" s="245"/>
      <c r="CK14" s="245"/>
      <c r="CL14" s="245"/>
      <c r="CM14" s="245"/>
      <c r="CN14" s="245"/>
      <c r="CO14" s="217"/>
      <c r="CP14" s="218"/>
      <c r="CQ14" s="219"/>
      <c r="CR14" s="241"/>
      <c r="CS14" s="236"/>
      <c r="CT14" s="237"/>
      <c r="CU14" s="237"/>
      <c r="CV14" s="237"/>
      <c r="CW14" s="237"/>
      <c r="CX14" s="237"/>
      <c r="CY14" s="237"/>
      <c r="CZ14" s="237"/>
      <c r="DA14" s="238"/>
      <c r="DB14" s="240"/>
    </row>
    <row r="15" spans="1:107" s="8" customFormat="1" ht="25.5" customHeight="1" x14ac:dyDescent="1.2">
      <c r="A15" s="65">
        <v>10</v>
      </c>
      <c r="B15" s="387" t="s">
        <v>193</v>
      </c>
      <c r="C15" s="388" t="s">
        <v>144</v>
      </c>
      <c r="D15" s="397" t="s">
        <v>1</v>
      </c>
      <c r="E15" s="399" t="s">
        <v>160</v>
      </c>
      <c r="F15" s="400">
        <v>300</v>
      </c>
      <c r="G15" s="392">
        <v>0</v>
      </c>
      <c r="H15" s="392"/>
      <c r="I15" s="392"/>
      <c r="J15" s="203">
        <f t="shared" si="2"/>
        <v>300</v>
      </c>
      <c r="K15" s="285"/>
      <c r="L15" s="217"/>
      <c r="M15" s="285"/>
      <c r="N15" s="285"/>
      <c r="O15" s="285"/>
      <c r="P15" s="285"/>
      <c r="Q15" s="285"/>
      <c r="R15" s="285"/>
      <c r="S15" s="217"/>
      <c r="T15" s="285"/>
      <c r="U15" s="285"/>
      <c r="V15" s="285"/>
      <c r="W15" s="285"/>
      <c r="X15" s="285"/>
      <c r="Y15" s="285"/>
      <c r="Z15" s="217"/>
      <c r="AA15" s="285"/>
      <c r="AB15" s="285"/>
      <c r="AC15" s="285"/>
      <c r="AD15" s="285"/>
      <c r="AE15" s="285"/>
      <c r="AF15" s="285"/>
      <c r="AG15" s="217"/>
      <c r="AH15" s="285"/>
      <c r="AI15" s="285"/>
      <c r="AJ15" s="285"/>
      <c r="AK15" s="285"/>
      <c r="AL15" s="285"/>
      <c r="AM15" s="278">
        <v>0</v>
      </c>
      <c r="AN15" s="278">
        <v>0</v>
      </c>
      <c r="AO15" s="278">
        <v>0</v>
      </c>
      <c r="AP15" s="204">
        <f t="shared" si="12"/>
        <v>0</v>
      </c>
      <c r="AQ15" s="404">
        <v>26</v>
      </c>
      <c r="AR15" s="277">
        <v>0</v>
      </c>
      <c r="AS15" s="205">
        <f t="shared" si="3"/>
        <v>0</v>
      </c>
      <c r="AT15" s="205">
        <f t="shared" si="4"/>
        <v>0</v>
      </c>
      <c r="AU15" s="206">
        <f t="shared" si="5"/>
        <v>0</v>
      </c>
      <c r="AV15" s="207">
        <f t="shared" si="6"/>
        <v>0</v>
      </c>
      <c r="AW15" s="208">
        <v>26</v>
      </c>
      <c r="AX15" s="208">
        <v>0</v>
      </c>
      <c r="AY15" s="207">
        <f t="shared" si="7"/>
        <v>0</v>
      </c>
      <c r="AZ15" s="207">
        <f>0</f>
        <v>0</v>
      </c>
      <c r="BA15" s="209">
        <f t="shared" si="8"/>
        <v>0</v>
      </c>
      <c r="BB15" s="210">
        <v>0</v>
      </c>
      <c r="BC15" s="211">
        <f t="shared" si="9"/>
        <v>0</v>
      </c>
      <c r="BD15" s="212">
        <f t="shared" si="10"/>
        <v>0</v>
      </c>
      <c r="BE15" s="211">
        <f t="shared" si="13"/>
        <v>0</v>
      </c>
      <c r="BF15" s="213">
        <f t="shared" si="11"/>
        <v>0</v>
      </c>
      <c r="BG15" s="323">
        <v>5</v>
      </c>
      <c r="BH15" s="299">
        <v>3.5</v>
      </c>
      <c r="BI15" s="262">
        <v>0</v>
      </c>
      <c r="BJ15" s="291">
        <f>'ALL TEAM'!H18/26*OT!BI15</f>
        <v>0</v>
      </c>
      <c r="BK15" s="245"/>
      <c r="BL15" s="245"/>
      <c r="BM15" s="217"/>
      <c r="BN15" s="245"/>
      <c r="BO15" s="245"/>
      <c r="BP15" s="245"/>
      <c r="BQ15" s="245"/>
      <c r="BR15" s="245"/>
      <c r="BS15" s="245"/>
      <c r="BT15" s="217"/>
      <c r="BU15" s="245"/>
      <c r="BV15" s="245"/>
      <c r="BW15" s="245"/>
      <c r="BX15" s="245"/>
      <c r="BY15" s="245"/>
      <c r="BZ15" s="245"/>
      <c r="CA15" s="217"/>
      <c r="CB15" s="245"/>
      <c r="CC15" s="245"/>
      <c r="CD15" s="245"/>
      <c r="CE15" s="245"/>
      <c r="CF15" s="245"/>
      <c r="CG15" s="245"/>
      <c r="CH15" s="217"/>
      <c r="CI15" s="245"/>
      <c r="CJ15" s="245"/>
      <c r="CK15" s="245"/>
      <c r="CL15" s="245"/>
      <c r="CM15" s="245"/>
      <c r="CN15" s="245"/>
      <c r="CO15" s="217"/>
      <c r="CP15" s="234"/>
      <c r="CQ15" s="219"/>
      <c r="CR15" s="235"/>
      <c r="CS15" s="236"/>
      <c r="CT15" s="237"/>
      <c r="CU15" s="237"/>
      <c r="CV15" s="237"/>
      <c r="CW15" s="237"/>
      <c r="CX15" s="237"/>
      <c r="CY15" s="237"/>
      <c r="CZ15" s="237"/>
      <c r="DA15" s="238"/>
      <c r="DB15" s="240"/>
    </row>
    <row r="16" spans="1:107" s="14" customFormat="1" ht="25.5" customHeight="1" x14ac:dyDescent="1.2">
      <c r="A16" s="65">
        <v>11</v>
      </c>
      <c r="B16" s="387" t="s">
        <v>194</v>
      </c>
      <c r="C16" s="388" t="s">
        <v>161</v>
      </c>
      <c r="D16" s="397" t="s">
        <v>1</v>
      </c>
      <c r="E16" s="399" t="s">
        <v>162</v>
      </c>
      <c r="F16" s="400">
        <v>460</v>
      </c>
      <c r="G16" s="392">
        <v>0</v>
      </c>
      <c r="H16" s="392"/>
      <c r="I16" s="392"/>
      <c r="J16" s="203">
        <f t="shared" si="2"/>
        <v>460</v>
      </c>
      <c r="K16" s="285"/>
      <c r="L16" s="217"/>
      <c r="M16" s="285"/>
      <c r="N16" s="285"/>
      <c r="O16" s="285"/>
      <c r="P16" s="285"/>
      <c r="Q16" s="285"/>
      <c r="R16" s="285"/>
      <c r="S16" s="217"/>
      <c r="T16" s="285"/>
      <c r="U16" s="285"/>
      <c r="V16" s="285"/>
      <c r="W16" s="285"/>
      <c r="X16" s="285"/>
      <c r="Y16" s="285"/>
      <c r="Z16" s="217"/>
      <c r="AA16" s="285"/>
      <c r="AB16" s="285"/>
      <c r="AC16" s="285"/>
      <c r="AD16" s="285"/>
      <c r="AE16" s="285"/>
      <c r="AF16" s="285"/>
      <c r="AG16" s="217"/>
      <c r="AH16" s="285"/>
      <c r="AI16" s="285"/>
      <c r="AJ16" s="285"/>
      <c r="AK16" s="285"/>
      <c r="AL16" s="285"/>
      <c r="AM16" s="285"/>
      <c r="AN16" s="285"/>
      <c r="AO16" s="285"/>
      <c r="AP16" s="204">
        <f t="shared" si="12"/>
        <v>0</v>
      </c>
      <c r="AQ16" s="404">
        <v>26</v>
      </c>
      <c r="AR16" s="277">
        <v>0</v>
      </c>
      <c r="AS16" s="205">
        <f t="shared" si="3"/>
        <v>0</v>
      </c>
      <c r="AT16" s="205">
        <f t="shared" si="4"/>
        <v>0</v>
      </c>
      <c r="AU16" s="206">
        <f t="shared" si="5"/>
        <v>0</v>
      </c>
      <c r="AV16" s="207">
        <f t="shared" si="6"/>
        <v>0</v>
      </c>
      <c r="AW16" s="208">
        <v>26</v>
      </c>
      <c r="AX16" s="208">
        <v>0</v>
      </c>
      <c r="AY16" s="207">
        <f t="shared" si="7"/>
        <v>0</v>
      </c>
      <c r="AZ16" s="207">
        <f>0</f>
        <v>0</v>
      </c>
      <c r="BA16" s="209">
        <f t="shared" si="8"/>
        <v>0</v>
      </c>
      <c r="BB16" s="210">
        <v>0</v>
      </c>
      <c r="BC16" s="211">
        <f t="shared" si="9"/>
        <v>0</v>
      </c>
      <c r="BD16" s="212">
        <f t="shared" si="10"/>
        <v>0</v>
      </c>
      <c r="BE16" s="211">
        <f t="shared" si="13"/>
        <v>0</v>
      </c>
      <c r="BF16" s="213">
        <f t="shared" si="11"/>
        <v>0</v>
      </c>
      <c r="BG16" s="226">
        <v>0</v>
      </c>
      <c r="BH16" s="214">
        <v>0</v>
      </c>
      <c r="BI16" s="215">
        <v>0</v>
      </c>
      <c r="BJ16" s="242">
        <f>'ALL TEAM'!H19/26*OT!BI16</f>
        <v>0</v>
      </c>
      <c r="BK16" s="245"/>
      <c r="BL16" s="245"/>
      <c r="BM16" s="217"/>
      <c r="BN16" s="245"/>
      <c r="BO16" s="245"/>
      <c r="BP16" s="245"/>
      <c r="BQ16" s="245"/>
      <c r="BR16" s="245"/>
      <c r="BS16" s="245"/>
      <c r="BT16" s="217"/>
      <c r="BU16" s="245"/>
      <c r="BV16" s="245"/>
      <c r="BW16" s="245"/>
      <c r="BX16" s="245"/>
      <c r="BY16" s="245"/>
      <c r="BZ16" s="245"/>
      <c r="CA16" s="217"/>
      <c r="CB16" s="245"/>
      <c r="CC16" s="245"/>
      <c r="CD16" s="245"/>
      <c r="CE16" s="245"/>
      <c r="CF16" s="245"/>
      <c r="CG16" s="245"/>
      <c r="CH16" s="217"/>
      <c r="CI16" s="245"/>
      <c r="CJ16" s="245"/>
      <c r="CK16" s="245"/>
      <c r="CL16" s="245"/>
      <c r="CM16" s="245"/>
      <c r="CN16" s="245"/>
      <c r="CO16" s="217"/>
      <c r="CP16" s="234"/>
      <c r="CQ16" s="219"/>
      <c r="CR16" s="235"/>
      <c r="CS16" s="236"/>
      <c r="CT16" s="237"/>
      <c r="CU16" s="237"/>
      <c r="CV16" s="237"/>
      <c r="CW16" s="237"/>
      <c r="CX16" s="237"/>
      <c r="CY16" s="237"/>
      <c r="CZ16" s="237"/>
      <c r="DA16" s="238"/>
      <c r="DB16" s="240"/>
    </row>
    <row r="17" spans="1:106" s="14" customFormat="1" ht="25.5" customHeight="1" x14ac:dyDescent="1.2">
      <c r="A17" s="65">
        <v>12</v>
      </c>
      <c r="B17" s="387" t="s">
        <v>195</v>
      </c>
      <c r="C17" s="388" t="s">
        <v>163</v>
      </c>
      <c r="D17" s="397" t="s">
        <v>1</v>
      </c>
      <c r="E17" s="390" t="s">
        <v>148</v>
      </c>
      <c r="F17" s="400">
        <f>194</f>
        <v>194</v>
      </c>
      <c r="G17" s="392">
        <v>6</v>
      </c>
      <c r="H17" s="392">
        <v>4</v>
      </c>
      <c r="I17" s="392">
        <v>4</v>
      </c>
      <c r="J17" s="203">
        <f t="shared" si="2"/>
        <v>208</v>
      </c>
      <c r="K17" s="285"/>
      <c r="L17" s="217"/>
      <c r="M17" s="285"/>
      <c r="N17" s="285"/>
      <c r="O17" s="285"/>
      <c r="P17" s="285"/>
      <c r="Q17" s="285"/>
      <c r="R17" s="285"/>
      <c r="S17" s="217"/>
      <c r="T17" s="285"/>
      <c r="U17" s="285"/>
      <c r="V17" s="285"/>
      <c r="W17" s="285"/>
      <c r="X17" s="285"/>
      <c r="Y17" s="285"/>
      <c r="Z17" s="217"/>
      <c r="AA17" s="285"/>
      <c r="AB17" s="285"/>
      <c r="AC17" s="285"/>
      <c r="AD17" s="285"/>
      <c r="AE17" s="285"/>
      <c r="AF17" s="285"/>
      <c r="AG17" s="217"/>
      <c r="AH17" s="285"/>
      <c r="AI17" s="285"/>
      <c r="AJ17" s="285"/>
      <c r="AK17" s="285"/>
      <c r="AL17" s="285"/>
      <c r="AM17" s="285"/>
      <c r="AN17" s="285"/>
      <c r="AO17" s="285"/>
      <c r="AP17" s="204">
        <f t="shared" si="12"/>
        <v>0</v>
      </c>
      <c r="AQ17" s="301">
        <v>26</v>
      </c>
      <c r="AR17" s="277">
        <v>0</v>
      </c>
      <c r="AS17" s="205">
        <f t="shared" si="3"/>
        <v>0</v>
      </c>
      <c r="AT17" s="205">
        <f t="shared" si="4"/>
        <v>0</v>
      </c>
      <c r="AU17" s="206">
        <f t="shared" si="5"/>
        <v>0</v>
      </c>
      <c r="AV17" s="207">
        <f t="shared" si="6"/>
        <v>0</v>
      </c>
      <c r="AW17" s="208">
        <v>26</v>
      </c>
      <c r="AX17" s="208">
        <v>0</v>
      </c>
      <c r="AY17" s="207">
        <f t="shared" si="7"/>
        <v>0</v>
      </c>
      <c r="AZ17" s="207">
        <f>0</f>
        <v>0</v>
      </c>
      <c r="BA17" s="209">
        <f t="shared" si="8"/>
        <v>0</v>
      </c>
      <c r="BB17" s="210">
        <v>0</v>
      </c>
      <c r="BC17" s="211">
        <f t="shared" si="9"/>
        <v>0</v>
      </c>
      <c r="BD17" s="212">
        <f t="shared" si="10"/>
        <v>0</v>
      </c>
      <c r="BE17" s="211">
        <f t="shared" si="13"/>
        <v>0</v>
      </c>
      <c r="BF17" s="213">
        <f t="shared" si="11"/>
        <v>0</v>
      </c>
      <c r="BG17" s="324">
        <v>0</v>
      </c>
      <c r="BH17" s="214">
        <v>0</v>
      </c>
      <c r="BI17" s="315">
        <v>0</v>
      </c>
      <c r="BJ17" s="242">
        <f>'ALL TEAM'!H20/26*OT!BI17</f>
        <v>0</v>
      </c>
      <c r="BK17" s="245"/>
      <c r="BL17" s="245"/>
      <c r="BM17" s="217"/>
      <c r="BN17" s="245"/>
      <c r="BO17" s="245"/>
      <c r="BP17" s="245"/>
      <c r="BQ17" s="245"/>
      <c r="BR17" s="245"/>
      <c r="BS17" s="245"/>
      <c r="BT17" s="217"/>
      <c r="BU17" s="245"/>
      <c r="BV17" s="245"/>
      <c r="BW17" s="245"/>
      <c r="BX17" s="245"/>
      <c r="BY17" s="245"/>
      <c r="BZ17" s="245"/>
      <c r="CA17" s="217"/>
      <c r="CB17" s="245"/>
      <c r="CC17" s="245"/>
      <c r="CD17" s="245"/>
      <c r="CE17" s="245"/>
      <c r="CF17" s="245"/>
      <c r="CG17" s="245"/>
      <c r="CH17" s="217"/>
      <c r="CI17" s="245"/>
      <c r="CJ17" s="245"/>
      <c r="CK17" s="245"/>
      <c r="CL17" s="245"/>
      <c r="CM17" s="245"/>
      <c r="CN17" s="245"/>
      <c r="CO17" s="217"/>
      <c r="CP17" s="218"/>
      <c r="CQ17" s="246"/>
      <c r="CR17" s="235"/>
      <c r="CS17" s="236"/>
      <c r="CT17" s="237"/>
      <c r="CU17" s="237"/>
      <c r="CV17" s="237"/>
      <c r="CW17" s="237"/>
      <c r="CX17" s="237"/>
      <c r="CY17" s="237"/>
      <c r="CZ17" s="237"/>
      <c r="DA17" s="238"/>
      <c r="DB17" s="240"/>
    </row>
    <row r="18" spans="1:106" s="8" customFormat="1" ht="25.5" customHeight="1" x14ac:dyDescent="1.2">
      <c r="A18" s="65">
        <v>13</v>
      </c>
      <c r="B18" s="387" t="s">
        <v>196</v>
      </c>
      <c r="C18" s="388" t="s">
        <v>165</v>
      </c>
      <c r="D18" s="401" t="s">
        <v>2</v>
      </c>
      <c r="E18" s="390" t="s">
        <v>156</v>
      </c>
      <c r="F18" s="400">
        <f>194</f>
        <v>194</v>
      </c>
      <c r="G18" s="392">
        <v>6</v>
      </c>
      <c r="H18" s="392">
        <v>4</v>
      </c>
      <c r="I18" s="392">
        <v>4</v>
      </c>
      <c r="J18" s="203">
        <f t="shared" si="2"/>
        <v>208</v>
      </c>
      <c r="K18" s="285"/>
      <c r="L18" s="217"/>
      <c r="M18" s="285"/>
      <c r="N18" s="285"/>
      <c r="O18" s="285"/>
      <c r="P18" s="285"/>
      <c r="Q18" s="285"/>
      <c r="R18" s="285"/>
      <c r="S18" s="217"/>
      <c r="T18" s="285"/>
      <c r="U18" s="285"/>
      <c r="V18" s="285"/>
      <c r="W18" s="285"/>
      <c r="X18" s="285"/>
      <c r="Y18" s="285"/>
      <c r="Z18" s="217"/>
      <c r="AA18" s="285"/>
      <c r="AB18" s="285"/>
      <c r="AC18" s="285"/>
      <c r="AD18" s="285"/>
      <c r="AE18" s="285"/>
      <c r="AF18" s="285"/>
      <c r="AG18" s="217"/>
      <c r="AH18" s="285"/>
      <c r="AI18" s="285"/>
      <c r="AJ18" s="285"/>
      <c r="AK18" s="285"/>
      <c r="AL18" s="285"/>
      <c r="AM18" s="285"/>
      <c r="AN18" s="285"/>
      <c r="AO18" s="285"/>
      <c r="AP18" s="204">
        <f t="shared" si="12"/>
        <v>0</v>
      </c>
      <c r="AQ18" s="301">
        <v>26</v>
      </c>
      <c r="AR18" s="277">
        <v>0</v>
      </c>
      <c r="AS18" s="205">
        <f t="shared" si="3"/>
        <v>0</v>
      </c>
      <c r="AT18" s="205">
        <f t="shared" si="4"/>
        <v>0</v>
      </c>
      <c r="AU18" s="206">
        <f t="shared" si="5"/>
        <v>0</v>
      </c>
      <c r="AV18" s="207">
        <f>26-AW18-AX18</f>
        <v>0</v>
      </c>
      <c r="AW18" s="208">
        <v>26</v>
      </c>
      <c r="AX18" s="208">
        <v>0</v>
      </c>
      <c r="AY18" s="207">
        <f t="shared" si="7"/>
        <v>0</v>
      </c>
      <c r="AZ18" s="207">
        <f>0</f>
        <v>0</v>
      </c>
      <c r="BA18" s="209">
        <f t="shared" si="8"/>
        <v>0</v>
      </c>
      <c r="BB18" s="210">
        <v>0</v>
      </c>
      <c r="BC18" s="211">
        <f t="shared" si="9"/>
        <v>0</v>
      </c>
      <c r="BD18" s="212">
        <f t="shared" si="10"/>
        <v>0</v>
      </c>
      <c r="BE18" s="211">
        <f t="shared" si="13"/>
        <v>0</v>
      </c>
      <c r="BF18" s="213">
        <f t="shared" si="11"/>
        <v>0</v>
      </c>
      <c r="BG18" s="297">
        <v>0</v>
      </c>
      <c r="BH18" s="214">
        <v>0</v>
      </c>
      <c r="BI18" s="215">
        <v>0</v>
      </c>
      <c r="BJ18" s="242">
        <f>'ALL TEAM'!H21/26*OT!BI18</f>
        <v>0</v>
      </c>
      <c r="BK18" s="245"/>
      <c r="BL18" s="245"/>
      <c r="BM18" s="217"/>
      <c r="BN18" s="245"/>
      <c r="BO18" s="245"/>
      <c r="BP18" s="245"/>
      <c r="BQ18" s="245"/>
      <c r="BR18" s="245"/>
      <c r="BS18" s="245"/>
      <c r="BT18" s="217"/>
      <c r="BU18" s="245"/>
      <c r="BV18" s="245"/>
      <c r="BW18" s="245"/>
      <c r="BX18" s="245"/>
      <c r="BY18" s="245"/>
      <c r="BZ18" s="245"/>
      <c r="CA18" s="217"/>
      <c r="CB18" s="245"/>
      <c r="CC18" s="245"/>
      <c r="CD18" s="245"/>
      <c r="CE18" s="245"/>
      <c r="CF18" s="245"/>
      <c r="CG18" s="245"/>
      <c r="CH18" s="217"/>
      <c r="CI18" s="245"/>
      <c r="CJ18" s="245"/>
      <c r="CK18" s="245"/>
      <c r="CL18" s="245"/>
      <c r="CM18" s="245"/>
      <c r="CN18" s="245"/>
      <c r="CO18" s="217"/>
      <c r="CP18" s="234"/>
      <c r="CQ18" s="219"/>
      <c r="CR18" s="235"/>
      <c r="CS18" s="236"/>
      <c r="CT18" s="237"/>
      <c r="CU18" s="237"/>
      <c r="CV18" s="237"/>
      <c r="CW18" s="237"/>
      <c r="CX18" s="237"/>
      <c r="CY18" s="237"/>
      <c r="CZ18" s="237"/>
      <c r="DA18" s="238"/>
      <c r="DB18" s="240"/>
    </row>
    <row r="19" spans="1:106" s="8" customFormat="1" ht="25.5" customHeight="1" x14ac:dyDescent="1.2">
      <c r="A19" s="65">
        <v>14</v>
      </c>
      <c r="B19" s="387" t="s">
        <v>197</v>
      </c>
      <c r="C19" s="388" t="s">
        <v>166</v>
      </c>
      <c r="D19" s="401" t="s">
        <v>2</v>
      </c>
      <c r="E19" s="390" t="s">
        <v>156</v>
      </c>
      <c r="F19" s="400">
        <f>194</f>
        <v>194</v>
      </c>
      <c r="G19" s="392">
        <v>6</v>
      </c>
      <c r="H19" s="392">
        <v>4</v>
      </c>
      <c r="I19" s="392">
        <v>4</v>
      </c>
      <c r="J19" s="203">
        <f t="shared" si="2"/>
        <v>208</v>
      </c>
      <c r="K19" s="285"/>
      <c r="L19" s="217"/>
      <c r="M19" s="285"/>
      <c r="N19" s="285"/>
      <c r="O19" s="285"/>
      <c r="P19" s="285"/>
      <c r="Q19" s="285"/>
      <c r="R19" s="285"/>
      <c r="S19" s="217"/>
      <c r="T19" s="285"/>
      <c r="U19" s="285"/>
      <c r="V19" s="285"/>
      <c r="W19" s="285"/>
      <c r="X19" s="285"/>
      <c r="Y19" s="285"/>
      <c r="Z19" s="217"/>
      <c r="AA19" s="285"/>
      <c r="AB19" s="285"/>
      <c r="AC19" s="285"/>
      <c r="AD19" s="285"/>
      <c r="AE19" s="285"/>
      <c r="AF19" s="285"/>
      <c r="AG19" s="217"/>
      <c r="AH19" s="285"/>
      <c r="AI19" s="285"/>
      <c r="AJ19" s="285"/>
      <c r="AK19" s="285"/>
      <c r="AL19" s="285"/>
      <c r="AM19" s="285"/>
      <c r="AN19" s="285"/>
      <c r="AO19" s="285"/>
      <c r="AP19" s="204">
        <f t="shared" si="12"/>
        <v>0</v>
      </c>
      <c r="AQ19" s="301">
        <v>26</v>
      </c>
      <c r="AR19" s="277">
        <v>0</v>
      </c>
      <c r="AS19" s="205">
        <f t="shared" si="3"/>
        <v>0</v>
      </c>
      <c r="AT19" s="205">
        <f t="shared" si="4"/>
        <v>0</v>
      </c>
      <c r="AU19" s="206">
        <f t="shared" si="5"/>
        <v>0</v>
      </c>
      <c r="AV19" s="207">
        <f>26-AW19-AX19</f>
        <v>0</v>
      </c>
      <c r="AW19" s="208">
        <v>26</v>
      </c>
      <c r="AX19" s="208">
        <v>0</v>
      </c>
      <c r="AY19" s="207">
        <f t="shared" si="7"/>
        <v>0</v>
      </c>
      <c r="AZ19" s="207">
        <f>0</f>
        <v>0</v>
      </c>
      <c r="BA19" s="209">
        <f t="shared" si="8"/>
        <v>0</v>
      </c>
      <c r="BB19" s="210">
        <v>0</v>
      </c>
      <c r="BC19" s="211">
        <f t="shared" si="9"/>
        <v>0</v>
      </c>
      <c r="BD19" s="212">
        <f t="shared" si="10"/>
        <v>0</v>
      </c>
      <c r="BE19" s="211">
        <f t="shared" si="13"/>
        <v>0</v>
      </c>
      <c r="BF19" s="225">
        <f t="shared" si="11"/>
        <v>0</v>
      </c>
      <c r="BG19" s="297">
        <v>0</v>
      </c>
      <c r="BH19" s="214">
        <v>0</v>
      </c>
      <c r="BI19" s="215">
        <v>0</v>
      </c>
      <c r="BJ19" s="242">
        <f>'ALL TEAM'!H22/26*OT!BI19</f>
        <v>0</v>
      </c>
      <c r="BK19" s="245"/>
      <c r="BL19" s="245"/>
      <c r="BM19" s="217"/>
      <c r="BN19" s="245"/>
      <c r="BO19" s="245"/>
      <c r="BP19" s="245"/>
      <c r="BQ19" s="245"/>
      <c r="BR19" s="245"/>
      <c r="BS19" s="245"/>
      <c r="BT19" s="217"/>
      <c r="BU19" s="245"/>
      <c r="BV19" s="245"/>
      <c r="BW19" s="245"/>
      <c r="BX19" s="245"/>
      <c r="BY19" s="245"/>
      <c r="BZ19" s="245"/>
      <c r="CA19" s="217"/>
      <c r="CB19" s="245"/>
      <c r="CC19" s="245"/>
      <c r="CD19" s="245"/>
      <c r="CE19" s="245"/>
      <c r="CF19" s="245"/>
      <c r="CG19" s="245"/>
      <c r="CH19" s="217"/>
      <c r="CI19" s="245"/>
      <c r="CJ19" s="245"/>
      <c r="CK19" s="245"/>
      <c r="CL19" s="245"/>
      <c r="CM19" s="245"/>
      <c r="CN19" s="245"/>
      <c r="CO19" s="217"/>
      <c r="CP19" s="218"/>
      <c r="CQ19" s="246"/>
      <c r="CR19" s="235"/>
      <c r="CS19" s="236"/>
      <c r="CT19" s="237"/>
      <c r="CU19" s="237"/>
      <c r="CV19" s="237"/>
      <c r="CW19" s="237"/>
      <c r="CX19" s="237"/>
      <c r="CY19" s="237"/>
      <c r="CZ19" s="237"/>
      <c r="DA19" s="238"/>
      <c r="DB19" s="240"/>
    </row>
    <row r="20" spans="1:106" s="13" customFormat="1" ht="25.5" customHeight="1" x14ac:dyDescent="1.2">
      <c r="A20" s="65">
        <v>15</v>
      </c>
      <c r="B20" s="387" t="s">
        <v>198</v>
      </c>
      <c r="C20" s="388" t="s">
        <v>167</v>
      </c>
      <c r="D20" s="389" t="s">
        <v>1</v>
      </c>
      <c r="E20" s="395" t="s">
        <v>168</v>
      </c>
      <c r="F20" s="400">
        <v>365</v>
      </c>
      <c r="G20" s="392">
        <v>0</v>
      </c>
      <c r="H20" s="392"/>
      <c r="I20" s="392"/>
      <c r="J20" s="203">
        <f t="shared" si="2"/>
        <v>365</v>
      </c>
      <c r="K20" s="285"/>
      <c r="L20" s="217"/>
      <c r="M20" s="285"/>
      <c r="N20" s="285"/>
      <c r="O20" s="285"/>
      <c r="P20" s="285"/>
      <c r="Q20" s="285"/>
      <c r="R20" s="285"/>
      <c r="S20" s="217"/>
      <c r="T20" s="285"/>
      <c r="U20" s="285"/>
      <c r="V20" s="285"/>
      <c r="W20" s="285"/>
      <c r="X20" s="285"/>
      <c r="Y20" s="285"/>
      <c r="Z20" s="217"/>
      <c r="AA20" s="285"/>
      <c r="AB20" s="285"/>
      <c r="AC20" s="285"/>
      <c r="AD20" s="285"/>
      <c r="AE20" s="285"/>
      <c r="AF20" s="285"/>
      <c r="AG20" s="217"/>
      <c r="AH20" s="285"/>
      <c r="AI20" s="285"/>
      <c r="AJ20" s="285"/>
      <c r="AK20" s="285"/>
      <c r="AL20" s="285"/>
      <c r="AM20" s="285"/>
      <c r="AN20" s="285"/>
      <c r="AO20" s="285"/>
      <c r="AP20" s="204">
        <f t="shared" si="12"/>
        <v>0</v>
      </c>
      <c r="AQ20" s="301">
        <v>26</v>
      </c>
      <c r="AR20" s="277">
        <v>0</v>
      </c>
      <c r="AS20" s="205">
        <f t="shared" si="3"/>
        <v>0</v>
      </c>
      <c r="AT20" s="205">
        <f t="shared" si="4"/>
        <v>0</v>
      </c>
      <c r="AU20" s="206">
        <f t="shared" si="5"/>
        <v>0</v>
      </c>
      <c r="AV20" s="207">
        <f>26-AW20-AX20</f>
        <v>0</v>
      </c>
      <c r="AW20" s="208">
        <v>26</v>
      </c>
      <c r="AX20" s="208">
        <v>0</v>
      </c>
      <c r="AY20" s="207">
        <f t="shared" si="7"/>
        <v>0</v>
      </c>
      <c r="AZ20" s="207">
        <f>0</f>
        <v>0</v>
      </c>
      <c r="BA20" s="209">
        <f t="shared" si="8"/>
        <v>0</v>
      </c>
      <c r="BB20" s="210">
        <v>0</v>
      </c>
      <c r="BC20" s="211">
        <f t="shared" si="9"/>
        <v>0</v>
      </c>
      <c r="BD20" s="212">
        <f t="shared" si="10"/>
        <v>0</v>
      </c>
      <c r="BE20" s="211">
        <f t="shared" si="13"/>
        <v>0</v>
      </c>
      <c r="BF20" s="213">
        <f t="shared" si="11"/>
        <v>0</v>
      </c>
      <c r="BG20" s="226">
        <v>0</v>
      </c>
      <c r="BH20" s="214">
        <v>0</v>
      </c>
      <c r="BI20" s="262">
        <v>0</v>
      </c>
      <c r="BJ20" s="242">
        <f>'ALL TEAM'!H23/26*OT!BI20</f>
        <v>0</v>
      </c>
      <c r="BK20" s="245"/>
      <c r="BL20" s="245"/>
      <c r="BM20" s="217"/>
      <c r="BN20" s="245"/>
      <c r="BO20" s="245"/>
      <c r="BP20" s="245"/>
      <c r="BQ20" s="245"/>
      <c r="BR20" s="245"/>
      <c r="BS20" s="245"/>
      <c r="BT20" s="217"/>
      <c r="BU20" s="245"/>
      <c r="BV20" s="245"/>
      <c r="BW20" s="245"/>
      <c r="BX20" s="245"/>
      <c r="BY20" s="245"/>
      <c r="BZ20" s="245"/>
      <c r="CA20" s="217"/>
      <c r="CB20" s="245"/>
      <c r="CC20" s="245"/>
      <c r="CD20" s="245"/>
      <c r="CE20" s="245"/>
      <c r="CF20" s="245"/>
      <c r="CG20" s="245"/>
      <c r="CH20" s="217"/>
      <c r="CI20" s="245"/>
      <c r="CJ20" s="245"/>
      <c r="CK20" s="245"/>
      <c r="CL20" s="245"/>
      <c r="CM20" s="245"/>
      <c r="CN20" s="245"/>
      <c r="CO20" s="217"/>
      <c r="CP20" s="227"/>
      <c r="CQ20" s="250"/>
      <c r="CR20" s="229"/>
      <c r="CS20" s="230"/>
      <c r="CT20" s="231"/>
      <c r="CU20" s="231"/>
      <c r="CV20" s="231"/>
      <c r="CW20" s="231"/>
      <c r="CX20" s="231"/>
      <c r="CY20" s="231"/>
      <c r="CZ20" s="231"/>
      <c r="DA20" s="232"/>
      <c r="DB20" s="233"/>
    </row>
    <row r="21" spans="1:106" s="14" customFormat="1" ht="25.5" customHeight="1" x14ac:dyDescent="1.2">
      <c r="A21" s="65">
        <v>16</v>
      </c>
      <c r="B21" s="387" t="s">
        <v>199</v>
      </c>
      <c r="C21" s="388" t="s">
        <v>63</v>
      </c>
      <c r="D21" s="394" t="s">
        <v>1</v>
      </c>
      <c r="E21" s="390" t="s">
        <v>148</v>
      </c>
      <c r="F21" s="400">
        <v>240</v>
      </c>
      <c r="G21" s="392">
        <v>0</v>
      </c>
      <c r="H21" s="392">
        <v>4</v>
      </c>
      <c r="I21" s="392"/>
      <c r="J21" s="203">
        <f t="shared" si="2"/>
        <v>244</v>
      </c>
      <c r="K21" s="285"/>
      <c r="L21" s="217"/>
      <c r="M21" s="285"/>
      <c r="N21" s="285"/>
      <c r="O21" s="285"/>
      <c r="P21" s="285"/>
      <c r="Q21" s="285"/>
      <c r="R21" s="285"/>
      <c r="S21" s="217"/>
      <c r="T21" s="285"/>
      <c r="U21" s="285"/>
      <c r="V21" s="285"/>
      <c r="W21" s="285"/>
      <c r="X21" s="285"/>
      <c r="Y21" s="285"/>
      <c r="Z21" s="217"/>
      <c r="AA21" s="285"/>
      <c r="AB21" s="285"/>
      <c r="AC21" s="285"/>
      <c r="AD21" s="285"/>
      <c r="AE21" s="285"/>
      <c r="AF21" s="285"/>
      <c r="AG21" s="217"/>
      <c r="AH21" s="285"/>
      <c r="AI21" s="285"/>
      <c r="AJ21" s="285"/>
      <c r="AK21" s="285"/>
      <c r="AL21" s="285"/>
      <c r="AM21" s="285"/>
      <c r="AN21" s="285"/>
      <c r="AO21" s="285"/>
      <c r="AP21" s="204">
        <f t="shared" si="12"/>
        <v>0</v>
      </c>
      <c r="AQ21" s="301">
        <v>26</v>
      </c>
      <c r="AR21" s="277">
        <v>0</v>
      </c>
      <c r="AS21" s="205">
        <f t="shared" si="3"/>
        <v>0</v>
      </c>
      <c r="AT21" s="205">
        <f t="shared" si="4"/>
        <v>0</v>
      </c>
      <c r="AU21" s="206">
        <f t="shared" si="5"/>
        <v>0</v>
      </c>
      <c r="AV21" s="207">
        <f t="shared" si="6"/>
        <v>0</v>
      </c>
      <c r="AW21" s="208">
        <v>26</v>
      </c>
      <c r="AX21" s="208">
        <v>0</v>
      </c>
      <c r="AY21" s="207">
        <f t="shared" si="7"/>
        <v>0</v>
      </c>
      <c r="AZ21" s="207">
        <f>0</f>
        <v>0</v>
      </c>
      <c r="BA21" s="209">
        <f t="shared" si="8"/>
        <v>0</v>
      </c>
      <c r="BB21" s="210">
        <v>0</v>
      </c>
      <c r="BC21" s="211">
        <f t="shared" si="9"/>
        <v>0</v>
      </c>
      <c r="BD21" s="212">
        <f t="shared" si="10"/>
        <v>0</v>
      </c>
      <c r="BE21" s="211">
        <f t="shared" si="13"/>
        <v>0</v>
      </c>
      <c r="BF21" s="225">
        <f t="shared" si="11"/>
        <v>0</v>
      </c>
      <c r="BG21" s="296">
        <v>0</v>
      </c>
      <c r="BH21" s="214">
        <v>0</v>
      </c>
      <c r="BI21" s="315">
        <v>0</v>
      </c>
      <c r="BJ21" s="242">
        <f>'ALL TEAM'!H24/26*OT!BI21</f>
        <v>0</v>
      </c>
      <c r="BK21" s="245"/>
      <c r="BL21" s="245"/>
      <c r="BM21" s="217"/>
      <c r="BN21" s="245"/>
      <c r="BO21" s="245"/>
      <c r="BP21" s="245"/>
      <c r="BQ21" s="245"/>
      <c r="BR21" s="245"/>
      <c r="BS21" s="245"/>
      <c r="BT21" s="217"/>
      <c r="BU21" s="245"/>
      <c r="BV21" s="245"/>
      <c r="BW21" s="245"/>
      <c r="BX21" s="245"/>
      <c r="BY21" s="245"/>
      <c r="BZ21" s="245"/>
      <c r="CA21" s="217"/>
      <c r="CB21" s="245"/>
      <c r="CC21" s="245"/>
      <c r="CD21" s="245"/>
      <c r="CE21" s="245"/>
      <c r="CF21" s="245"/>
      <c r="CG21" s="245"/>
      <c r="CH21" s="217"/>
      <c r="CI21" s="245"/>
      <c r="CJ21" s="245"/>
      <c r="CK21" s="245"/>
      <c r="CL21" s="245"/>
      <c r="CM21" s="245"/>
      <c r="CN21" s="245"/>
      <c r="CO21" s="217"/>
      <c r="CP21" s="218"/>
      <c r="CQ21" s="246"/>
      <c r="CR21" s="235"/>
      <c r="CS21" s="236"/>
      <c r="CT21" s="237"/>
      <c r="CU21" s="237"/>
      <c r="CV21" s="237"/>
      <c r="CW21" s="237"/>
      <c r="CX21" s="237"/>
      <c r="CY21" s="237"/>
      <c r="CZ21" s="237"/>
      <c r="DA21" s="238"/>
      <c r="DB21" s="240"/>
    </row>
    <row r="22" spans="1:106" s="13" customFormat="1" ht="25.5" customHeight="1" x14ac:dyDescent="1.25">
      <c r="A22" s="65">
        <v>17</v>
      </c>
      <c r="B22" s="387" t="s">
        <v>200</v>
      </c>
      <c r="C22" s="402" t="s">
        <v>169</v>
      </c>
      <c r="D22" s="403" t="s">
        <v>2</v>
      </c>
      <c r="E22" s="390" t="s">
        <v>156</v>
      </c>
      <c r="F22" s="400">
        <v>194</v>
      </c>
      <c r="G22" s="392">
        <v>6</v>
      </c>
      <c r="H22" s="392">
        <v>4</v>
      </c>
      <c r="I22" s="392">
        <v>4</v>
      </c>
      <c r="J22" s="203">
        <f t="shared" si="2"/>
        <v>208</v>
      </c>
      <c r="K22" s="285"/>
      <c r="L22" s="217"/>
      <c r="M22" s="285"/>
      <c r="N22" s="285"/>
      <c r="O22" s="285"/>
      <c r="P22" s="285"/>
      <c r="Q22" s="285"/>
      <c r="R22" s="285"/>
      <c r="S22" s="217"/>
      <c r="T22" s="285"/>
      <c r="U22" s="285"/>
      <c r="V22" s="285"/>
      <c r="W22" s="285"/>
      <c r="X22" s="285"/>
      <c r="Y22" s="285"/>
      <c r="Z22" s="217"/>
      <c r="AA22" s="285"/>
      <c r="AB22" s="285"/>
      <c r="AC22" s="285"/>
      <c r="AD22" s="285"/>
      <c r="AE22" s="285"/>
      <c r="AF22" s="285"/>
      <c r="AG22" s="217"/>
      <c r="AH22" s="285"/>
      <c r="AI22" s="285"/>
      <c r="AJ22" s="285"/>
      <c r="AK22" s="285"/>
      <c r="AL22" s="285"/>
      <c r="AM22" s="285"/>
      <c r="AN22" s="285"/>
      <c r="AO22" s="285"/>
      <c r="AP22" s="204">
        <f t="shared" si="12"/>
        <v>0</v>
      </c>
      <c r="AQ22" s="301">
        <v>26</v>
      </c>
      <c r="AR22" s="277">
        <v>0</v>
      </c>
      <c r="AS22" s="205">
        <f t="shared" si="3"/>
        <v>0</v>
      </c>
      <c r="AT22" s="205">
        <f t="shared" si="4"/>
        <v>0</v>
      </c>
      <c r="AU22" s="206">
        <f t="shared" si="5"/>
        <v>0</v>
      </c>
      <c r="AV22" s="207">
        <f t="shared" si="6"/>
        <v>0</v>
      </c>
      <c r="AW22" s="208">
        <v>26</v>
      </c>
      <c r="AX22" s="208">
        <v>0</v>
      </c>
      <c r="AY22" s="207">
        <f t="shared" si="7"/>
        <v>0</v>
      </c>
      <c r="AZ22" s="207">
        <f>0</f>
        <v>0</v>
      </c>
      <c r="BA22" s="209">
        <f t="shared" si="8"/>
        <v>0</v>
      </c>
      <c r="BB22" s="210">
        <v>0</v>
      </c>
      <c r="BC22" s="211">
        <f t="shared" si="9"/>
        <v>0</v>
      </c>
      <c r="BD22" s="212">
        <f t="shared" si="10"/>
        <v>0</v>
      </c>
      <c r="BE22" s="211">
        <f t="shared" si="13"/>
        <v>0</v>
      </c>
      <c r="BF22" s="213">
        <f t="shared" si="11"/>
        <v>0</v>
      </c>
      <c r="BG22" s="297">
        <v>0</v>
      </c>
      <c r="BH22" s="299">
        <v>0</v>
      </c>
      <c r="BI22" s="315">
        <v>0</v>
      </c>
      <c r="BJ22" s="242">
        <f>'ALL TEAM'!H25/26*OT!BI22</f>
        <v>0</v>
      </c>
      <c r="BK22" s="245"/>
      <c r="BL22" s="245"/>
      <c r="BM22" s="217"/>
      <c r="BN22" s="245"/>
      <c r="BO22" s="245"/>
      <c r="BP22" s="245"/>
      <c r="BQ22" s="245"/>
      <c r="BR22" s="245"/>
      <c r="BS22" s="245"/>
      <c r="BT22" s="217"/>
      <c r="BU22" s="245"/>
      <c r="BV22" s="245"/>
      <c r="BW22" s="245"/>
      <c r="BX22" s="245"/>
      <c r="BY22" s="245"/>
      <c r="BZ22" s="245"/>
      <c r="CA22" s="217"/>
      <c r="CB22" s="245"/>
      <c r="CC22" s="245"/>
      <c r="CD22" s="245"/>
      <c r="CE22" s="245"/>
      <c r="CF22" s="245"/>
      <c r="CG22" s="245"/>
      <c r="CH22" s="217"/>
      <c r="CI22" s="245"/>
      <c r="CJ22" s="245"/>
      <c r="CK22" s="245"/>
      <c r="CL22" s="245"/>
      <c r="CM22" s="245"/>
      <c r="CN22" s="245"/>
      <c r="CO22" s="217"/>
      <c r="CP22" s="218"/>
      <c r="CQ22" s="250"/>
      <c r="CR22" s="229"/>
      <c r="CS22" s="230"/>
      <c r="CT22" s="231"/>
      <c r="CU22" s="231"/>
      <c r="CV22" s="231"/>
      <c r="CW22" s="231"/>
      <c r="CX22" s="231"/>
      <c r="CY22" s="231"/>
      <c r="CZ22" s="231"/>
      <c r="DA22" s="232"/>
      <c r="DB22" s="233"/>
    </row>
    <row r="23" spans="1:106" s="8" customFormat="1" ht="25.5" customHeight="1" x14ac:dyDescent="1.2">
      <c r="A23" s="65">
        <v>18</v>
      </c>
      <c r="B23" s="387" t="s">
        <v>201</v>
      </c>
      <c r="C23" s="388" t="s">
        <v>170</v>
      </c>
      <c r="D23" s="394" t="s">
        <v>1</v>
      </c>
      <c r="E23" s="395" t="s">
        <v>168</v>
      </c>
      <c r="F23" s="400">
        <v>295</v>
      </c>
      <c r="G23" s="392">
        <v>0</v>
      </c>
      <c r="H23" s="392"/>
      <c r="I23" s="392"/>
      <c r="J23" s="203">
        <f t="shared" si="2"/>
        <v>295</v>
      </c>
      <c r="K23" s="285"/>
      <c r="L23" s="217"/>
      <c r="M23" s="285"/>
      <c r="N23" s="285"/>
      <c r="O23" s="285"/>
      <c r="P23" s="285"/>
      <c r="Q23" s="285"/>
      <c r="R23" s="285"/>
      <c r="S23" s="217"/>
      <c r="T23" s="285"/>
      <c r="U23" s="285"/>
      <c r="V23" s="285"/>
      <c r="W23" s="285"/>
      <c r="X23" s="285"/>
      <c r="Y23" s="285"/>
      <c r="Z23" s="217"/>
      <c r="AA23" s="285"/>
      <c r="AB23" s="285"/>
      <c r="AC23" s="285"/>
      <c r="AD23" s="285"/>
      <c r="AE23" s="285"/>
      <c r="AF23" s="285"/>
      <c r="AG23" s="217"/>
      <c r="AH23" s="285"/>
      <c r="AI23" s="285"/>
      <c r="AJ23" s="285"/>
      <c r="AK23" s="285"/>
      <c r="AL23" s="285"/>
      <c r="AM23" s="285"/>
      <c r="AN23" s="285"/>
      <c r="AO23" s="285"/>
      <c r="AP23" s="204">
        <f t="shared" si="12"/>
        <v>0</v>
      </c>
      <c r="AQ23" s="301">
        <v>26</v>
      </c>
      <c r="AR23" s="277">
        <v>0</v>
      </c>
      <c r="AS23" s="205">
        <f t="shared" si="3"/>
        <v>0</v>
      </c>
      <c r="AT23" s="205">
        <f t="shared" si="4"/>
        <v>0</v>
      </c>
      <c r="AU23" s="206">
        <f t="shared" si="5"/>
        <v>0</v>
      </c>
      <c r="AV23" s="207">
        <f t="shared" si="6"/>
        <v>0</v>
      </c>
      <c r="AW23" s="208">
        <v>26</v>
      </c>
      <c r="AX23" s="208">
        <v>0</v>
      </c>
      <c r="AY23" s="207">
        <f t="shared" si="7"/>
        <v>0</v>
      </c>
      <c r="AZ23" s="207">
        <f>0</f>
        <v>0</v>
      </c>
      <c r="BA23" s="209">
        <f t="shared" si="8"/>
        <v>0</v>
      </c>
      <c r="BB23" s="210">
        <v>0</v>
      </c>
      <c r="BC23" s="211">
        <f t="shared" si="9"/>
        <v>0</v>
      </c>
      <c r="BD23" s="212">
        <f t="shared" si="10"/>
        <v>0</v>
      </c>
      <c r="BE23" s="211">
        <f t="shared" si="13"/>
        <v>0</v>
      </c>
      <c r="BF23" s="225">
        <f t="shared" si="11"/>
        <v>0</v>
      </c>
      <c r="BG23" s="296">
        <v>0</v>
      </c>
      <c r="BH23" s="214">
        <v>0</v>
      </c>
      <c r="BI23" s="315">
        <v>0</v>
      </c>
      <c r="BJ23" s="242">
        <f>'ALL TEAM'!H26/26*OT!BI23</f>
        <v>0</v>
      </c>
      <c r="BK23" s="245"/>
      <c r="BL23" s="245"/>
      <c r="BM23" s="217"/>
      <c r="BN23" s="245"/>
      <c r="BO23" s="245"/>
      <c r="BP23" s="245"/>
      <c r="BQ23" s="245"/>
      <c r="BR23" s="245"/>
      <c r="BS23" s="245"/>
      <c r="BT23" s="217"/>
      <c r="BU23" s="245"/>
      <c r="BV23" s="245"/>
      <c r="BW23" s="245"/>
      <c r="BX23" s="245"/>
      <c r="BY23" s="245"/>
      <c r="BZ23" s="245"/>
      <c r="CA23" s="217"/>
      <c r="CB23" s="245"/>
      <c r="CC23" s="245"/>
      <c r="CD23" s="245"/>
      <c r="CE23" s="245"/>
      <c r="CF23" s="245"/>
      <c r="CG23" s="245"/>
      <c r="CH23" s="217"/>
      <c r="CI23" s="245"/>
      <c r="CJ23" s="245"/>
      <c r="CK23" s="245"/>
      <c r="CL23" s="245"/>
      <c r="CM23" s="245"/>
      <c r="CN23" s="245"/>
      <c r="CO23" s="217"/>
      <c r="CP23" s="218"/>
      <c r="CQ23" s="246"/>
      <c r="CR23" s="235"/>
      <c r="CS23" s="236"/>
      <c r="CT23" s="237"/>
      <c r="CU23" s="237"/>
      <c r="CV23" s="237"/>
      <c r="CW23" s="237"/>
      <c r="CX23" s="237"/>
      <c r="CY23" s="237"/>
      <c r="CZ23" s="237"/>
      <c r="DA23" s="238"/>
      <c r="DB23" s="240"/>
    </row>
    <row r="24" spans="1:106" ht="25.5" customHeight="1" x14ac:dyDescent="1.2">
      <c r="A24" s="65">
        <v>20</v>
      </c>
      <c r="B24" s="387" t="s">
        <v>202</v>
      </c>
      <c r="C24" s="388" t="s">
        <v>255</v>
      </c>
      <c r="D24" s="394" t="s">
        <v>2</v>
      </c>
      <c r="E24" s="390" t="s">
        <v>150</v>
      </c>
      <c r="F24" s="400">
        <v>194</v>
      </c>
      <c r="G24" s="392">
        <v>6</v>
      </c>
      <c r="H24" s="392">
        <v>4</v>
      </c>
      <c r="I24" s="392">
        <v>4</v>
      </c>
      <c r="J24" s="203">
        <f t="shared" si="2"/>
        <v>208</v>
      </c>
      <c r="K24" s="285"/>
      <c r="L24" s="217"/>
      <c r="M24" s="285"/>
      <c r="N24" s="285"/>
      <c r="O24" s="285"/>
      <c r="P24" s="285"/>
      <c r="Q24" s="285"/>
      <c r="R24" s="285"/>
      <c r="S24" s="217"/>
      <c r="T24" s="285"/>
      <c r="U24" s="285"/>
      <c r="V24" s="285"/>
      <c r="W24" s="285"/>
      <c r="X24" s="285"/>
      <c r="Y24" s="285"/>
      <c r="Z24" s="217"/>
      <c r="AA24" s="285"/>
      <c r="AB24" s="285"/>
      <c r="AC24" s="285"/>
      <c r="AD24" s="285"/>
      <c r="AE24" s="285"/>
      <c r="AF24" s="285"/>
      <c r="AG24" s="217"/>
      <c r="AH24" s="285"/>
      <c r="AI24" s="285"/>
      <c r="AJ24" s="285"/>
      <c r="AK24" s="285"/>
      <c r="AL24" s="285"/>
      <c r="AM24" s="285"/>
      <c r="AN24" s="285"/>
      <c r="AO24" s="285"/>
      <c r="AP24" s="204">
        <f t="shared" si="12"/>
        <v>0</v>
      </c>
      <c r="AQ24" s="301">
        <v>26</v>
      </c>
      <c r="AR24" s="277">
        <v>0</v>
      </c>
      <c r="AS24" s="205">
        <f t="shared" si="3"/>
        <v>0</v>
      </c>
      <c r="AT24" s="205">
        <f t="shared" si="4"/>
        <v>0</v>
      </c>
      <c r="AU24" s="206">
        <f t="shared" si="5"/>
        <v>0</v>
      </c>
      <c r="AV24" s="207">
        <f t="shared" si="6"/>
        <v>0</v>
      </c>
      <c r="AW24" s="208">
        <v>26</v>
      </c>
      <c r="AX24" s="208">
        <v>0</v>
      </c>
      <c r="AY24" s="207">
        <f t="shared" si="7"/>
        <v>0</v>
      </c>
      <c r="AZ24" s="207">
        <f>0</f>
        <v>0</v>
      </c>
      <c r="BA24" s="209">
        <f t="shared" si="8"/>
        <v>0</v>
      </c>
      <c r="BB24" s="210">
        <v>0</v>
      </c>
      <c r="BC24" s="211">
        <f t="shared" si="9"/>
        <v>0</v>
      </c>
      <c r="BD24" s="212">
        <f t="shared" si="10"/>
        <v>0</v>
      </c>
      <c r="BE24" s="211">
        <f t="shared" si="13"/>
        <v>0</v>
      </c>
      <c r="BF24" s="213">
        <f t="shared" si="11"/>
        <v>0</v>
      </c>
      <c r="BG24" s="297">
        <v>0</v>
      </c>
      <c r="BH24" s="214">
        <v>0</v>
      </c>
      <c r="BI24" s="315">
        <v>0</v>
      </c>
      <c r="BJ24" s="242">
        <f>'ALL TEAM'!H27/26*OT!BI24</f>
        <v>0</v>
      </c>
      <c r="BK24" s="245"/>
      <c r="BL24" s="245"/>
      <c r="BM24" s="217"/>
      <c r="BN24" s="245"/>
      <c r="BO24" s="245"/>
      <c r="BP24" s="245"/>
      <c r="BQ24" s="245"/>
      <c r="BR24" s="245"/>
      <c r="BS24" s="245"/>
      <c r="BT24" s="217"/>
      <c r="BU24" s="245"/>
      <c r="BV24" s="245"/>
      <c r="BW24" s="245"/>
      <c r="BX24" s="245"/>
      <c r="BY24" s="245"/>
      <c r="BZ24" s="245"/>
      <c r="CA24" s="217"/>
      <c r="CB24" s="245"/>
      <c r="CC24" s="245"/>
      <c r="CD24" s="245"/>
      <c r="CE24" s="245"/>
      <c r="CF24" s="245"/>
      <c r="CG24" s="245"/>
      <c r="CH24" s="217"/>
      <c r="CI24" s="245"/>
      <c r="CJ24" s="245"/>
      <c r="CK24" s="245"/>
      <c r="CL24" s="245"/>
      <c r="CM24" s="245"/>
      <c r="CN24" s="245"/>
      <c r="CO24" s="217"/>
      <c r="CP24" s="218"/>
      <c r="CQ24" s="219"/>
      <c r="CR24" s="235"/>
      <c r="CS24" s="236"/>
      <c r="CT24" s="237"/>
      <c r="CU24" s="237"/>
      <c r="CV24" s="237"/>
      <c r="CW24" s="237"/>
      <c r="CX24" s="237"/>
      <c r="CY24" s="237"/>
      <c r="CZ24" s="237"/>
      <c r="DA24" s="238"/>
      <c r="DB24" s="240"/>
    </row>
    <row r="25" spans="1:106" ht="25.5" customHeight="1" x14ac:dyDescent="1.2">
      <c r="A25" s="65">
        <v>21</v>
      </c>
      <c r="B25" s="387" t="s">
        <v>203</v>
      </c>
      <c r="C25" s="388" t="s">
        <v>66</v>
      </c>
      <c r="D25" s="394" t="s">
        <v>2</v>
      </c>
      <c r="E25" s="390" t="s">
        <v>150</v>
      </c>
      <c r="F25" s="400">
        <v>194</v>
      </c>
      <c r="G25" s="392">
        <v>6</v>
      </c>
      <c r="H25" s="392">
        <v>4</v>
      </c>
      <c r="I25" s="392">
        <v>4</v>
      </c>
      <c r="J25" s="203">
        <f t="shared" si="2"/>
        <v>208</v>
      </c>
      <c r="K25" s="285"/>
      <c r="L25" s="217"/>
      <c r="M25" s="285"/>
      <c r="N25" s="285"/>
      <c r="O25" s="285"/>
      <c r="P25" s="285"/>
      <c r="Q25" s="285"/>
      <c r="R25" s="285"/>
      <c r="S25" s="217"/>
      <c r="T25" s="285"/>
      <c r="U25" s="285"/>
      <c r="V25" s="285"/>
      <c r="W25" s="285"/>
      <c r="X25" s="285"/>
      <c r="Y25" s="285"/>
      <c r="Z25" s="217"/>
      <c r="AA25" s="285"/>
      <c r="AB25" s="285"/>
      <c r="AC25" s="285"/>
      <c r="AD25" s="285"/>
      <c r="AE25" s="285"/>
      <c r="AF25" s="285"/>
      <c r="AG25" s="217"/>
      <c r="AH25" s="285"/>
      <c r="AI25" s="285"/>
      <c r="AJ25" s="285"/>
      <c r="AK25" s="285"/>
      <c r="AL25" s="285"/>
      <c r="AM25" s="285"/>
      <c r="AN25" s="285"/>
      <c r="AO25" s="285"/>
      <c r="AP25" s="204">
        <f t="shared" si="12"/>
        <v>0</v>
      </c>
      <c r="AQ25" s="301">
        <v>26</v>
      </c>
      <c r="AR25" s="277">
        <v>0</v>
      </c>
      <c r="AS25" s="205">
        <f t="shared" si="3"/>
        <v>0</v>
      </c>
      <c r="AT25" s="205">
        <f t="shared" si="4"/>
        <v>0</v>
      </c>
      <c r="AU25" s="206">
        <f t="shared" si="5"/>
        <v>0</v>
      </c>
      <c r="AV25" s="207">
        <f t="shared" si="6"/>
        <v>0</v>
      </c>
      <c r="AW25" s="208">
        <v>26</v>
      </c>
      <c r="AX25" s="208">
        <v>0</v>
      </c>
      <c r="AY25" s="207">
        <f t="shared" si="7"/>
        <v>0</v>
      </c>
      <c r="AZ25" s="207">
        <f>0</f>
        <v>0</v>
      </c>
      <c r="BA25" s="209">
        <f t="shared" si="8"/>
        <v>0</v>
      </c>
      <c r="BB25" s="210">
        <v>0</v>
      </c>
      <c r="BC25" s="211">
        <f t="shared" si="9"/>
        <v>0</v>
      </c>
      <c r="BD25" s="212">
        <f t="shared" si="10"/>
        <v>0</v>
      </c>
      <c r="BE25" s="211">
        <f t="shared" si="13"/>
        <v>0</v>
      </c>
      <c r="BF25" s="225">
        <f t="shared" si="11"/>
        <v>0</v>
      </c>
      <c r="BG25" s="296">
        <v>0</v>
      </c>
      <c r="BH25" s="214">
        <v>0</v>
      </c>
      <c r="BI25" s="315">
        <v>0</v>
      </c>
      <c r="BJ25" s="242">
        <f>'ALL TEAM'!H28/26*OT!BI25</f>
        <v>0</v>
      </c>
      <c r="BK25" s="245"/>
      <c r="BL25" s="245"/>
      <c r="BM25" s="217"/>
      <c r="BN25" s="245"/>
      <c r="BO25" s="245"/>
      <c r="BP25" s="245"/>
      <c r="BQ25" s="245"/>
      <c r="BR25" s="245"/>
      <c r="BS25" s="245"/>
      <c r="BT25" s="217"/>
      <c r="BU25" s="245"/>
      <c r="BV25" s="245"/>
      <c r="BW25" s="245"/>
      <c r="BX25" s="245"/>
      <c r="BY25" s="245"/>
      <c r="BZ25" s="245"/>
      <c r="CA25" s="217"/>
      <c r="CB25" s="245"/>
      <c r="CC25" s="245"/>
      <c r="CD25" s="245"/>
      <c r="CE25" s="245"/>
      <c r="CF25" s="245"/>
      <c r="CG25" s="245"/>
      <c r="CH25" s="217"/>
      <c r="CI25" s="245"/>
      <c r="CJ25" s="245"/>
      <c r="CK25" s="245"/>
      <c r="CL25" s="245"/>
      <c r="CM25" s="245"/>
      <c r="CN25" s="245"/>
      <c r="CO25" s="217"/>
      <c r="CP25" s="234"/>
      <c r="CQ25" s="219"/>
      <c r="CR25" s="235"/>
      <c r="CS25" s="236"/>
      <c r="CT25" s="237"/>
      <c r="CU25" s="237"/>
      <c r="CV25" s="237"/>
      <c r="CW25" s="237"/>
      <c r="CX25" s="237"/>
      <c r="CY25" s="237"/>
      <c r="CZ25" s="237"/>
      <c r="DA25" s="238"/>
      <c r="DB25" s="240"/>
    </row>
    <row r="26" spans="1:106" ht="25.5" customHeight="1" x14ac:dyDescent="1.2">
      <c r="A26" s="65">
        <v>22</v>
      </c>
      <c r="B26" s="387" t="s">
        <v>204</v>
      </c>
      <c r="C26" s="388" t="s">
        <v>171</v>
      </c>
      <c r="D26" s="389" t="s">
        <v>1</v>
      </c>
      <c r="E26" s="390" t="s">
        <v>148</v>
      </c>
      <c r="F26" s="391">
        <v>240</v>
      </c>
      <c r="G26" s="392">
        <v>0</v>
      </c>
      <c r="H26" s="392"/>
      <c r="I26" s="392"/>
      <c r="J26" s="203">
        <f t="shared" si="2"/>
        <v>240</v>
      </c>
      <c r="K26" s="285"/>
      <c r="L26" s="217"/>
      <c r="M26" s="285"/>
      <c r="N26" s="285"/>
      <c r="O26" s="285"/>
      <c r="P26" s="285"/>
      <c r="Q26" s="285"/>
      <c r="R26" s="285"/>
      <c r="S26" s="217"/>
      <c r="T26" s="285"/>
      <c r="U26" s="285"/>
      <c r="V26" s="285"/>
      <c r="W26" s="285"/>
      <c r="X26" s="285"/>
      <c r="Y26" s="285"/>
      <c r="Z26" s="217"/>
      <c r="AA26" s="285"/>
      <c r="AB26" s="285"/>
      <c r="AC26" s="285"/>
      <c r="AD26" s="285"/>
      <c r="AE26" s="285"/>
      <c r="AF26" s="285"/>
      <c r="AG26" s="217"/>
      <c r="AH26" s="285"/>
      <c r="AI26" s="285"/>
      <c r="AJ26" s="285"/>
      <c r="AK26" s="285"/>
      <c r="AL26" s="285"/>
      <c r="AM26" s="285"/>
      <c r="AN26" s="285"/>
      <c r="AO26" s="285"/>
      <c r="AP26" s="204">
        <f t="shared" si="12"/>
        <v>0</v>
      </c>
      <c r="AQ26" s="301">
        <v>26</v>
      </c>
      <c r="AR26" s="277">
        <v>0</v>
      </c>
      <c r="AS26" s="205">
        <f t="shared" si="3"/>
        <v>0</v>
      </c>
      <c r="AT26" s="205">
        <f t="shared" si="4"/>
        <v>0</v>
      </c>
      <c r="AU26" s="206">
        <f t="shared" si="5"/>
        <v>0</v>
      </c>
      <c r="AV26" s="207">
        <f t="shared" si="6"/>
        <v>0</v>
      </c>
      <c r="AW26" s="208">
        <v>26</v>
      </c>
      <c r="AX26" s="208">
        <v>0</v>
      </c>
      <c r="AY26" s="207">
        <f t="shared" si="7"/>
        <v>0</v>
      </c>
      <c r="AZ26" s="207">
        <f>0</f>
        <v>0</v>
      </c>
      <c r="BA26" s="209">
        <f t="shared" si="8"/>
        <v>0</v>
      </c>
      <c r="BB26" s="210">
        <v>0</v>
      </c>
      <c r="BC26" s="211">
        <f t="shared" si="9"/>
        <v>0</v>
      </c>
      <c r="BD26" s="212">
        <f t="shared" si="10"/>
        <v>0</v>
      </c>
      <c r="BE26" s="211">
        <f t="shared" si="13"/>
        <v>0</v>
      </c>
      <c r="BF26" s="213">
        <f t="shared" si="11"/>
        <v>0</v>
      </c>
      <c r="BG26" s="297">
        <v>0</v>
      </c>
      <c r="BH26" s="214">
        <v>0</v>
      </c>
      <c r="BI26" s="315">
        <v>0</v>
      </c>
      <c r="BJ26" s="242">
        <f>'ALL TEAM'!H29/26*OT!BI26</f>
        <v>0</v>
      </c>
      <c r="BK26" s="245"/>
      <c r="BL26" s="245"/>
      <c r="BM26" s="217"/>
      <c r="BN26" s="245"/>
      <c r="BO26" s="245"/>
      <c r="BP26" s="245"/>
      <c r="BQ26" s="245"/>
      <c r="BR26" s="245"/>
      <c r="BS26" s="245"/>
      <c r="BT26" s="217"/>
      <c r="BU26" s="245"/>
      <c r="BV26" s="245"/>
      <c r="BW26" s="245"/>
      <c r="BX26" s="245"/>
      <c r="BY26" s="245"/>
      <c r="BZ26" s="245"/>
      <c r="CA26" s="217"/>
      <c r="CB26" s="245"/>
      <c r="CC26" s="245"/>
      <c r="CD26" s="245"/>
      <c r="CE26" s="245"/>
      <c r="CF26" s="245"/>
      <c r="CG26" s="245"/>
      <c r="CH26" s="217"/>
      <c r="CI26" s="245"/>
      <c r="CJ26" s="245"/>
      <c r="CK26" s="245"/>
      <c r="CL26" s="245"/>
      <c r="CM26" s="245"/>
      <c r="CN26" s="245"/>
      <c r="CO26" s="217"/>
      <c r="CP26" s="227"/>
      <c r="CQ26" s="219"/>
      <c r="CR26" s="235"/>
      <c r="CS26" s="236"/>
      <c r="CT26" s="237"/>
      <c r="CU26" s="237"/>
      <c r="CV26" s="237"/>
      <c r="CW26" s="237"/>
      <c r="CX26" s="237"/>
      <c r="CY26" s="237"/>
      <c r="CZ26" s="237"/>
      <c r="DA26" s="238"/>
      <c r="DB26" s="240"/>
    </row>
    <row r="27" spans="1:106" ht="25.5" customHeight="1" x14ac:dyDescent="1.2">
      <c r="A27" s="65">
        <v>23</v>
      </c>
      <c r="B27" s="387" t="s">
        <v>205</v>
      </c>
      <c r="C27" s="388" t="s">
        <v>172</v>
      </c>
      <c r="D27" s="394" t="s">
        <v>2</v>
      </c>
      <c r="E27" s="390" t="s">
        <v>156</v>
      </c>
      <c r="F27" s="391">
        <v>194</v>
      </c>
      <c r="G27" s="392">
        <v>6</v>
      </c>
      <c r="H27" s="392">
        <v>4</v>
      </c>
      <c r="I27" s="392">
        <v>4</v>
      </c>
      <c r="J27" s="203">
        <f t="shared" si="2"/>
        <v>208</v>
      </c>
      <c r="K27" s="285"/>
      <c r="L27" s="217"/>
      <c r="M27" s="285"/>
      <c r="N27" s="285"/>
      <c r="O27" s="285"/>
      <c r="P27" s="285"/>
      <c r="Q27" s="285"/>
      <c r="R27" s="285"/>
      <c r="S27" s="217"/>
      <c r="T27" s="285"/>
      <c r="U27" s="285"/>
      <c r="V27" s="285"/>
      <c r="W27" s="285"/>
      <c r="X27" s="285"/>
      <c r="Y27" s="285"/>
      <c r="Z27" s="217"/>
      <c r="AA27" s="285"/>
      <c r="AB27" s="285"/>
      <c r="AC27" s="285"/>
      <c r="AD27" s="285"/>
      <c r="AE27" s="285"/>
      <c r="AF27" s="285"/>
      <c r="AG27" s="217"/>
      <c r="AH27" s="285"/>
      <c r="AI27" s="285"/>
      <c r="AJ27" s="285"/>
      <c r="AK27" s="285"/>
      <c r="AL27" s="285"/>
      <c r="AM27" s="285"/>
      <c r="AN27" s="285"/>
      <c r="AO27" s="285"/>
      <c r="AP27" s="204">
        <f t="shared" si="12"/>
        <v>0</v>
      </c>
      <c r="AQ27" s="301">
        <v>26</v>
      </c>
      <c r="AR27" s="277">
        <v>0</v>
      </c>
      <c r="AS27" s="205">
        <f t="shared" si="3"/>
        <v>0</v>
      </c>
      <c r="AT27" s="205">
        <f t="shared" si="4"/>
        <v>0</v>
      </c>
      <c r="AU27" s="206">
        <f t="shared" si="5"/>
        <v>0</v>
      </c>
      <c r="AV27" s="207">
        <f t="shared" si="6"/>
        <v>0</v>
      </c>
      <c r="AW27" s="208">
        <v>26</v>
      </c>
      <c r="AX27" s="208">
        <v>0</v>
      </c>
      <c r="AY27" s="207">
        <f t="shared" si="7"/>
        <v>0</v>
      </c>
      <c r="AZ27" s="207">
        <f>0</f>
        <v>0</v>
      </c>
      <c r="BA27" s="209">
        <f t="shared" si="8"/>
        <v>0</v>
      </c>
      <c r="BB27" s="210">
        <v>0</v>
      </c>
      <c r="BC27" s="211">
        <f t="shared" si="9"/>
        <v>0</v>
      </c>
      <c r="BD27" s="212">
        <f t="shared" si="10"/>
        <v>0</v>
      </c>
      <c r="BE27" s="211">
        <f t="shared" si="13"/>
        <v>0</v>
      </c>
      <c r="BF27" s="225">
        <f t="shared" si="11"/>
        <v>0</v>
      </c>
      <c r="BG27" s="298">
        <v>0</v>
      </c>
      <c r="BH27" s="214">
        <v>0</v>
      </c>
      <c r="BI27" s="315">
        <v>0</v>
      </c>
      <c r="BJ27" s="242">
        <f>'ALL TEAM'!H30/26*OT!BI27</f>
        <v>0</v>
      </c>
      <c r="BK27" s="245"/>
      <c r="BL27" s="245"/>
      <c r="BM27" s="217"/>
      <c r="BN27" s="245"/>
      <c r="BO27" s="245"/>
      <c r="BP27" s="245"/>
      <c r="BQ27" s="245"/>
      <c r="BR27" s="245"/>
      <c r="BS27" s="245"/>
      <c r="BT27" s="217"/>
      <c r="BU27" s="245"/>
      <c r="BV27" s="245"/>
      <c r="BW27" s="245"/>
      <c r="BX27" s="245"/>
      <c r="BY27" s="245"/>
      <c r="BZ27" s="245"/>
      <c r="CA27" s="217"/>
      <c r="CB27" s="245"/>
      <c r="CC27" s="245"/>
      <c r="CD27" s="245"/>
      <c r="CE27" s="245"/>
      <c r="CF27" s="245"/>
      <c r="CG27" s="245"/>
      <c r="CH27" s="217"/>
      <c r="CI27" s="245"/>
      <c r="CJ27" s="245"/>
      <c r="CK27" s="245"/>
      <c r="CL27" s="245"/>
      <c r="CM27" s="245"/>
      <c r="CN27" s="245"/>
      <c r="CO27" s="217"/>
      <c r="CP27" s="234"/>
      <c r="CQ27" s="219"/>
      <c r="CR27" s="235"/>
      <c r="CS27" s="236"/>
      <c r="CT27" s="237"/>
      <c r="CU27" s="237"/>
      <c r="CV27" s="237"/>
      <c r="CW27" s="237"/>
      <c r="CX27" s="237"/>
      <c r="CY27" s="237"/>
      <c r="CZ27" s="237"/>
      <c r="DA27" s="238"/>
      <c r="DB27" s="240"/>
    </row>
    <row r="28" spans="1:106" ht="25.5" customHeight="1" x14ac:dyDescent="1.2">
      <c r="A28" s="65">
        <v>24</v>
      </c>
      <c r="B28" s="83" t="s">
        <v>206</v>
      </c>
      <c r="C28" s="41" t="s">
        <v>67</v>
      </c>
      <c r="D28" s="251" t="s">
        <v>2</v>
      </c>
      <c r="E28" s="200" t="s">
        <v>156</v>
      </c>
      <c r="F28" s="252">
        <v>194</v>
      </c>
      <c r="G28" s="202">
        <v>6</v>
      </c>
      <c r="H28" s="202">
        <v>4</v>
      </c>
      <c r="I28" s="202">
        <v>4</v>
      </c>
      <c r="J28" s="203">
        <f t="shared" si="2"/>
        <v>208</v>
      </c>
      <c r="K28" s="285"/>
      <c r="L28" s="217"/>
      <c r="M28" s="285"/>
      <c r="N28" s="285"/>
      <c r="O28" s="285"/>
      <c r="P28" s="285"/>
      <c r="Q28" s="285"/>
      <c r="R28" s="285"/>
      <c r="S28" s="217"/>
      <c r="T28" s="285"/>
      <c r="U28" s="285"/>
      <c r="V28" s="285"/>
      <c r="W28" s="285"/>
      <c r="X28" s="285"/>
      <c r="Y28" s="285"/>
      <c r="Z28" s="217"/>
      <c r="AA28" s="285"/>
      <c r="AB28" s="285"/>
      <c r="AC28" s="285"/>
      <c r="AD28" s="285"/>
      <c r="AE28" s="285"/>
      <c r="AF28" s="285"/>
      <c r="AG28" s="217"/>
      <c r="AH28" s="285"/>
      <c r="AI28" s="285"/>
      <c r="AJ28" s="285"/>
      <c r="AK28" s="285"/>
      <c r="AL28" s="285"/>
      <c r="AM28" s="285"/>
      <c r="AN28" s="285"/>
      <c r="AO28" s="285"/>
      <c r="AP28" s="204">
        <f t="shared" si="12"/>
        <v>0</v>
      </c>
      <c r="AQ28" s="301">
        <v>26</v>
      </c>
      <c r="AR28" s="277">
        <v>0</v>
      </c>
      <c r="AS28" s="205">
        <f t="shared" si="3"/>
        <v>0</v>
      </c>
      <c r="AT28" s="205">
        <f t="shared" si="4"/>
        <v>0</v>
      </c>
      <c r="AU28" s="206">
        <f t="shared" si="5"/>
        <v>0</v>
      </c>
      <c r="AV28" s="207">
        <f t="shared" si="6"/>
        <v>0</v>
      </c>
      <c r="AW28" s="208">
        <v>26</v>
      </c>
      <c r="AX28" s="208">
        <v>0</v>
      </c>
      <c r="AY28" s="207">
        <f t="shared" si="7"/>
        <v>0</v>
      </c>
      <c r="AZ28" s="207">
        <f>0</f>
        <v>0</v>
      </c>
      <c r="BA28" s="209">
        <f t="shared" si="8"/>
        <v>0</v>
      </c>
      <c r="BB28" s="210">
        <v>0</v>
      </c>
      <c r="BC28" s="211">
        <f t="shared" si="9"/>
        <v>0</v>
      </c>
      <c r="BD28" s="212">
        <f t="shared" si="10"/>
        <v>0</v>
      </c>
      <c r="BE28" s="211">
        <f t="shared" si="13"/>
        <v>0</v>
      </c>
      <c r="BF28" s="213">
        <f t="shared" si="11"/>
        <v>0</v>
      </c>
      <c r="BG28" s="298">
        <v>0</v>
      </c>
      <c r="BH28" s="214">
        <v>0</v>
      </c>
      <c r="BI28" s="315">
        <v>0</v>
      </c>
      <c r="BJ28" s="242">
        <f>'ALL TEAM'!H31/26*OT!BI28</f>
        <v>0</v>
      </c>
      <c r="BK28" s="245"/>
      <c r="BL28" s="245"/>
      <c r="BM28" s="217"/>
      <c r="BN28" s="245"/>
      <c r="BO28" s="245"/>
      <c r="BP28" s="245"/>
      <c r="BQ28" s="245"/>
      <c r="BR28" s="245"/>
      <c r="BS28" s="245"/>
      <c r="BT28" s="217"/>
      <c r="BU28" s="245"/>
      <c r="BV28" s="245"/>
      <c r="BW28" s="245"/>
      <c r="BX28" s="245"/>
      <c r="BY28" s="245"/>
      <c r="BZ28" s="245"/>
      <c r="CA28" s="217"/>
      <c r="CB28" s="245"/>
      <c r="CC28" s="245"/>
      <c r="CD28" s="245"/>
      <c r="CE28" s="245"/>
      <c r="CF28" s="245"/>
      <c r="CG28" s="245"/>
      <c r="CH28" s="217"/>
      <c r="CI28" s="245"/>
      <c r="CJ28" s="245"/>
      <c r="CK28" s="245"/>
      <c r="CL28" s="245"/>
      <c r="CM28" s="245"/>
      <c r="CN28" s="245"/>
      <c r="CO28" s="217"/>
      <c r="CP28" s="234"/>
      <c r="CQ28" s="246"/>
      <c r="CR28" s="235"/>
      <c r="CS28" s="236"/>
      <c r="CT28" s="237"/>
      <c r="CU28" s="237"/>
      <c r="CV28" s="237"/>
      <c r="CW28" s="237"/>
      <c r="CX28" s="237"/>
      <c r="CY28" s="237"/>
      <c r="CZ28" s="237"/>
      <c r="DA28" s="238"/>
      <c r="DB28" s="240"/>
    </row>
    <row r="29" spans="1:106" ht="25.5" customHeight="1" x14ac:dyDescent="1.2">
      <c r="A29" s="65">
        <v>25</v>
      </c>
      <c r="B29" s="387" t="s">
        <v>207</v>
      </c>
      <c r="C29" s="388" t="s">
        <v>64</v>
      </c>
      <c r="D29" s="389" t="s">
        <v>2</v>
      </c>
      <c r="E29" s="390" t="s">
        <v>156</v>
      </c>
      <c r="F29" s="391">
        <v>194</v>
      </c>
      <c r="G29" s="392">
        <v>6</v>
      </c>
      <c r="H29" s="392">
        <v>4</v>
      </c>
      <c r="I29" s="392">
        <v>4</v>
      </c>
      <c r="J29" s="393">
        <f t="shared" si="2"/>
        <v>208</v>
      </c>
      <c r="K29" s="285"/>
      <c r="L29" s="217"/>
      <c r="M29" s="285"/>
      <c r="N29" s="285"/>
      <c r="O29" s="285"/>
      <c r="P29" s="285"/>
      <c r="Q29" s="285"/>
      <c r="R29" s="285"/>
      <c r="S29" s="217"/>
      <c r="T29" s="285"/>
      <c r="U29" s="285"/>
      <c r="V29" s="285"/>
      <c r="W29" s="285"/>
      <c r="X29" s="285"/>
      <c r="Y29" s="285"/>
      <c r="Z29" s="217"/>
      <c r="AA29" s="285"/>
      <c r="AB29" s="285"/>
      <c r="AC29" s="285"/>
      <c r="AD29" s="285"/>
      <c r="AE29" s="285"/>
      <c r="AF29" s="285"/>
      <c r="AG29" s="217"/>
      <c r="AH29" s="285"/>
      <c r="AI29" s="285"/>
      <c r="AJ29" s="285"/>
      <c r="AK29" s="285"/>
      <c r="AL29" s="285"/>
      <c r="AM29" s="285"/>
      <c r="AN29" s="285"/>
      <c r="AO29" s="285"/>
      <c r="AP29" s="204">
        <f t="shared" si="12"/>
        <v>0</v>
      </c>
      <c r="AQ29" s="301">
        <v>26</v>
      </c>
      <c r="AR29" s="277">
        <v>0</v>
      </c>
      <c r="AS29" s="205">
        <f t="shared" si="3"/>
        <v>0</v>
      </c>
      <c r="AT29" s="205">
        <f t="shared" si="4"/>
        <v>0</v>
      </c>
      <c r="AU29" s="206">
        <f t="shared" si="5"/>
        <v>0</v>
      </c>
      <c r="AV29" s="207">
        <f t="shared" si="6"/>
        <v>0</v>
      </c>
      <c r="AW29" s="208">
        <v>26</v>
      </c>
      <c r="AX29" s="208">
        <v>0</v>
      </c>
      <c r="AY29" s="207">
        <f t="shared" si="7"/>
        <v>0</v>
      </c>
      <c r="AZ29" s="207">
        <f>0</f>
        <v>0</v>
      </c>
      <c r="BA29" s="209">
        <f t="shared" si="8"/>
        <v>0</v>
      </c>
      <c r="BB29" s="210">
        <v>0</v>
      </c>
      <c r="BC29" s="211">
        <f t="shared" si="9"/>
        <v>0</v>
      </c>
      <c r="BD29" s="212">
        <f t="shared" si="10"/>
        <v>0</v>
      </c>
      <c r="BE29" s="211">
        <f t="shared" si="13"/>
        <v>0</v>
      </c>
      <c r="BF29" s="225">
        <f t="shared" si="11"/>
        <v>0</v>
      </c>
      <c r="BG29" s="297">
        <v>0</v>
      </c>
      <c r="BH29" s="214">
        <v>0</v>
      </c>
      <c r="BI29" s="315">
        <v>0</v>
      </c>
      <c r="BJ29" s="242">
        <f>'ALL TEAM'!H32/26*OT!BI29</f>
        <v>0</v>
      </c>
      <c r="BK29" s="245"/>
      <c r="BL29" s="245"/>
      <c r="BM29" s="217"/>
      <c r="BN29" s="245"/>
      <c r="BO29" s="245"/>
      <c r="BP29" s="245"/>
      <c r="BQ29" s="245"/>
      <c r="BR29" s="245"/>
      <c r="BS29" s="245"/>
      <c r="BT29" s="217"/>
      <c r="BU29" s="245"/>
      <c r="BV29" s="245"/>
      <c r="BW29" s="245"/>
      <c r="BX29" s="245"/>
      <c r="BY29" s="245"/>
      <c r="BZ29" s="245"/>
      <c r="CA29" s="217"/>
      <c r="CB29" s="245"/>
      <c r="CC29" s="245"/>
      <c r="CD29" s="245"/>
      <c r="CE29" s="245"/>
      <c r="CF29" s="245"/>
      <c r="CG29" s="245"/>
      <c r="CH29" s="217"/>
      <c r="CI29" s="245"/>
      <c r="CJ29" s="245"/>
      <c r="CK29" s="245"/>
      <c r="CL29" s="245"/>
      <c r="CM29" s="245"/>
      <c r="CN29" s="245"/>
      <c r="CO29" s="217"/>
      <c r="CP29" s="234"/>
      <c r="CQ29" s="219"/>
      <c r="CR29" s="235"/>
      <c r="CS29" s="236"/>
      <c r="CT29" s="237"/>
      <c r="CU29" s="237"/>
      <c r="CV29" s="237"/>
      <c r="CW29" s="237"/>
      <c r="CX29" s="237"/>
      <c r="CY29" s="237"/>
      <c r="CZ29" s="237"/>
      <c r="DA29" s="238"/>
      <c r="DB29" s="240"/>
    </row>
    <row r="30" spans="1:106" ht="25.5" customHeight="1" x14ac:dyDescent="1.2">
      <c r="A30" s="65">
        <v>26</v>
      </c>
      <c r="B30" s="387" t="s">
        <v>208</v>
      </c>
      <c r="C30" s="388" t="s">
        <v>173</v>
      </c>
      <c r="D30" s="394" t="s">
        <v>1</v>
      </c>
      <c r="E30" s="395" t="s">
        <v>174</v>
      </c>
      <c r="F30" s="391">
        <v>438</v>
      </c>
      <c r="G30" s="392">
        <v>0</v>
      </c>
      <c r="H30" s="392"/>
      <c r="I30" s="392"/>
      <c r="J30" s="393">
        <f t="shared" si="2"/>
        <v>438</v>
      </c>
      <c r="K30" s="285"/>
      <c r="L30" s="217"/>
      <c r="M30" s="285"/>
      <c r="N30" s="285"/>
      <c r="O30" s="285"/>
      <c r="P30" s="285"/>
      <c r="Q30" s="285"/>
      <c r="R30" s="285"/>
      <c r="S30" s="217"/>
      <c r="T30" s="285"/>
      <c r="U30" s="285"/>
      <c r="V30" s="285"/>
      <c r="W30" s="285"/>
      <c r="X30" s="285"/>
      <c r="Y30" s="285"/>
      <c r="Z30" s="217"/>
      <c r="AA30" s="285"/>
      <c r="AB30" s="285"/>
      <c r="AC30" s="285"/>
      <c r="AD30" s="285"/>
      <c r="AE30" s="285"/>
      <c r="AF30" s="285"/>
      <c r="AG30" s="217"/>
      <c r="AH30" s="285"/>
      <c r="AI30" s="285"/>
      <c r="AJ30" s="285"/>
      <c r="AK30" s="285"/>
      <c r="AL30" s="285"/>
      <c r="AM30" s="285"/>
      <c r="AN30" s="285"/>
      <c r="AO30" s="285"/>
      <c r="AP30" s="204">
        <f t="shared" si="12"/>
        <v>0</v>
      </c>
      <c r="AQ30" s="301">
        <v>26</v>
      </c>
      <c r="AR30" s="277">
        <v>0</v>
      </c>
      <c r="AS30" s="205">
        <f t="shared" si="3"/>
        <v>0</v>
      </c>
      <c r="AT30" s="205">
        <f t="shared" si="4"/>
        <v>0</v>
      </c>
      <c r="AU30" s="206">
        <f t="shared" si="5"/>
        <v>0</v>
      </c>
      <c r="AV30" s="207">
        <f t="shared" si="6"/>
        <v>0</v>
      </c>
      <c r="AW30" s="208">
        <v>26</v>
      </c>
      <c r="AX30" s="208">
        <v>0</v>
      </c>
      <c r="AY30" s="207">
        <f t="shared" si="7"/>
        <v>0</v>
      </c>
      <c r="AZ30" s="207">
        <f>0</f>
        <v>0</v>
      </c>
      <c r="BA30" s="209">
        <f t="shared" si="8"/>
        <v>0</v>
      </c>
      <c r="BB30" s="210">
        <v>0</v>
      </c>
      <c r="BC30" s="211">
        <f t="shared" si="9"/>
        <v>0</v>
      </c>
      <c r="BD30" s="212">
        <f t="shared" si="10"/>
        <v>0</v>
      </c>
      <c r="BE30" s="211">
        <f t="shared" si="13"/>
        <v>0</v>
      </c>
      <c r="BF30" s="213">
        <f t="shared" si="11"/>
        <v>0</v>
      </c>
      <c r="BG30" s="323">
        <v>0</v>
      </c>
      <c r="BH30" s="214">
        <v>0</v>
      </c>
      <c r="BI30" s="262">
        <v>0</v>
      </c>
      <c r="BJ30" s="242">
        <f>'ALL TEAM'!H33/26*OT!BI30</f>
        <v>0</v>
      </c>
      <c r="BK30" s="245"/>
      <c r="BL30" s="245"/>
      <c r="BM30" s="217"/>
      <c r="BN30" s="245"/>
      <c r="BO30" s="245"/>
      <c r="BP30" s="245"/>
      <c r="BQ30" s="245"/>
      <c r="BR30" s="245"/>
      <c r="BS30" s="245"/>
      <c r="BT30" s="217"/>
      <c r="BU30" s="245"/>
      <c r="BV30" s="245"/>
      <c r="BW30" s="245"/>
      <c r="BX30" s="245"/>
      <c r="BY30" s="245"/>
      <c r="BZ30" s="245"/>
      <c r="CA30" s="217"/>
      <c r="CB30" s="245"/>
      <c r="CC30" s="245"/>
      <c r="CD30" s="245"/>
      <c r="CE30" s="245"/>
      <c r="CF30" s="245"/>
      <c r="CG30" s="245"/>
      <c r="CH30" s="217"/>
      <c r="CI30" s="245"/>
      <c r="CJ30" s="245"/>
      <c r="CK30" s="245"/>
      <c r="CL30" s="245"/>
      <c r="CM30" s="245"/>
      <c r="CN30" s="245"/>
      <c r="CO30" s="217"/>
      <c r="CP30" s="227"/>
      <c r="CQ30" s="219"/>
      <c r="CR30" s="235"/>
      <c r="CS30" s="236"/>
      <c r="CT30" s="237"/>
      <c r="CU30" s="237"/>
      <c r="CV30" s="237"/>
      <c r="CW30" s="237"/>
      <c r="CX30" s="237"/>
      <c r="CY30" s="237"/>
      <c r="CZ30" s="237"/>
      <c r="DA30" s="238"/>
      <c r="DB30" s="240"/>
    </row>
    <row r="31" spans="1:106" ht="25.5" customHeight="1" x14ac:dyDescent="1.2">
      <c r="A31" s="65">
        <v>27</v>
      </c>
      <c r="B31" s="387" t="s">
        <v>209</v>
      </c>
      <c r="C31" s="388" t="s">
        <v>65</v>
      </c>
      <c r="D31" s="394" t="s">
        <v>1</v>
      </c>
      <c r="E31" s="390" t="s">
        <v>150</v>
      </c>
      <c r="F31" s="391">
        <v>194</v>
      </c>
      <c r="G31" s="392">
        <v>6</v>
      </c>
      <c r="H31" s="392">
        <v>4</v>
      </c>
      <c r="I31" s="392"/>
      <c r="J31" s="393">
        <f t="shared" si="2"/>
        <v>204</v>
      </c>
      <c r="K31" s="285"/>
      <c r="L31" s="217"/>
      <c r="M31" s="285"/>
      <c r="N31" s="285"/>
      <c r="O31" s="285"/>
      <c r="P31" s="285"/>
      <c r="Q31" s="285"/>
      <c r="R31" s="285"/>
      <c r="S31" s="217"/>
      <c r="T31" s="285"/>
      <c r="U31" s="285"/>
      <c r="V31" s="285"/>
      <c r="W31" s="285"/>
      <c r="X31" s="285"/>
      <c r="Y31" s="285"/>
      <c r="Z31" s="217"/>
      <c r="AA31" s="285"/>
      <c r="AB31" s="285"/>
      <c r="AC31" s="285"/>
      <c r="AD31" s="285"/>
      <c r="AE31" s="285"/>
      <c r="AF31" s="285"/>
      <c r="AG31" s="217"/>
      <c r="AH31" s="285"/>
      <c r="AI31" s="285"/>
      <c r="AJ31" s="285"/>
      <c r="AK31" s="285"/>
      <c r="AL31" s="285"/>
      <c r="AM31" s="285"/>
      <c r="AN31" s="285"/>
      <c r="AO31" s="285"/>
      <c r="AP31" s="204">
        <f t="shared" si="12"/>
        <v>0</v>
      </c>
      <c r="AQ31" s="301">
        <v>26</v>
      </c>
      <c r="AR31" s="277">
        <v>0</v>
      </c>
      <c r="AS31" s="205">
        <f t="shared" si="3"/>
        <v>0</v>
      </c>
      <c r="AT31" s="205">
        <f t="shared" si="4"/>
        <v>0</v>
      </c>
      <c r="AU31" s="206">
        <f t="shared" si="5"/>
        <v>0</v>
      </c>
      <c r="AV31" s="207">
        <f t="shared" si="6"/>
        <v>0</v>
      </c>
      <c r="AW31" s="208">
        <v>26</v>
      </c>
      <c r="AX31" s="208">
        <v>0</v>
      </c>
      <c r="AY31" s="207">
        <f t="shared" si="7"/>
        <v>0</v>
      </c>
      <c r="AZ31" s="207">
        <f>0</f>
        <v>0</v>
      </c>
      <c r="BA31" s="209">
        <f t="shared" si="8"/>
        <v>0</v>
      </c>
      <c r="BB31" s="210">
        <v>0</v>
      </c>
      <c r="BC31" s="211">
        <f t="shared" si="9"/>
        <v>0</v>
      </c>
      <c r="BD31" s="212">
        <f t="shared" si="10"/>
        <v>0</v>
      </c>
      <c r="BE31" s="211">
        <f t="shared" si="13"/>
        <v>0</v>
      </c>
      <c r="BF31" s="225">
        <f t="shared" si="11"/>
        <v>0</v>
      </c>
      <c r="BG31" s="297">
        <v>0</v>
      </c>
      <c r="BH31" s="214">
        <v>0</v>
      </c>
      <c r="BI31" s="315">
        <v>0</v>
      </c>
      <c r="BJ31" s="242">
        <f>'ALL TEAM'!H34/26*OT!BI31</f>
        <v>0</v>
      </c>
      <c r="BK31" s="245"/>
      <c r="BL31" s="245"/>
      <c r="BM31" s="217"/>
      <c r="BN31" s="245"/>
      <c r="BO31" s="245"/>
      <c r="BP31" s="245"/>
      <c r="BQ31" s="245"/>
      <c r="BR31" s="245"/>
      <c r="BS31" s="245"/>
      <c r="BT31" s="217"/>
      <c r="BU31" s="245"/>
      <c r="BV31" s="245"/>
      <c r="BW31" s="245"/>
      <c r="BX31" s="245"/>
      <c r="BY31" s="245"/>
      <c r="BZ31" s="245"/>
      <c r="CA31" s="217"/>
      <c r="CB31" s="245"/>
      <c r="CC31" s="245"/>
      <c r="CD31" s="245"/>
      <c r="CE31" s="245"/>
      <c r="CF31" s="245"/>
      <c r="CG31" s="245"/>
      <c r="CH31" s="217"/>
      <c r="CI31" s="245"/>
      <c r="CJ31" s="245"/>
      <c r="CK31" s="245"/>
      <c r="CL31" s="245"/>
      <c r="CM31" s="245"/>
      <c r="CN31" s="245"/>
      <c r="CO31" s="217"/>
      <c r="CP31" s="227"/>
      <c r="CQ31" s="219"/>
      <c r="CR31" s="235"/>
      <c r="CS31" s="236"/>
      <c r="CT31" s="237"/>
      <c r="CU31" s="237"/>
      <c r="CV31" s="237"/>
      <c r="CW31" s="237"/>
      <c r="CX31" s="237"/>
      <c r="CY31" s="237"/>
      <c r="CZ31" s="237"/>
      <c r="DA31" s="238"/>
      <c r="DB31" s="240"/>
    </row>
    <row r="32" spans="1:106" s="13" customFormat="1" ht="25.5" customHeight="1" x14ac:dyDescent="1.2">
      <c r="A32" s="65">
        <v>28</v>
      </c>
      <c r="B32" s="387" t="s">
        <v>210</v>
      </c>
      <c r="C32" s="388" t="s">
        <v>176</v>
      </c>
      <c r="D32" s="394" t="s">
        <v>1</v>
      </c>
      <c r="E32" s="395" t="s">
        <v>175</v>
      </c>
      <c r="F32" s="391">
        <v>290</v>
      </c>
      <c r="G32" s="392">
        <v>0</v>
      </c>
      <c r="H32" s="392"/>
      <c r="I32" s="392"/>
      <c r="J32" s="393">
        <f t="shared" si="2"/>
        <v>290</v>
      </c>
      <c r="K32" s="285"/>
      <c r="L32" s="217"/>
      <c r="M32" s="285"/>
      <c r="N32" s="285"/>
      <c r="O32" s="285"/>
      <c r="P32" s="285"/>
      <c r="Q32" s="285"/>
      <c r="R32" s="285"/>
      <c r="S32" s="217"/>
      <c r="T32" s="285"/>
      <c r="U32" s="285"/>
      <c r="V32" s="285"/>
      <c r="W32" s="285"/>
      <c r="X32" s="285"/>
      <c r="Y32" s="285"/>
      <c r="Z32" s="217"/>
      <c r="AA32" s="285"/>
      <c r="AB32" s="285"/>
      <c r="AC32" s="285"/>
      <c r="AD32" s="285"/>
      <c r="AE32" s="285"/>
      <c r="AF32" s="285"/>
      <c r="AG32" s="217"/>
      <c r="AH32" s="285"/>
      <c r="AI32" s="285"/>
      <c r="AJ32" s="285"/>
      <c r="AK32" s="285"/>
      <c r="AL32" s="285"/>
      <c r="AM32" s="285"/>
      <c r="AN32" s="285"/>
      <c r="AO32" s="285"/>
      <c r="AP32" s="204">
        <f t="shared" si="12"/>
        <v>0</v>
      </c>
      <c r="AQ32" s="301">
        <v>26</v>
      </c>
      <c r="AR32" s="277">
        <v>0</v>
      </c>
      <c r="AS32" s="205">
        <f t="shared" si="3"/>
        <v>0</v>
      </c>
      <c r="AT32" s="205">
        <f t="shared" si="4"/>
        <v>0</v>
      </c>
      <c r="AU32" s="206">
        <f t="shared" si="5"/>
        <v>0</v>
      </c>
      <c r="AV32" s="207">
        <f t="shared" si="6"/>
        <v>0</v>
      </c>
      <c r="AW32" s="208">
        <v>26</v>
      </c>
      <c r="AX32" s="208">
        <v>0</v>
      </c>
      <c r="AY32" s="207">
        <f t="shared" si="7"/>
        <v>0</v>
      </c>
      <c r="AZ32" s="207">
        <f>0</f>
        <v>0</v>
      </c>
      <c r="BA32" s="209">
        <f t="shared" si="8"/>
        <v>0</v>
      </c>
      <c r="BB32" s="210">
        <v>0</v>
      </c>
      <c r="BC32" s="211">
        <f>BB32/$BC$3</f>
        <v>0</v>
      </c>
      <c r="BD32" s="212">
        <f>BF32*1000</f>
        <v>0</v>
      </c>
      <c r="BE32" s="211">
        <f>BD32/$BC$3</f>
        <v>0</v>
      </c>
      <c r="BF32" s="213">
        <f>AS32+AY32</f>
        <v>0</v>
      </c>
      <c r="BG32" s="324">
        <v>0</v>
      </c>
      <c r="BH32" s="214">
        <v>0</v>
      </c>
      <c r="BI32" s="262">
        <v>0</v>
      </c>
      <c r="BJ32" s="242">
        <f>'ALL TEAM'!H35/26*OT!BI32</f>
        <v>0</v>
      </c>
      <c r="BK32" s="245"/>
      <c r="BL32" s="245"/>
      <c r="BM32" s="217"/>
      <c r="BN32" s="245"/>
      <c r="BO32" s="245"/>
      <c r="BP32" s="245"/>
      <c r="BQ32" s="245"/>
      <c r="BR32" s="245"/>
      <c r="BS32" s="245"/>
      <c r="BT32" s="217"/>
      <c r="BU32" s="245"/>
      <c r="BV32" s="245"/>
      <c r="BW32" s="245"/>
      <c r="BX32" s="245"/>
      <c r="BY32" s="245"/>
      <c r="BZ32" s="245"/>
      <c r="CA32" s="217"/>
      <c r="CB32" s="245"/>
      <c r="CC32" s="245"/>
      <c r="CD32" s="245"/>
      <c r="CE32" s="245"/>
      <c r="CF32" s="245"/>
      <c r="CG32" s="245"/>
      <c r="CH32" s="217"/>
      <c r="CI32" s="245"/>
      <c r="CJ32" s="245"/>
      <c r="CK32" s="245"/>
      <c r="CL32" s="245"/>
      <c r="CM32" s="245"/>
      <c r="CN32" s="245"/>
      <c r="CO32" s="217"/>
      <c r="CP32" s="227"/>
      <c r="CQ32" s="250"/>
      <c r="CR32" s="229"/>
      <c r="CS32" s="230"/>
      <c r="CT32" s="231"/>
      <c r="CU32" s="231"/>
      <c r="CV32" s="231"/>
      <c r="CW32" s="231"/>
      <c r="CX32" s="231"/>
      <c r="CY32" s="231"/>
      <c r="CZ32" s="231"/>
      <c r="DA32" s="232"/>
      <c r="DB32" s="233"/>
    </row>
    <row r="33" spans="1:106" s="13" customFormat="1" ht="25.5" customHeight="1" x14ac:dyDescent="1.2">
      <c r="A33" s="65">
        <v>29</v>
      </c>
      <c r="B33" s="387" t="s">
        <v>211</v>
      </c>
      <c r="C33" s="388" t="s">
        <v>177</v>
      </c>
      <c r="D33" s="389" t="s">
        <v>2</v>
      </c>
      <c r="E33" s="390" t="s">
        <v>156</v>
      </c>
      <c r="F33" s="391">
        <v>194</v>
      </c>
      <c r="G33" s="396">
        <v>6</v>
      </c>
      <c r="H33" s="396">
        <v>4</v>
      </c>
      <c r="I33" s="396">
        <v>4</v>
      </c>
      <c r="J33" s="393">
        <f t="shared" si="2"/>
        <v>208</v>
      </c>
      <c r="K33" s="285"/>
      <c r="L33" s="217"/>
      <c r="M33" s="285"/>
      <c r="N33" s="285"/>
      <c r="O33" s="285"/>
      <c r="P33" s="285"/>
      <c r="Q33" s="285"/>
      <c r="R33" s="285"/>
      <c r="S33" s="217"/>
      <c r="T33" s="285"/>
      <c r="U33" s="285"/>
      <c r="V33" s="285"/>
      <c r="W33" s="285"/>
      <c r="X33" s="285"/>
      <c r="Y33" s="285"/>
      <c r="Z33" s="217"/>
      <c r="AA33" s="285"/>
      <c r="AB33" s="285"/>
      <c r="AC33" s="285"/>
      <c r="AD33" s="285"/>
      <c r="AE33" s="285"/>
      <c r="AF33" s="285"/>
      <c r="AG33" s="217"/>
      <c r="AH33" s="285"/>
      <c r="AI33" s="285"/>
      <c r="AJ33" s="285"/>
      <c r="AK33" s="285"/>
      <c r="AL33" s="285"/>
      <c r="AM33" s="285"/>
      <c r="AN33" s="285"/>
      <c r="AO33" s="285"/>
      <c r="AP33" s="204">
        <f t="shared" si="12"/>
        <v>0</v>
      </c>
      <c r="AQ33" s="301">
        <v>26</v>
      </c>
      <c r="AR33" s="277">
        <v>0</v>
      </c>
      <c r="AS33" s="205">
        <f t="shared" si="3"/>
        <v>0</v>
      </c>
      <c r="AT33" s="205">
        <f t="shared" si="4"/>
        <v>0</v>
      </c>
      <c r="AU33" s="206">
        <f t="shared" si="5"/>
        <v>0</v>
      </c>
      <c r="AV33" s="207">
        <f t="shared" si="6"/>
        <v>0</v>
      </c>
      <c r="AW33" s="208">
        <v>26</v>
      </c>
      <c r="AX33" s="208">
        <v>0</v>
      </c>
      <c r="AY33" s="207">
        <f t="shared" si="7"/>
        <v>0</v>
      </c>
      <c r="AZ33" s="207">
        <f>0</f>
        <v>0</v>
      </c>
      <c r="BA33" s="209">
        <f t="shared" si="8"/>
        <v>0</v>
      </c>
      <c r="BB33" s="210">
        <v>0</v>
      </c>
      <c r="BC33" s="211">
        <f t="shared" si="9"/>
        <v>0</v>
      </c>
      <c r="BD33" s="212">
        <f t="shared" si="10"/>
        <v>0</v>
      </c>
      <c r="BE33" s="211">
        <f t="shared" si="13"/>
        <v>0</v>
      </c>
      <c r="BF33" s="225">
        <f t="shared" si="11"/>
        <v>0</v>
      </c>
      <c r="BG33" s="297">
        <v>0</v>
      </c>
      <c r="BH33" s="214">
        <v>0</v>
      </c>
      <c r="BI33" s="315">
        <v>0</v>
      </c>
      <c r="BJ33" s="242">
        <f>'ALL TEAM'!H36/26*OT!BI33</f>
        <v>0</v>
      </c>
      <c r="BK33" s="245"/>
      <c r="BL33" s="245"/>
      <c r="BM33" s="217"/>
      <c r="BN33" s="245"/>
      <c r="BO33" s="245"/>
      <c r="BP33" s="245"/>
      <c r="BQ33" s="245"/>
      <c r="BR33" s="245"/>
      <c r="BS33" s="245"/>
      <c r="BT33" s="217"/>
      <c r="BU33" s="245"/>
      <c r="BV33" s="245"/>
      <c r="BW33" s="245"/>
      <c r="BX33" s="245"/>
      <c r="BY33" s="245"/>
      <c r="BZ33" s="245"/>
      <c r="CA33" s="217"/>
      <c r="CB33" s="245"/>
      <c r="CC33" s="245"/>
      <c r="CD33" s="245"/>
      <c r="CE33" s="245"/>
      <c r="CF33" s="245"/>
      <c r="CG33" s="245"/>
      <c r="CH33" s="217"/>
      <c r="CI33" s="245"/>
      <c r="CJ33" s="245"/>
      <c r="CK33" s="245"/>
      <c r="CL33" s="245"/>
      <c r="CM33" s="245"/>
      <c r="CN33" s="245"/>
      <c r="CO33" s="217"/>
      <c r="CP33" s="254"/>
      <c r="CQ33" s="250"/>
      <c r="CR33" s="229"/>
      <c r="CS33" s="230"/>
      <c r="CT33" s="231"/>
      <c r="CU33" s="231"/>
      <c r="CV33" s="231"/>
      <c r="CW33" s="231"/>
      <c r="CX33" s="231"/>
      <c r="CY33" s="231"/>
      <c r="CZ33" s="231"/>
      <c r="DA33" s="232"/>
      <c r="DB33" s="233"/>
    </row>
    <row r="34" spans="1:106" ht="25.5" customHeight="1" x14ac:dyDescent="1.2">
      <c r="A34" s="65">
        <v>30</v>
      </c>
      <c r="B34" s="387" t="s">
        <v>212</v>
      </c>
      <c r="C34" s="388" t="s">
        <v>178</v>
      </c>
      <c r="D34" s="394" t="s">
        <v>1</v>
      </c>
      <c r="E34" s="395" t="s">
        <v>179</v>
      </c>
      <c r="F34" s="391">
        <v>197</v>
      </c>
      <c r="G34" s="392">
        <v>6</v>
      </c>
      <c r="H34" s="392">
        <v>4</v>
      </c>
      <c r="I34" s="392">
        <v>4</v>
      </c>
      <c r="J34" s="393">
        <f t="shared" si="2"/>
        <v>211</v>
      </c>
      <c r="K34" s="285"/>
      <c r="L34" s="217"/>
      <c r="M34" s="285"/>
      <c r="N34" s="285"/>
      <c r="O34" s="285"/>
      <c r="P34" s="285"/>
      <c r="Q34" s="285"/>
      <c r="R34" s="285"/>
      <c r="S34" s="217"/>
      <c r="T34" s="285"/>
      <c r="U34" s="285"/>
      <c r="V34" s="285"/>
      <c r="W34" s="285"/>
      <c r="X34" s="285"/>
      <c r="Y34" s="285"/>
      <c r="Z34" s="217"/>
      <c r="AA34" s="285"/>
      <c r="AB34" s="285"/>
      <c r="AC34" s="285"/>
      <c r="AD34" s="285"/>
      <c r="AE34" s="285"/>
      <c r="AF34" s="285"/>
      <c r="AG34" s="217"/>
      <c r="AH34" s="285"/>
      <c r="AI34" s="285"/>
      <c r="AJ34" s="285"/>
      <c r="AK34" s="285"/>
      <c r="AL34" s="285"/>
      <c r="AM34" s="285"/>
      <c r="AN34" s="285"/>
      <c r="AO34" s="285"/>
      <c r="AP34" s="204">
        <f t="shared" si="12"/>
        <v>0</v>
      </c>
      <c r="AQ34" s="301">
        <v>26</v>
      </c>
      <c r="AR34" s="277">
        <v>0</v>
      </c>
      <c r="AS34" s="205">
        <f t="shared" si="3"/>
        <v>0</v>
      </c>
      <c r="AT34" s="205">
        <f t="shared" si="4"/>
        <v>0</v>
      </c>
      <c r="AU34" s="206">
        <f t="shared" si="5"/>
        <v>0</v>
      </c>
      <c r="AV34" s="207">
        <f>26-AW34-AX34</f>
        <v>0</v>
      </c>
      <c r="AW34" s="208">
        <v>26</v>
      </c>
      <c r="AX34" s="208">
        <v>0</v>
      </c>
      <c r="AY34" s="207">
        <f t="shared" si="7"/>
        <v>0</v>
      </c>
      <c r="AZ34" s="207">
        <f>0</f>
        <v>0</v>
      </c>
      <c r="BA34" s="209">
        <f t="shared" si="8"/>
        <v>0</v>
      </c>
      <c r="BB34" s="210">
        <v>0</v>
      </c>
      <c r="BC34" s="211">
        <f t="shared" si="9"/>
        <v>0</v>
      </c>
      <c r="BD34" s="212">
        <f>BF34*1000</f>
        <v>0</v>
      </c>
      <c r="BE34" s="211">
        <f>BD34/$BC$3</f>
        <v>0</v>
      </c>
      <c r="BF34" s="225">
        <f>AS34+AY34</f>
        <v>0</v>
      </c>
      <c r="BG34" s="297">
        <v>0</v>
      </c>
      <c r="BH34" s="214">
        <v>0</v>
      </c>
      <c r="BI34" s="315">
        <v>0</v>
      </c>
      <c r="BJ34" s="242">
        <f>'ALL TEAM'!H37/26*OT!BI34</f>
        <v>0</v>
      </c>
      <c r="BK34" s="245"/>
      <c r="BL34" s="245"/>
      <c r="BM34" s="217"/>
      <c r="BN34" s="245"/>
      <c r="BO34" s="245"/>
      <c r="BP34" s="245"/>
      <c r="BQ34" s="245"/>
      <c r="BR34" s="245"/>
      <c r="BS34" s="245"/>
      <c r="BT34" s="217"/>
      <c r="BU34" s="245"/>
      <c r="BV34" s="245"/>
      <c r="BW34" s="245"/>
      <c r="BX34" s="245"/>
      <c r="BY34" s="245"/>
      <c r="BZ34" s="245"/>
      <c r="CA34" s="217"/>
      <c r="CB34" s="245"/>
      <c r="CC34" s="245"/>
      <c r="CD34" s="245"/>
      <c r="CE34" s="245"/>
      <c r="CF34" s="245"/>
      <c r="CG34" s="245"/>
      <c r="CH34" s="217"/>
      <c r="CI34" s="245"/>
      <c r="CJ34" s="245"/>
      <c r="CK34" s="245"/>
      <c r="CL34" s="245"/>
      <c r="CM34" s="245"/>
      <c r="CN34" s="245"/>
      <c r="CO34" s="217"/>
      <c r="CP34" s="227"/>
      <c r="CQ34" s="219"/>
      <c r="CR34" s="255"/>
      <c r="CS34" s="236"/>
      <c r="CT34" s="237"/>
      <c r="CU34" s="237"/>
      <c r="CV34" s="237"/>
      <c r="CW34" s="237"/>
      <c r="CX34" s="237"/>
      <c r="CY34" s="237"/>
      <c r="CZ34" s="237"/>
      <c r="DA34" s="238"/>
      <c r="DB34" s="240"/>
    </row>
    <row r="35" spans="1:106" s="13" customFormat="1" ht="25.5" customHeight="1" x14ac:dyDescent="1.2">
      <c r="A35" s="65">
        <v>32</v>
      </c>
      <c r="B35" s="387" t="s">
        <v>213</v>
      </c>
      <c r="C35" s="388" t="s">
        <v>180</v>
      </c>
      <c r="D35" s="389" t="s">
        <v>2</v>
      </c>
      <c r="E35" s="390" t="s">
        <v>156</v>
      </c>
      <c r="F35" s="391">
        <v>194</v>
      </c>
      <c r="G35" s="396">
        <v>6</v>
      </c>
      <c r="H35" s="396">
        <v>4</v>
      </c>
      <c r="I35" s="396">
        <v>4</v>
      </c>
      <c r="J35" s="393">
        <f t="shared" si="2"/>
        <v>208</v>
      </c>
      <c r="K35" s="285"/>
      <c r="L35" s="217"/>
      <c r="M35" s="285"/>
      <c r="N35" s="285"/>
      <c r="O35" s="285"/>
      <c r="P35" s="285"/>
      <c r="Q35" s="285"/>
      <c r="R35" s="285"/>
      <c r="S35" s="217"/>
      <c r="T35" s="285"/>
      <c r="U35" s="285"/>
      <c r="V35" s="285"/>
      <c r="W35" s="285"/>
      <c r="X35" s="285"/>
      <c r="Y35" s="285"/>
      <c r="Z35" s="217"/>
      <c r="AA35" s="285"/>
      <c r="AB35" s="285"/>
      <c r="AC35" s="285"/>
      <c r="AD35" s="285"/>
      <c r="AE35" s="285"/>
      <c r="AF35" s="285"/>
      <c r="AG35" s="217"/>
      <c r="AH35" s="285"/>
      <c r="AI35" s="285"/>
      <c r="AJ35" s="285"/>
      <c r="AK35" s="285"/>
      <c r="AL35" s="285"/>
      <c r="AM35" s="285"/>
      <c r="AN35" s="285"/>
      <c r="AO35" s="285"/>
      <c r="AP35" s="204">
        <f t="shared" si="12"/>
        <v>0</v>
      </c>
      <c r="AQ35" s="301">
        <v>26</v>
      </c>
      <c r="AR35" s="277">
        <v>0</v>
      </c>
      <c r="AS35" s="205">
        <f t="shared" si="3"/>
        <v>0</v>
      </c>
      <c r="AT35" s="205">
        <f t="shared" si="4"/>
        <v>0</v>
      </c>
      <c r="AU35" s="206">
        <f t="shared" si="5"/>
        <v>0</v>
      </c>
      <c r="AV35" s="207">
        <f t="shared" si="6"/>
        <v>0</v>
      </c>
      <c r="AW35" s="208">
        <v>26</v>
      </c>
      <c r="AX35" s="208">
        <v>0</v>
      </c>
      <c r="AY35" s="207">
        <f t="shared" si="7"/>
        <v>0</v>
      </c>
      <c r="AZ35" s="207">
        <f>0</f>
        <v>0</v>
      </c>
      <c r="BA35" s="209">
        <f t="shared" si="8"/>
        <v>0</v>
      </c>
      <c r="BB35" s="210">
        <v>0</v>
      </c>
      <c r="BC35" s="211">
        <f t="shared" si="9"/>
        <v>0</v>
      </c>
      <c r="BD35" s="212">
        <f t="shared" si="10"/>
        <v>0</v>
      </c>
      <c r="BE35" s="211">
        <f t="shared" si="13"/>
        <v>0</v>
      </c>
      <c r="BF35" s="213">
        <f t="shared" si="11"/>
        <v>0</v>
      </c>
      <c r="BG35" s="297">
        <v>0</v>
      </c>
      <c r="BH35" s="214">
        <v>0</v>
      </c>
      <c r="BI35" s="316">
        <v>0</v>
      </c>
      <c r="BJ35" s="242">
        <f>'ALL TEAM'!H38/26*OT!BI35</f>
        <v>0</v>
      </c>
      <c r="BK35" s="245"/>
      <c r="BL35" s="245"/>
      <c r="BM35" s="217"/>
      <c r="BN35" s="245"/>
      <c r="BO35" s="245"/>
      <c r="BP35" s="245"/>
      <c r="BQ35" s="245"/>
      <c r="BR35" s="245"/>
      <c r="BS35" s="245"/>
      <c r="BT35" s="217"/>
      <c r="BU35" s="245"/>
      <c r="BV35" s="245"/>
      <c r="BW35" s="245"/>
      <c r="BX35" s="245"/>
      <c r="BY35" s="245"/>
      <c r="BZ35" s="245"/>
      <c r="CA35" s="217"/>
      <c r="CB35" s="245"/>
      <c r="CC35" s="245"/>
      <c r="CD35" s="245"/>
      <c r="CE35" s="245"/>
      <c r="CF35" s="245"/>
      <c r="CG35" s="245"/>
      <c r="CH35" s="217"/>
      <c r="CI35" s="245"/>
      <c r="CJ35" s="245"/>
      <c r="CK35" s="245"/>
      <c r="CL35" s="245"/>
      <c r="CM35" s="245"/>
      <c r="CN35" s="245"/>
      <c r="CO35" s="217"/>
      <c r="CP35" s="227"/>
      <c r="CQ35" s="250"/>
      <c r="CR35" s="229"/>
      <c r="CS35" s="230"/>
      <c r="CT35" s="231"/>
      <c r="CU35" s="231"/>
      <c r="CV35" s="231"/>
      <c r="CW35" s="231"/>
      <c r="CX35" s="231"/>
      <c r="CY35" s="231"/>
      <c r="CZ35" s="231"/>
      <c r="DA35" s="232"/>
      <c r="DB35" s="233"/>
    </row>
    <row r="36" spans="1:106" ht="25.5" customHeight="1" x14ac:dyDescent="1.2">
      <c r="A36" s="65">
        <v>33</v>
      </c>
      <c r="B36" s="387" t="s">
        <v>214</v>
      </c>
      <c r="C36" s="388" t="s">
        <v>181</v>
      </c>
      <c r="D36" s="389" t="s">
        <v>2</v>
      </c>
      <c r="E36" s="390" t="s">
        <v>156</v>
      </c>
      <c r="F36" s="391">
        <v>194</v>
      </c>
      <c r="G36" s="396">
        <v>6</v>
      </c>
      <c r="H36" s="396">
        <v>4</v>
      </c>
      <c r="I36" s="396">
        <v>4</v>
      </c>
      <c r="J36" s="393">
        <f t="shared" si="2"/>
        <v>208</v>
      </c>
      <c r="K36" s="285"/>
      <c r="L36" s="217"/>
      <c r="M36" s="285"/>
      <c r="N36" s="285"/>
      <c r="O36" s="285"/>
      <c r="P36" s="285"/>
      <c r="Q36" s="285"/>
      <c r="R36" s="285"/>
      <c r="S36" s="217"/>
      <c r="T36" s="285"/>
      <c r="U36" s="285"/>
      <c r="V36" s="285"/>
      <c r="W36" s="285"/>
      <c r="X36" s="285"/>
      <c r="Y36" s="285"/>
      <c r="Z36" s="217"/>
      <c r="AA36" s="285"/>
      <c r="AB36" s="285"/>
      <c r="AC36" s="285"/>
      <c r="AD36" s="285"/>
      <c r="AE36" s="285"/>
      <c r="AF36" s="285"/>
      <c r="AG36" s="217"/>
      <c r="AH36" s="285"/>
      <c r="AI36" s="285"/>
      <c r="AJ36" s="285"/>
      <c r="AK36" s="285"/>
      <c r="AL36" s="285"/>
      <c r="AM36" s="285"/>
      <c r="AN36" s="285"/>
      <c r="AO36" s="285"/>
      <c r="AP36" s="204">
        <f t="shared" si="12"/>
        <v>0</v>
      </c>
      <c r="AQ36" s="301">
        <v>26</v>
      </c>
      <c r="AR36" s="277">
        <v>0</v>
      </c>
      <c r="AS36" s="205">
        <f t="shared" si="3"/>
        <v>0</v>
      </c>
      <c r="AT36" s="205">
        <f t="shared" si="4"/>
        <v>0</v>
      </c>
      <c r="AU36" s="206">
        <f t="shared" si="5"/>
        <v>0</v>
      </c>
      <c r="AV36" s="207">
        <f t="shared" si="6"/>
        <v>0</v>
      </c>
      <c r="AW36" s="208">
        <v>26</v>
      </c>
      <c r="AX36" s="208">
        <v>0</v>
      </c>
      <c r="AY36" s="207">
        <f t="shared" si="7"/>
        <v>0</v>
      </c>
      <c r="AZ36" s="207">
        <f>0</f>
        <v>0</v>
      </c>
      <c r="BA36" s="209">
        <f t="shared" si="8"/>
        <v>0</v>
      </c>
      <c r="BB36" s="210">
        <v>0</v>
      </c>
      <c r="BC36" s="211">
        <f t="shared" si="9"/>
        <v>0</v>
      </c>
      <c r="BD36" s="212">
        <f t="shared" si="10"/>
        <v>0</v>
      </c>
      <c r="BE36" s="211"/>
      <c r="BF36" s="225">
        <f t="shared" si="11"/>
        <v>0</v>
      </c>
      <c r="BG36" s="226">
        <v>0</v>
      </c>
      <c r="BH36" s="214">
        <v>0</v>
      </c>
      <c r="BI36" s="315">
        <v>0</v>
      </c>
      <c r="BJ36" s="242">
        <f>'ALL TEAM'!H39/26*OT!BI36</f>
        <v>0</v>
      </c>
      <c r="BK36" s="245"/>
      <c r="BL36" s="245"/>
      <c r="BM36" s="217"/>
      <c r="BN36" s="245"/>
      <c r="BO36" s="245"/>
      <c r="BP36" s="245"/>
      <c r="BQ36" s="245"/>
      <c r="BR36" s="245"/>
      <c r="BS36" s="245"/>
      <c r="BT36" s="217"/>
      <c r="BU36" s="245"/>
      <c r="BV36" s="245"/>
      <c r="BW36" s="245"/>
      <c r="BX36" s="245"/>
      <c r="BY36" s="245"/>
      <c r="BZ36" s="245"/>
      <c r="CA36" s="217"/>
      <c r="CB36" s="245"/>
      <c r="CC36" s="245"/>
      <c r="CD36" s="245"/>
      <c r="CE36" s="245"/>
      <c r="CF36" s="245"/>
      <c r="CG36" s="245"/>
      <c r="CH36" s="217"/>
      <c r="CI36" s="245"/>
      <c r="CJ36" s="245"/>
      <c r="CK36" s="245"/>
      <c r="CL36" s="245"/>
      <c r="CM36" s="245"/>
      <c r="CN36" s="245"/>
      <c r="CO36" s="217"/>
      <c r="CP36" s="234"/>
      <c r="CQ36" s="246"/>
      <c r="CR36" s="235"/>
      <c r="CS36" s="236"/>
      <c r="CT36" s="237"/>
      <c r="CU36" s="237"/>
      <c r="CV36" s="237"/>
      <c r="CW36" s="237"/>
      <c r="CX36" s="237"/>
      <c r="CY36" s="237"/>
      <c r="CZ36" s="237"/>
      <c r="DA36" s="238"/>
      <c r="DB36" s="240"/>
    </row>
    <row r="37" spans="1:106" ht="25.5" customHeight="1" x14ac:dyDescent="1.2">
      <c r="A37" s="65">
        <v>34</v>
      </c>
      <c r="B37" s="83" t="s">
        <v>215</v>
      </c>
      <c r="C37" s="41" t="s">
        <v>182</v>
      </c>
      <c r="D37" s="247" t="s">
        <v>2</v>
      </c>
      <c r="E37" s="200" t="s">
        <v>156</v>
      </c>
      <c r="F37" s="252">
        <v>194</v>
      </c>
      <c r="G37" s="253">
        <v>6</v>
      </c>
      <c r="H37" s="253">
        <v>4</v>
      </c>
      <c r="I37" s="253">
        <v>4</v>
      </c>
      <c r="J37" s="203">
        <f t="shared" si="2"/>
        <v>208</v>
      </c>
      <c r="K37" s="285"/>
      <c r="L37" s="217"/>
      <c r="M37" s="285"/>
      <c r="N37" s="285"/>
      <c r="O37" s="285"/>
      <c r="P37" s="285"/>
      <c r="Q37" s="285"/>
      <c r="R37" s="285"/>
      <c r="S37" s="217"/>
      <c r="T37" s="285"/>
      <c r="U37" s="285"/>
      <c r="V37" s="285"/>
      <c r="W37" s="285"/>
      <c r="X37" s="285"/>
      <c r="Y37" s="285"/>
      <c r="Z37" s="217"/>
      <c r="AA37" s="285"/>
      <c r="AB37" s="285"/>
      <c r="AC37" s="285"/>
      <c r="AD37" s="285"/>
      <c r="AE37" s="285"/>
      <c r="AF37" s="285"/>
      <c r="AG37" s="217"/>
      <c r="AH37" s="285"/>
      <c r="AI37" s="285"/>
      <c r="AJ37" s="285"/>
      <c r="AK37" s="285"/>
      <c r="AL37" s="285"/>
      <c r="AM37" s="285"/>
      <c r="AN37" s="285"/>
      <c r="AO37" s="285"/>
      <c r="AP37" s="204">
        <f t="shared" si="12"/>
        <v>0</v>
      </c>
      <c r="AQ37" s="301">
        <v>26</v>
      </c>
      <c r="AR37" s="277">
        <v>0</v>
      </c>
      <c r="AS37" s="205">
        <f t="shared" si="3"/>
        <v>0</v>
      </c>
      <c r="AT37" s="205">
        <f t="shared" si="4"/>
        <v>0</v>
      </c>
      <c r="AU37" s="206">
        <f t="shared" si="5"/>
        <v>0</v>
      </c>
      <c r="AV37" s="207">
        <f t="shared" si="6"/>
        <v>0</v>
      </c>
      <c r="AW37" s="208">
        <v>26</v>
      </c>
      <c r="AX37" s="208">
        <v>0</v>
      </c>
      <c r="AY37" s="207">
        <f t="shared" si="7"/>
        <v>0</v>
      </c>
      <c r="AZ37" s="207">
        <f>0</f>
        <v>0</v>
      </c>
      <c r="BA37" s="209">
        <f t="shared" si="8"/>
        <v>0</v>
      </c>
      <c r="BB37" s="210">
        <v>0</v>
      </c>
      <c r="BC37" s="211">
        <f t="shared" si="9"/>
        <v>0</v>
      </c>
      <c r="BD37" s="212">
        <f t="shared" si="10"/>
        <v>0</v>
      </c>
      <c r="BE37" s="211">
        <f t="shared" si="13"/>
        <v>0</v>
      </c>
      <c r="BF37" s="213">
        <f t="shared" si="11"/>
        <v>0</v>
      </c>
      <c r="BG37" s="297">
        <v>0</v>
      </c>
      <c r="BH37" s="214" t="s">
        <v>280</v>
      </c>
      <c r="BI37" s="315" t="s">
        <v>279</v>
      </c>
      <c r="BJ37" s="242">
        <v>0</v>
      </c>
      <c r="BK37" s="245"/>
      <c r="BL37" s="245"/>
      <c r="BM37" s="217"/>
      <c r="BN37" s="245"/>
      <c r="BO37" s="245"/>
      <c r="BP37" s="245"/>
      <c r="BQ37" s="245"/>
      <c r="BR37" s="245"/>
      <c r="BS37" s="245"/>
      <c r="BT37" s="217"/>
      <c r="BU37" s="245"/>
      <c r="BV37" s="245"/>
      <c r="BW37" s="245"/>
      <c r="BX37" s="245"/>
      <c r="BY37" s="245"/>
      <c r="BZ37" s="245"/>
      <c r="CA37" s="217"/>
      <c r="CB37" s="245"/>
      <c r="CC37" s="245"/>
      <c r="CD37" s="245"/>
      <c r="CE37" s="245"/>
      <c r="CF37" s="245"/>
      <c r="CG37" s="245"/>
      <c r="CH37" s="217"/>
      <c r="CI37" s="245"/>
      <c r="CJ37" s="245"/>
      <c r="CK37" s="245"/>
      <c r="CL37" s="245"/>
      <c r="CM37" s="245"/>
      <c r="CN37" s="245"/>
      <c r="CO37" s="217"/>
      <c r="CP37" s="218"/>
      <c r="CQ37" s="219"/>
      <c r="CR37" s="235"/>
      <c r="CS37" s="236"/>
      <c r="CT37" s="237"/>
      <c r="CU37" s="237"/>
      <c r="CV37" s="237"/>
      <c r="CW37" s="237"/>
      <c r="CX37" s="237"/>
      <c r="CY37" s="237"/>
      <c r="CZ37" s="237"/>
      <c r="DA37" s="238"/>
      <c r="DB37" s="240"/>
    </row>
    <row r="38" spans="1:106" s="13" customFormat="1" ht="25.5" customHeight="1" x14ac:dyDescent="1.2">
      <c r="A38" s="65">
        <v>35</v>
      </c>
      <c r="B38" s="83" t="s">
        <v>216</v>
      </c>
      <c r="C38" s="41" t="s">
        <v>183</v>
      </c>
      <c r="D38" s="256" t="s">
        <v>2</v>
      </c>
      <c r="E38" s="248" t="s">
        <v>155</v>
      </c>
      <c r="F38" s="252">
        <v>194</v>
      </c>
      <c r="G38" s="253">
        <v>6</v>
      </c>
      <c r="H38" s="253">
        <v>4</v>
      </c>
      <c r="I38" s="253">
        <v>4</v>
      </c>
      <c r="J38" s="203">
        <f t="shared" si="2"/>
        <v>208</v>
      </c>
      <c r="K38" s="285"/>
      <c r="L38" s="217"/>
      <c r="M38" s="285"/>
      <c r="N38" s="285"/>
      <c r="O38" s="285"/>
      <c r="P38" s="285"/>
      <c r="Q38" s="285"/>
      <c r="R38" s="285"/>
      <c r="S38" s="217"/>
      <c r="T38" s="285"/>
      <c r="U38" s="285"/>
      <c r="V38" s="285"/>
      <c r="W38" s="285"/>
      <c r="X38" s="285"/>
      <c r="Y38" s="285"/>
      <c r="Z38" s="217"/>
      <c r="AA38" s="285"/>
      <c r="AB38" s="285"/>
      <c r="AC38" s="285"/>
      <c r="AD38" s="285"/>
      <c r="AE38" s="285"/>
      <c r="AF38" s="285"/>
      <c r="AG38" s="217"/>
      <c r="AH38" s="285"/>
      <c r="AI38" s="285"/>
      <c r="AJ38" s="285"/>
      <c r="AK38" s="285"/>
      <c r="AL38" s="285"/>
      <c r="AM38" s="285"/>
      <c r="AN38" s="285"/>
      <c r="AO38" s="285"/>
      <c r="AP38" s="204">
        <f>26-AQ38-AR38</f>
        <v>0</v>
      </c>
      <c r="AQ38" s="404">
        <v>26</v>
      </c>
      <c r="AR38" s="277">
        <v>0</v>
      </c>
      <c r="AS38" s="205">
        <f t="shared" si="3"/>
        <v>0</v>
      </c>
      <c r="AT38" s="205">
        <f t="shared" si="4"/>
        <v>0</v>
      </c>
      <c r="AU38" s="206">
        <f t="shared" si="5"/>
        <v>0</v>
      </c>
      <c r="AV38" s="207">
        <f t="shared" si="6"/>
        <v>0</v>
      </c>
      <c r="AW38" s="208">
        <v>26</v>
      </c>
      <c r="AX38" s="208">
        <v>0</v>
      </c>
      <c r="AY38" s="207">
        <f t="shared" si="7"/>
        <v>0</v>
      </c>
      <c r="AZ38" s="207">
        <f>0</f>
        <v>0</v>
      </c>
      <c r="BA38" s="209">
        <f t="shared" si="8"/>
        <v>0</v>
      </c>
      <c r="BB38" s="210">
        <v>0</v>
      </c>
      <c r="BC38" s="211">
        <f t="shared" si="9"/>
        <v>0</v>
      </c>
      <c r="BD38" s="212">
        <f t="shared" si="10"/>
        <v>0</v>
      </c>
      <c r="BE38" s="211">
        <f t="shared" si="13"/>
        <v>0</v>
      </c>
      <c r="BF38" s="225">
        <f t="shared" si="11"/>
        <v>0</v>
      </c>
      <c r="BG38" s="297">
        <v>0</v>
      </c>
      <c r="BH38" s="214">
        <v>0</v>
      </c>
      <c r="BI38" s="316">
        <v>0</v>
      </c>
      <c r="BJ38" s="242">
        <f>'ALL TEAM'!H41/26*OT!BI38</f>
        <v>0</v>
      </c>
      <c r="BK38" s="245"/>
      <c r="BL38" s="245"/>
      <c r="BM38" s="217"/>
      <c r="BN38" s="245"/>
      <c r="BO38" s="245"/>
      <c r="BP38" s="245"/>
      <c r="BQ38" s="245"/>
      <c r="BR38" s="245"/>
      <c r="BS38" s="245"/>
      <c r="BT38" s="217"/>
      <c r="BU38" s="245"/>
      <c r="BV38" s="245"/>
      <c r="BW38" s="245"/>
      <c r="BX38" s="245"/>
      <c r="BY38" s="245"/>
      <c r="BZ38" s="245"/>
      <c r="CA38" s="217"/>
      <c r="CB38" s="245"/>
      <c r="CC38" s="245"/>
      <c r="CD38" s="245"/>
      <c r="CE38" s="245"/>
      <c r="CF38" s="245"/>
      <c r="CG38" s="245"/>
      <c r="CH38" s="217"/>
      <c r="CI38" s="245"/>
      <c r="CJ38" s="245"/>
      <c r="CK38" s="245"/>
      <c r="CL38" s="245"/>
      <c r="CM38" s="245"/>
      <c r="CN38" s="245"/>
      <c r="CO38" s="217"/>
      <c r="CP38" s="227"/>
      <c r="CQ38" s="250"/>
      <c r="CR38" s="229"/>
      <c r="CS38" s="230"/>
      <c r="CT38" s="231"/>
      <c r="CU38" s="231"/>
      <c r="CV38" s="231"/>
      <c r="CW38" s="231"/>
      <c r="CX38" s="231"/>
      <c r="CY38" s="231"/>
      <c r="CZ38" s="231"/>
      <c r="DA38" s="232"/>
      <c r="DB38" s="233"/>
    </row>
    <row r="39" spans="1:106" ht="25.5" customHeight="1" x14ac:dyDescent="1.2">
      <c r="A39" s="65">
        <v>36</v>
      </c>
      <c r="B39" s="294" t="s">
        <v>263</v>
      </c>
      <c r="C39" s="322" t="s">
        <v>261</v>
      </c>
      <c r="D39" s="275" t="s">
        <v>1</v>
      </c>
      <c r="E39" s="276" t="s">
        <v>164</v>
      </c>
      <c r="F39" s="252">
        <v>620</v>
      </c>
      <c r="G39" s="284">
        <v>0</v>
      </c>
      <c r="H39" s="312"/>
      <c r="I39" s="312"/>
      <c r="J39" s="203">
        <f t="shared" si="2"/>
        <v>620</v>
      </c>
      <c r="K39" s="278"/>
      <c r="L39" s="217">
        <v>8</v>
      </c>
      <c r="M39" s="278"/>
      <c r="N39" s="278"/>
      <c r="O39" s="336"/>
      <c r="P39" s="334"/>
      <c r="Q39" s="334"/>
      <c r="R39" s="334"/>
      <c r="S39" s="217"/>
      <c r="T39" s="334"/>
      <c r="U39" s="334"/>
      <c r="V39" s="334"/>
      <c r="W39" s="334"/>
      <c r="X39" s="334"/>
      <c r="Y39" s="334"/>
      <c r="Z39" s="217"/>
      <c r="AA39" s="334"/>
      <c r="AB39" s="334"/>
      <c r="AC39" s="334"/>
      <c r="AD39" s="334"/>
      <c r="AE39" s="334"/>
      <c r="AF39" s="334"/>
      <c r="AG39" s="217"/>
      <c r="AH39" s="334"/>
      <c r="AI39" s="334"/>
      <c r="AJ39" s="278"/>
      <c r="AK39" s="278"/>
      <c r="AL39" s="336"/>
      <c r="AM39" s="278"/>
      <c r="AN39" s="278"/>
      <c r="AO39" s="278"/>
      <c r="AP39" s="204">
        <f t="shared" si="12"/>
        <v>6</v>
      </c>
      <c r="AQ39" s="404">
        <v>0</v>
      </c>
      <c r="AR39" s="277">
        <v>20</v>
      </c>
      <c r="AS39" s="205">
        <f t="shared" si="3"/>
        <v>0</v>
      </c>
      <c r="AT39" s="205">
        <f t="shared" si="4"/>
        <v>0</v>
      </c>
      <c r="AU39" s="206">
        <f t="shared" si="5"/>
        <v>8</v>
      </c>
      <c r="AV39" s="207">
        <f t="shared" si="6"/>
        <v>0</v>
      </c>
      <c r="AW39" s="208">
        <v>26</v>
      </c>
      <c r="AX39" s="208">
        <v>0</v>
      </c>
      <c r="AY39" s="207">
        <f t="shared" si="7"/>
        <v>0</v>
      </c>
      <c r="AZ39" s="207">
        <f>0</f>
        <v>0</v>
      </c>
      <c r="BA39" s="209">
        <f t="shared" si="8"/>
        <v>0</v>
      </c>
      <c r="BB39" s="210">
        <v>0</v>
      </c>
      <c r="BC39" s="211">
        <f>BB39/$BC$3</f>
        <v>0</v>
      </c>
      <c r="BD39" s="212">
        <f t="shared" si="10"/>
        <v>0</v>
      </c>
      <c r="BE39" s="211">
        <f t="shared" si="13"/>
        <v>0</v>
      </c>
      <c r="BF39" s="225">
        <f t="shared" si="11"/>
        <v>0</v>
      </c>
      <c r="BG39" s="323">
        <v>5</v>
      </c>
      <c r="BH39" s="337">
        <v>3.5</v>
      </c>
      <c r="BI39" s="315">
        <v>3</v>
      </c>
      <c r="BJ39" s="292">
        <f>'ALL TEAM'!H42/26*OT!BI39</f>
        <v>71.538461538461547</v>
      </c>
      <c r="BK39" s="245"/>
      <c r="BL39" s="245"/>
      <c r="BM39" s="217"/>
      <c r="BN39" s="245"/>
      <c r="BO39" s="245"/>
      <c r="BP39" s="245"/>
      <c r="BQ39" s="245"/>
      <c r="BR39" s="245"/>
      <c r="BS39" s="245"/>
      <c r="BT39" s="217"/>
      <c r="BU39" s="245"/>
      <c r="BV39" s="245"/>
      <c r="BW39" s="245"/>
      <c r="BX39" s="245"/>
      <c r="BY39" s="245"/>
      <c r="BZ39" s="245"/>
      <c r="CA39" s="217"/>
      <c r="CB39" s="245"/>
      <c r="CC39" s="245"/>
      <c r="CD39" s="245"/>
      <c r="CE39" s="245"/>
      <c r="CF39" s="245"/>
      <c r="CG39" s="245"/>
      <c r="CH39" s="217"/>
      <c r="CI39" s="245"/>
      <c r="CJ39" s="245"/>
      <c r="CK39" s="245"/>
      <c r="CL39" s="245"/>
      <c r="CM39" s="245"/>
      <c r="CN39" s="245"/>
      <c r="CO39" s="217"/>
      <c r="CP39" s="257"/>
      <c r="CQ39" s="258"/>
      <c r="CR39" s="258"/>
      <c r="CS39" s="259"/>
      <c r="CT39" s="259"/>
      <c r="CU39" s="259"/>
      <c r="CV39" s="259"/>
      <c r="CW39" s="259"/>
      <c r="CX39" s="259"/>
      <c r="CY39" s="259"/>
      <c r="CZ39" s="259"/>
      <c r="DA39" s="259"/>
      <c r="DB39" s="260"/>
    </row>
    <row r="40" spans="1:106" ht="25.5" customHeight="1" x14ac:dyDescent="1.2">
      <c r="A40" s="65">
        <v>37</v>
      </c>
      <c r="B40" s="83" t="s">
        <v>268</v>
      </c>
      <c r="C40" s="41" t="s">
        <v>269</v>
      </c>
      <c r="D40" s="199" t="s">
        <v>1</v>
      </c>
      <c r="E40" s="200" t="s">
        <v>148</v>
      </c>
      <c r="F40" s="201">
        <v>194</v>
      </c>
      <c r="G40" s="202">
        <v>6</v>
      </c>
      <c r="H40" s="202">
        <v>4</v>
      </c>
      <c r="I40" s="202">
        <v>4</v>
      </c>
      <c r="J40" s="203">
        <f t="shared" si="2"/>
        <v>208</v>
      </c>
      <c r="K40" s="285"/>
      <c r="L40" s="217"/>
      <c r="M40" s="285"/>
      <c r="N40" s="285"/>
      <c r="O40" s="285"/>
      <c r="P40" s="285"/>
      <c r="Q40" s="285"/>
      <c r="R40" s="285"/>
      <c r="S40" s="217"/>
      <c r="T40" s="285"/>
      <c r="U40" s="285"/>
      <c r="V40" s="285"/>
      <c r="W40" s="285"/>
      <c r="X40" s="285"/>
      <c r="Y40" s="285"/>
      <c r="Z40" s="217"/>
      <c r="AA40" s="285"/>
      <c r="AB40" s="285"/>
      <c r="AC40" s="285"/>
      <c r="AD40" s="285"/>
      <c r="AE40" s="285"/>
      <c r="AF40" s="285"/>
      <c r="AG40" s="217"/>
      <c r="AH40" s="285"/>
      <c r="AI40" s="285"/>
      <c r="AJ40" s="285"/>
      <c r="AK40" s="285"/>
      <c r="AL40" s="285"/>
      <c r="AM40" s="285"/>
      <c r="AN40" s="285"/>
      <c r="AO40" s="285"/>
      <c r="AP40" s="261">
        <f>26-AQ40-AR40</f>
        <v>0</v>
      </c>
      <c r="AQ40" s="301">
        <v>26</v>
      </c>
      <c r="AR40" s="277">
        <v>0</v>
      </c>
      <c r="AS40" s="205">
        <f t="shared" si="3"/>
        <v>0</v>
      </c>
      <c r="AT40" s="205">
        <f t="shared" si="4"/>
        <v>0</v>
      </c>
      <c r="AU40" s="206">
        <f t="shared" si="5"/>
        <v>0</v>
      </c>
      <c r="AV40" s="207">
        <f>26-AW40-AX40</f>
        <v>0</v>
      </c>
      <c r="AW40" s="208">
        <v>26</v>
      </c>
      <c r="AX40" s="208">
        <v>0</v>
      </c>
      <c r="AY40" s="207">
        <f t="shared" si="7"/>
        <v>0</v>
      </c>
      <c r="AZ40" s="207">
        <f>0</f>
        <v>0</v>
      </c>
      <c r="BA40" s="209">
        <f t="shared" si="8"/>
        <v>0</v>
      </c>
      <c r="BB40" s="210">
        <v>0</v>
      </c>
      <c r="BC40" s="211">
        <f>BB40/$BC$3</f>
        <v>0</v>
      </c>
      <c r="BD40" s="212">
        <f>BF40*1000</f>
        <v>0</v>
      </c>
      <c r="BE40" s="211">
        <f>BD40/$BC$3</f>
        <v>0</v>
      </c>
      <c r="BF40" s="213">
        <f>AS40+AY40</f>
        <v>0</v>
      </c>
      <c r="BG40" s="328">
        <f>10/26*AP40</f>
        <v>0</v>
      </c>
      <c r="BH40" s="214">
        <v>0</v>
      </c>
      <c r="BI40" s="315">
        <v>0</v>
      </c>
      <c r="BJ40" s="242">
        <f>'ALL TEAM'!H43/26*OT!BI40</f>
        <v>0</v>
      </c>
      <c r="BK40" s="245"/>
      <c r="BL40" s="245"/>
      <c r="BM40" s="217"/>
      <c r="BN40" s="245"/>
      <c r="BO40" s="245"/>
      <c r="BP40" s="245"/>
      <c r="BQ40" s="245"/>
      <c r="BR40" s="245"/>
      <c r="BS40" s="245"/>
      <c r="BT40" s="217"/>
      <c r="BU40" s="245"/>
      <c r="BV40" s="245"/>
      <c r="BW40" s="245"/>
      <c r="BX40" s="245"/>
      <c r="BY40" s="245"/>
      <c r="BZ40" s="245"/>
      <c r="CA40" s="217"/>
      <c r="CB40" s="245"/>
      <c r="CC40" s="245"/>
      <c r="CD40" s="245"/>
      <c r="CE40" s="245"/>
      <c r="CF40" s="245"/>
      <c r="CG40" s="245"/>
      <c r="CH40" s="217"/>
      <c r="CI40" s="245"/>
      <c r="CJ40" s="245"/>
      <c r="CK40" s="245"/>
      <c r="CL40" s="245"/>
      <c r="CM40" s="245"/>
      <c r="CN40" s="245"/>
      <c r="CO40" s="217"/>
      <c r="CP40" s="218" t="s">
        <v>73</v>
      </c>
      <c r="CQ40" s="219"/>
      <c r="CR40" s="235"/>
      <c r="CS40" s="236"/>
      <c r="CT40" s="237"/>
      <c r="CU40" s="237"/>
      <c r="CV40" s="237"/>
      <c r="CW40" s="237"/>
      <c r="CX40" s="237"/>
      <c r="CY40" s="237"/>
      <c r="CZ40" s="237"/>
      <c r="DA40" s="238"/>
      <c r="DB40" s="263"/>
    </row>
    <row r="41" spans="1:106" s="8" customFormat="1" ht="25.5" customHeight="1" x14ac:dyDescent="1.2">
      <c r="A41" s="65">
        <v>38</v>
      </c>
      <c r="B41" s="83" t="s">
        <v>270</v>
      </c>
      <c r="C41" s="41" t="s">
        <v>271</v>
      </c>
      <c r="D41" s="199" t="s">
        <v>2</v>
      </c>
      <c r="E41" s="200" t="s">
        <v>156</v>
      </c>
      <c r="F41" s="244">
        <v>194</v>
      </c>
      <c r="G41" s="202">
        <v>6</v>
      </c>
      <c r="H41" s="202">
        <v>4</v>
      </c>
      <c r="I41" s="202">
        <v>4</v>
      </c>
      <c r="J41" s="203">
        <f t="shared" si="2"/>
        <v>208</v>
      </c>
      <c r="K41" s="285"/>
      <c r="L41" s="217"/>
      <c r="M41" s="285"/>
      <c r="N41" s="285"/>
      <c r="O41" s="285"/>
      <c r="P41" s="285"/>
      <c r="Q41" s="285"/>
      <c r="R41" s="285"/>
      <c r="S41" s="217"/>
      <c r="T41" s="285"/>
      <c r="U41" s="285"/>
      <c r="V41" s="285"/>
      <c r="W41" s="285"/>
      <c r="X41" s="285"/>
      <c r="Y41" s="285"/>
      <c r="Z41" s="217"/>
      <c r="AA41" s="285"/>
      <c r="AB41" s="285"/>
      <c r="AC41" s="285"/>
      <c r="AD41" s="285"/>
      <c r="AE41" s="285"/>
      <c r="AF41" s="285"/>
      <c r="AG41" s="217"/>
      <c r="AH41" s="285"/>
      <c r="AI41" s="285"/>
      <c r="AJ41" s="285"/>
      <c r="AK41" s="285"/>
      <c r="AL41" s="285"/>
      <c r="AM41" s="285"/>
      <c r="AN41" s="285"/>
      <c r="AO41" s="285"/>
      <c r="AP41" s="261">
        <f>26-AQ41-AR41</f>
        <v>0</v>
      </c>
      <c r="AQ41" s="301">
        <v>26</v>
      </c>
      <c r="AR41" s="277">
        <v>0</v>
      </c>
      <c r="AS41" s="205">
        <f t="shared" si="3"/>
        <v>0</v>
      </c>
      <c r="AT41" s="205">
        <f t="shared" si="4"/>
        <v>0</v>
      </c>
      <c r="AU41" s="206">
        <f t="shared" si="5"/>
        <v>0</v>
      </c>
      <c r="AV41" s="207">
        <f>26-AW41-AX41</f>
        <v>0</v>
      </c>
      <c r="AW41" s="208">
        <v>26</v>
      </c>
      <c r="AX41" s="208">
        <v>0</v>
      </c>
      <c r="AY41" s="207">
        <f t="shared" si="7"/>
        <v>0</v>
      </c>
      <c r="AZ41" s="207">
        <f>0</f>
        <v>0</v>
      </c>
      <c r="BA41" s="209">
        <f t="shared" si="8"/>
        <v>0</v>
      </c>
      <c r="BB41" s="210">
        <v>0</v>
      </c>
      <c r="BC41" s="211">
        <f>BB41/$BC$3</f>
        <v>0</v>
      </c>
      <c r="BD41" s="212">
        <f>BF41*1000</f>
        <v>0</v>
      </c>
      <c r="BE41" s="211">
        <f>BD41/$BC$3</f>
        <v>0</v>
      </c>
      <c r="BF41" s="213">
        <f>AS41+AY41</f>
        <v>0</v>
      </c>
      <c r="BG41" s="297">
        <v>0</v>
      </c>
      <c r="BH41" s="214">
        <v>0</v>
      </c>
      <c r="BI41" s="315">
        <v>0</v>
      </c>
      <c r="BJ41" s="242">
        <f>J41/26*BI41</f>
        <v>0</v>
      </c>
      <c r="BK41" s="245"/>
      <c r="BL41" s="245"/>
      <c r="BM41" s="217"/>
      <c r="BN41" s="245"/>
      <c r="BO41" s="245"/>
      <c r="BP41" s="245"/>
      <c r="BQ41" s="245"/>
      <c r="BR41" s="245"/>
      <c r="BS41" s="245"/>
      <c r="BT41" s="217"/>
      <c r="BU41" s="245"/>
      <c r="BV41" s="245"/>
      <c r="BW41" s="245"/>
      <c r="BX41" s="245"/>
      <c r="BY41" s="245"/>
      <c r="BZ41" s="245"/>
      <c r="CA41" s="217"/>
      <c r="CB41" s="245"/>
      <c r="CC41" s="245"/>
      <c r="CD41" s="245"/>
      <c r="CE41" s="245"/>
      <c r="CF41" s="245"/>
      <c r="CG41" s="245"/>
      <c r="CH41" s="217"/>
      <c r="CI41" s="245"/>
      <c r="CJ41" s="245"/>
      <c r="CK41" s="245"/>
      <c r="CL41" s="245"/>
      <c r="CM41" s="245"/>
      <c r="CN41" s="245"/>
      <c r="CO41" s="217"/>
      <c r="CP41" s="218" t="s">
        <v>73</v>
      </c>
      <c r="CQ41" s="219"/>
      <c r="CR41" s="241" t="s">
        <v>272</v>
      </c>
      <c r="CS41" s="236"/>
      <c r="CT41" s="237"/>
      <c r="CU41" s="237"/>
      <c r="CV41" s="237"/>
      <c r="CW41" s="237"/>
      <c r="CX41" s="237"/>
      <c r="CY41" s="237"/>
      <c r="CZ41" s="237"/>
      <c r="DA41" s="238"/>
      <c r="DB41" s="263"/>
    </row>
    <row r="42" spans="1:106" ht="25.5" customHeight="1" x14ac:dyDescent="0.45">
      <c r="A42" s="369" t="s">
        <v>3</v>
      </c>
      <c r="B42" s="370"/>
      <c r="C42" s="370"/>
      <c r="D42" s="370"/>
      <c r="E42" s="371"/>
      <c r="F42" s="129"/>
      <c r="G42" s="130">
        <f>SUM(G6:G39)</f>
        <v>144</v>
      </c>
      <c r="H42" s="313">
        <f>SUM(H6:H41)</f>
        <v>108</v>
      </c>
      <c r="I42" s="313"/>
      <c r="J42" s="283">
        <f>SUM(J6:J38)</f>
        <v>7973</v>
      </c>
      <c r="K42" s="265">
        <f t="shared" ref="K42:AM42" si="14">SUM(K6:K41)</f>
        <v>0</v>
      </c>
      <c r="L42" s="265">
        <f t="shared" ref="L42" si="15">SUM(L6:L41)</f>
        <v>8</v>
      </c>
      <c r="M42" s="265">
        <f t="shared" ref="M42" si="16">SUM(M6:M41)</f>
        <v>0</v>
      </c>
      <c r="N42" s="265">
        <f t="shared" si="14"/>
        <v>0</v>
      </c>
      <c r="O42" s="265">
        <f t="shared" ref="O42" si="17">SUM(O6:O41)</f>
        <v>0</v>
      </c>
      <c r="P42" s="266">
        <f t="shared" si="14"/>
        <v>0</v>
      </c>
      <c r="Q42" s="265">
        <f t="shared" si="14"/>
        <v>0</v>
      </c>
      <c r="R42" s="265">
        <f t="shared" si="14"/>
        <v>0</v>
      </c>
      <c r="S42" s="265">
        <f t="shared" ref="S42" si="18">SUM(S6:S41)</f>
        <v>0</v>
      </c>
      <c r="T42" s="265">
        <f t="shared" ref="T42" si="19">SUM(T6:T41)</f>
        <v>0</v>
      </c>
      <c r="U42" s="265">
        <f t="shared" si="14"/>
        <v>0</v>
      </c>
      <c r="V42" s="265">
        <f t="shared" si="14"/>
        <v>0</v>
      </c>
      <c r="W42" s="265">
        <f t="shared" si="14"/>
        <v>0</v>
      </c>
      <c r="X42" s="265">
        <f t="shared" si="14"/>
        <v>0</v>
      </c>
      <c r="Y42" s="265">
        <f t="shared" si="14"/>
        <v>0</v>
      </c>
      <c r="Z42" s="265">
        <f t="shared" ref="Z42" si="20">SUM(Z6:Z41)</f>
        <v>0</v>
      </c>
      <c r="AA42" s="265">
        <f t="shared" ref="AA42" si="21">SUM(AA6:AA41)</f>
        <v>0</v>
      </c>
      <c r="AB42" s="265">
        <f t="shared" si="14"/>
        <v>0</v>
      </c>
      <c r="AC42" s="265">
        <f t="shared" si="14"/>
        <v>0</v>
      </c>
      <c r="AD42" s="265">
        <f t="shared" si="14"/>
        <v>0</v>
      </c>
      <c r="AE42" s="265">
        <f t="shared" si="14"/>
        <v>0</v>
      </c>
      <c r="AF42" s="265">
        <f t="shared" si="14"/>
        <v>0</v>
      </c>
      <c r="AG42" s="265">
        <f t="shared" ref="AG42" si="22">SUM(AG6:AG41)</f>
        <v>0</v>
      </c>
      <c r="AH42" s="265">
        <f t="shared" ref="AH42" si="23">SUM(AH6:AH41)</f>
        <v>0</v>
      </c>
      <c r="AI42" s="265">
        <f t="shared" si="14"/>
        <v>0</v>
      </c>
      <c r="AJ42" s="265">
        <f t="shared" si="14"/>
        <v>0</v>
      </c>
      <c r="AK42" s="265">
        <f t="shared" si="14"/>
        <v>0</v>
      </c>
      <c r="AL42" s="265">
        <f t="shared" si="14"/>
        <v>0</v>
      </c>
      <c r="AM42" s="265">
        <f t="shared" si="14"/>
        <v>0</v>
      </c>
      <c r="AN42" s="265">
        <f t="shared" ref="AN42" si="24">SUM(AN6:AN41)</f>
        <v>0</v>
      </c>
      <c r="AO42" s="265">
        <f t="shared" ref="AO42" si="25">SUM(AO6:AO41)</f>
        <v>0</v>
      </c>
      <c r="AP42" s="178"/>
      <c r="AQ42" s="178">
        <f>SUM(AQ6:AQ41)</f>
        <v>884</v>
      </c>
      <c r="AR42" s="293">
        <f>SUM(AR6:AR41)</f>
        <v>40</v>
      </c>
      <c r="AS42" s="191">
        <f>SUM(AS6:AS41)</f>
        <v>0</v>
      </c>
      <c r="AT42" s="191">
        <f>SUM(AT6:AT41)</f>
        <v>0</v>
      </c>
      <c r="AU42" s="191">
        <f>SUM(AU6:AU41)</f>
        <v>8</v>
      </c>
      <c r="AV42" s="179"/>
      <c r="AW42" s="179"/>
      <c r="AX42" s="179"/>
      <c r="AY42" s="179"/>
      <c r="AZ42" s="179"/>
      <c r="BA42" s="180">
        <f>SUM(BA6:BA38)</f>
        <v>0</v>
      </c>
      <c r="BB42" s="181">
        <f>SUM(BB6:BB38)</f>
        <v>0</v>
      </c>
      <c r="BC42" s="182">
        <f>SUM(BC6:BC38)</f>
        <v>0</v>
      </c>
      <c r="BD42" s="197">
        <f>SUM(BD6:BD38)</f>
        <v>0</v>
      </c>
      <c r="BE42" s="183">
        <f>SUM(BE6:BE41)</f>
        <v>0</v>
      </c>
      <c r="BF42" s="184"/>
      <c r="BG42" s="185">
        <f>SUM(BG6:BG41)</f>
        <v>20</v>
      </c>
      <c r="BH42" s="185">
        <f>SUM(BH6:BH41)</f>
        <v>10.5</v>
      </c>
      <c r="BI42" s="186"/>
      <c r="BJ42" s="190">
        <f>SUM(BJ6:BJ39)</f>
        <v>273.46153846153845</v>
      </c>
      <c r="BK42" s="75">
        <f t="shared" ref="BK42:CO42" si="26">SUM(BK6:BK38)</f>
        <v>0</v>
      </c>
      <c r="BL42" s="64">
        <f t="shared" si="26"/>
        <v>0</v>
      </c>
      <c r="BM42" s="64">
        <f t="shared" si="26"/>
        <v>0</v>
      </c>
      <c r="BN42" s="64">
        <f t="shared" si="26"/>
        <v>0</v>
      </c>
      <c r="BO42" s="64">
        <f t="shared" si="26"/>
        <v>0</v>
      </c>
      <c r="BP42" s="64">
        <f t="shared" si="26"/>
        <v>0</v>
      </c>
      <c r="BQ42" s="64">
        <f t="shared" si="26"/>
        <v>0</v>
      </c>
      <c r="BR42" s="75">
        <f t="shared" si="26"/>
        <v>0</v>
      </c>
      <c r="BS42" s="75">
        <f t="shared" si="26"/>
        <v>0</v>
      </c>
      <c r="BT42" s="64">
        <f t="shared" si="26"/>
        <v>0</v>
      </c>
      <c r="BU42" s="64">
        <f t="shared" si="26"/>
        <v>0</v>
      </c>
      <c r="BV42" s="64">
        <f t="shared" si="26"/>
        <v>0</v>
      </c>
      <c r="BW42" s="64">
        <f t="shared" si="26"/>
        <v>0</v>
      </c>
      <c r="BX42" s="64">
        <f t="shared" si="26"/>
        <v>0</v>
      </c>
      <c r="BY42" s="75">
        <f t="shared" si="26"/>
        <v>0</v>
      </c>
      <c r="BZ42" s="64">
        <f t="shared" si="26"/>
        <v>0</v>
      </c>
      <c r="CA42" s="64">
        <f t="shared" si="26"/>
        <v>0</v>
      </c>
      <c r="CB42" s="64">
        <f t="shared" si="26"/>
        <v>0</v>
      </c>
      <c r="CC42" s="64">
        <f t="shared" si="26"/>
        <v>0</v>
      </c>
      <c r="CD42" s="64">
        <f t="shared" si="26"/>
        <v>0</v>
      </c>
      <c r="CE42" s="64">
        <f t="shared" si="26"/>
        <v>0</v>
      </c>
      <c r="CF42" s="64">
        <f t="shared" si="26"/>
        <v>0</v>
      </c>
      <c r="CG42" s="64">
        <f t="shared" si="26"/>
        <v>0</v>
      </c>
      <c r="CH42" s="64">
        <f t="shared" si="26"/>
        <v>0</v>
      </c>
      <c r="CI42" s="64">
        <f t="shared" si="26"/>
        <v>0</v>
      </c>
      <c r="CJ42" s="64">
        <f t="shared" si="26"/>
        <v>0</v>
      </c>
      <c r="CK42" s="64">
        <f t="shared" si="26"/>
        <v>0</v>
      </c>
      <c r="CL42" s="64">
        <f t="shared" si="26"/>
        <v>0</v>
      </c>
      <c r="CM42" s="64">
        <f t="shared" si="26"/>
        <v>0</v>
      </c>
      <c r="CN42" s="64">
        <f t="shared" si="26"/>
        <v>0</v>
      </c>
      <c r="CO42" s="64">
        <f t="shared" si="26"/>
        <v>0</v>
      </c>
      <c r="CP42" s="16"/>
      <c r="DB42" s="137"/>
    </row>
    <row r="43" spans="1:106" ht="19.5" customHeight="1" x14ac:dyDescent="0.25">
      <c r="AR43" s="98"/>
      <c r="BB43" s="18">
        <f>BB42/$BC$3</f>
        <v>0</v>
      </c>
      <c r="BC43" s="18"/>
      <c r="BD43" s="18">
        <f>BD42/$BC$3</f>
        <v>0</v>
      </c>
      <c r="BE43" s="18"/>
      <c r="BF43" s="18"/>
      <c r="BG43" s="30"/>
      <c r="BH43" s="30"/>
      <c r="BI43" s="30"/>
    </row>
    <row r="44" spans="1:106" ht="13.15" customHeight="1" x14ac:dyDescent="0.45">
      <c r="K44" s="348" t="s">
        <v>41</v>
      </c>
      <c r="L44" s="348"/>
      <c r="N44" s="349">
        <v>0.5</v>
      </c>
      <c r="O44" s="349"/>
      <c r="Q44" s="350">
        <v>0.75</v>
      </c>
      <c r="R44" s="350"/>
      <c r="T44" s="351" t="s">
        <v>42</v>
      </c>
      <c r="U44" s="351"/>
      <c r="V44" s="19"/>
      <c r="W44" s="352" t="s">
        <v>43</v>
      </c>
      <c r="X44" s="352"/>
      <c r="Z44" s="362" t="s">
        <v>14</v>
      </c>
      <c r="AA44" s="362"/>
      <c r="AC44" s="363" t="s">
        <v>13</v>
      </c>
      <c r="AD44" s="363"/>
      <c r="AF44" s="364" t="s">
        <v>44</v>
      </c>
      <c r="AG44" s="364"/>
      <c r="AH44" s="19"/>
      <c r="AI44" s="365" t="s">
        <v>45</v>
      </c>
      <c r="AJ44" s="365"/>
      <c r="AN44" s="368" t="s">
        <v>281</v>
      </c>
      <c r="AO44" s="368"/>
      <c r="AP44" s="368"/>
      <c r="AQ44" s="368"/>
      <c r="AR44" s="368"/>
      <c r="AS44" s="368"/>
      <c r="AT44" s="368"/>
      <c r="AU44" s="368"/>
      <c r="BD44" s="43"/>
      <c r="BT44" s="4"/>
      <c r="BU44" s="5"/>
      <c r="BY44" s="4"/>
      <c r="BZ44" s="5"/>
      <c r="CF44" s="4"/>
      <c r="CG44" s="5"/>
      <c r="CM44" s="4"/>
      <c r="CN44" s="5"/>
    </row>
    <row r="45" spans="1:106" ht="19.899999999999999" customHeight="1" x14ac:dyDescent="0.45">
      <c r="K45" s="348"/>
      <c r="L45" s="348"/>
      <c r="N45" s="349"/>
      <c r="O45" s="349"/>
      <c r="Q45" s="350"/>
      <c r="R45" s="350"/>
      <c r="T45" s="351"/>
      <c r="U45" s="351"/>
      <c r="V45" s="19"/>
      <c r="W45" s="352"/>
      <c r="X45" s="352"/>
      <c r="Z45" s="362"/>
      <c r="AA45" s="362"/>
      <c r="AC45" s="363"/>
      <c r="AD45" s="363"/>
      <c r="AF45" s="364"/>
      <c r="AG45" s="364"/>
      <c r="AH45" s="19"/>
      <c r="AI45" s="365"/>
      <c r="AJ45" s="365"/>
      <c r="AN45" s="368"/>
      <c r="AO45" s="368"/>
      <c r="AP45" s="368"/>
      <c r="AQ45" s="368"/>
      <c r="AR45" s="368"/>
      <c r="AS45" s="368"/>
      <c r="AT45" s="368"/>
      <c r="AU45" s="368"/>
      <c r="BD45" s="43"/>
      <c r="BT45" s="4"/>
      <c r="BU45" s="5"/>
      <c r="BY45" s="4"/>
      <c r="BZ45" s="5"/>
      <c r="CF45" s="4"/>
      <c r="CG45" s="5"/>
      <c r="CM45" s="4"/>
      <c r="CN45" s="5"/>
    </row>
    <row r="46" spans="1:106" ht="13.15" x14ac:dyDescent="0.45">
      <c r="L46" s="17"/>
      <c r="M46" s="17"/>
      <c r="BD46" s="43"/>
      <c r="BT46" s="4"/>
      <c r="BU46" s="5"/>
      <c r="BY46" s="4"/>
      <c r="BZ46" s="5"/>
      <c r="CF46" s="4"/>
      <c r="CG46" s="5"/>
      <c r="CM46" s="4"/>
      <c r="CN46" s="5"/>
    </row>
    <row r="47" spans="1:106" x14ac:dyDescent="0.45">
      <c r="L47" s="17"/>
      <c r="M47" s="17"/>
      <c r="T47" s="20" t="s">
        <v>46</v>
      </c>
      <c r="U47" s="21" t="s">
        <v>47</v>
      </c>
      <c r="X47" s="20" t="s">
        <v>48</v>
      </c>
      <c r="Y47" s="21" t="s">
        <v>12</v>
      </c>
      <c r="Z47" s="22"/>
      <c r="BT47" s="4"/>
      <c r="BU47" s="5"/>
      <c r="BY47" s="4"/>
      <c r="BZ47" s="5"/>
      <c r="CF47" s="4"/>
      <c r="CG47" s="5"/>
      <c r="CM47" s="4"/>
      <c r="CN47" s="5"/>
    </row>
    <row r="48" spans="1:106" x14ac:dyDescent="0.45">
      <c r="L48" s="17"/>
      <c r="M48" s="17"/>
      <c r="T48" s="20" t="s">
        <v>49</v>
      </c>
      <c r="U48" s="21" t="s">
        <v>50</v>
      </c>
      <c r="X48" s="20" t="s">
        <v>51</v>
      </c>
      <c r="Y48" s="21" t="s">
        <v>52</v>
      </c>
      <c r="BT48" s="4"/>
      <c r="BU48" s="5"/>
      <c r="BY48" s="4"/>
      <c r="BZ48" s="5"/>
      <c r="CF48" s="4"/>
      <c r="CG48" s="5"/>
      <c r="CM48" s="4"/>
      <c r="CN48" s="5"/>
    </row>
    <row r="49" spans="12:92" x14ac:dyDescent="0.45">
      <c r="L49" s="17"/>
      <c r="M49" s="17"/>
      <c r="T49" s="20" t="s">
        <v>53</v>
      </c>
      <c r="U49" s="21" t="s">
        <v>54</v>
      </c>
      <c r="X49" s="20" t="s">
        <v>55</v>
      </c>
      <c r="Y49" s="21" t="s">
        <v>56</v>
      </c>
      <c r="BT49" s="4"/>
      <c r="BU49" s="5"/>
      <c r="BY49" s="4"/>
      <c r="BZ49" s="5"/>
      <c r="CF49" s="4"/>
      <c r="CG49" s="5"/>
      <c r="CM49" s="4"/>
      <c r="CN49" s="5"/>
    </row>
    <row r="50" spans="12:92" x14ac:dyDescent="0.45">
      <c r="L50" s="17"/>
      <c r="M50" s="17"/>
      <c r="T50" s="20" t="s">
        <v>57</v>
      </c>
      <c r="U50" s="21" t="s">
        <v>14</v>
      </c>
      <c r="X50" s="20" t="s">
        <v>58</v>
      </c>
      <c r="Y50" s="21" t="s">
        <v>59</v>
      </c>
      <c r="BT50" s="4"/>
      <c r="BU50" s="5"/>
      <c r="BY50" s="4"/>
      <c r="BZ50" s="5"/>
      <c r="CF50" s="4"/>
      <c r="CG50" s="5"/>
      <c r="CM50" s="4"/>
      <c r="CN50" s="5"/>
    </row>
    <row r="51" spans="12:92" x14ac:dyDescent="0.45">
      <c r="L51" s="17"/>
      <c r="M51" s="17"/>
      <c r="T51" s="20" t="s">
        <v>60</v>
      </c>
      <c r="U51" s="21" t="s">
        <v>13</v>
      </c>
      <c r="BT51" s="4"/>
      <c r="BU51" s="5"/>
      <c r="BY51" s="4"/>
      <c r="BZ51" s="5"/>
      <c r="CF51" s="4"/>
      <c r="CG51" s="5"/>
      <c r="CM51" s="4"/>
      <c r="CN51" s="5"/>
    </row>
    <row r="52" spans="12:92" ht="16.5" customHeight="1" x14ac:dyDescent="0.45"/>
    <row r="53" spans="12:92" x14ac:dyDescent="0.45">
      <c r="M53" s="131"/>
      <c r="O53" s="133"/>
      <c r="Q53" s="134"/>
      <c r="S53" s="138"/>
      <c r="U53" s="136"/>
      <c r="W53" s="192"/>
    </row>
    <row r="54" spans="12:92" x14ac:dyDescent="0.45">
      <c r="M54" s="280">
        <v>0.5</v>
      </c>
      <c r="O54" s="9" t="s">
        <v>250</v>
      </c>
      <c r="Q54" s="9" t="s">
        <v>251</v>
      </c>
      <c r="S54" s="132">
        <v>0.75</v>
      </c>
      <c r="U54" s="135" t="s">
        <v>252</v>
      </c>
      <c r="W54" s="9" t="s">
        <v>265</v>
      </c>
    </row>
    <row r="55" spans="12:92" x14ac:dyDescent="0.45">
      <c r="Q55" s="189"/>
    </row>
    <row r="63" spans="12:92" x14ac:dyDescent="0.45">
      <c r="M63" s="135"/>
    </row>
  </sheetData>
  <mergeCells count="31">
    <mergeCell ref="A42:E42"/>
    <mergeCell ref="K3:AO3"/>
    <mergeCell ref="K2:AO2"/>
    <mergeCell ref="DB4:DB5"/>
    <mergeCell ref="BB4:BC4"/>
    <mergeCell ref="BD4:BE4"/>
    <mergeCell ref="A2:E2"/>
    <mergeCell ref="E4:E5"/>
    <mergeCell ref="D4:D5"/>
    <mergeCell ref="A4:A5"/>
    <mergeCell ref="B4:B5"/>
    <mergeCell ref="C4:C5"/>
    <mergeCell ref="BJ2:CN2"/>
    <mergeCell ref="BJ4:BJ5"/>
    <mergeCell ref="BJ3:CN3"/>
    <mergeCell ref="BH4:BH5"/>
    <mergeCell ref="BI4:BI5"/>
    <mergeCell ref="BF4:BF5"/>
    <mergeCell ref="AP4:AU4"/>
    <mergeCell ref="AV4:BA4"/>
    <mergeCell ref="Z44:AA45"/>
    <mergeCell ref="AC44:AD45"/>
    <mergeCell ref="AF44:AG45"/>
    <mergeCell ref="AI44:AJ45"/>
    <mergeCell ref="BG4:BG5"/>
    <mergeCell ref="AN44:AU45"/>
    <mergeCell ref="K44:L45"/>
    <mergeCell ref="N44:O45"/>
    <mergeCell ref="Q44:R45"/>
    <mergeCell ref="T44:U45"/>
    <mergeCell ref="W44:X45"/>
  </mergeCells>
  <phoneticPr fontId="20" type="noConversion"/>
  <printOptions horizontalCentered="1"/>
  <pageMargins left="0" right="0" top="0.15" bottom="0.15" header="0.3" footer="0.3"/>
  <pageSetup scale="61" orientation="landscape" horizontalDpi="360" verticalDpi="360" r:id="rId1"/>
  <colBreaks count="2" manualBreakCount="2">
    <brk id="47" max="1048575" man="1"/>
    <brk id="105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ALL TEAM</vt:lpstr>
      <vt:lpstr>OT</vt:lpstr>
      <vt:lpstr>'ALL TEAM'!Print_Area</vt:lpstr>
      <vt:lpstr>OT!Print_Area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Solyta Chim</cp:lastModifiedBy>
  <cp:lastPrinted>2025-04-01T03:25:00Z</cp:lastPrinted>
  <dcterms:created xsi:type="dcterms:W3CDTF">2019-02-11T06:56:28Z</dcterms:created>
  <dcterms:modified xsi:type="dcterms:W3CDTF">2025-04-01T03:25:04Z</dcterms:modified>
</cp:coreProperties>
</file>