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tabRatio="597" firstSheet="1" activeTab="1"/>
  </bookViews>
  <sheets>
    <sheet name="Annual leave" sheetId="63" state="hidden" r:id="rId1"/>
    <sheet name="1-30 SALARY" sheetId="72" r:id="rId2"/>
  </sheets>
  <externalReferences>
    <externalReference r:id="rId3"/>
  </externalReferences>
  <definedNames>
    <definedName name="_xlnm._FilterDatabase" localSheetId="1" hidden="1">'1-30 SALARY'!$A$9:$AY$263</definedName>
    <definedName name="_xlnm.Print_Area" localSheetId="1">'1-30 SALARY'!$A$1:$AY$261</definedName>
    <definedName name="_xlnm.Print_Titles" localSheetId="1">'1-30 SALARY'!$6:$7</definedName>
  </definedNames>
  <calcPr calcId="125725"/>
</workbook>
</file>

<file path=xl/calcChain.xml><?xml version="1.0" encoding="utf-8"?>
<calcChain xmlns="http://schemas.openxmlformats.org/spreadsheetml/2006/main">
  <c r="Y261" i="72"/>
  <c r="P261"/>
  <c r="Q261"/>
  <c r="R261"/>
  <c r="S261"/>
  <c r="U261"/>
  <c r="V261"/>
  <c r="X261"/>
  <c r="AB261"/>
  <c r="AD261"/>
  <c r="AF261"/>
  <c r="AG261"/>
  <c r="AI261"/>
  <c r="AJ261"/>
  <c r="AK261"/>
  <c r="AL261"/>
  <c r="AM261"/>
  <c r="AN261"/>
  <c r="AR261"/>
  <c r="AS261"/>
  <c r="AT261"/>
  <c r="AU261"/>
  <c r="O261"/>
  <c r="T259"/>
  <c r="W259"/>
  <c r="Z259"/>
  <c r="AC259"/>
  <c r="AE259"/>
  <c r="AE258"/>
  <c r="AC258"/>
  <c r="Z258"/>
  <c r="W258"/>
  <c r="T258"/>
  <c r="Z257"/>
  <c r="W257"/>
  <c r="AO259" l="1"/>
  <c r="AP259"/>
  <c r="AQ259" s="1"/>
  <c r="AV259" s="1"/>
  <c r="AO258"/>
  <c r="AP258" s="1"/>
  <c r="AQ258" s="1"/>
  <c r="AV258" s="1"/>
  <c r="AP257"/>
  <c r="AQ257" s="1"/>
  <c r="AW258" l="1"/>
  <c r="AX258" s="1"/>
  <c r="AW259"/>
  <c r="AX259" s="1"/>
  <c r="AW257"/>
  <c r="AX257" s="1"/>
  <c r="W253" l="1"/>
  <c r="W254"/>
  <c r="W255"/>
  <c r="AC219" l="1"/>
  <c r="AE219"/>
  <c r="AC102"/>
  <c r="AE102"/>
  <c r="AE255" l="1"/>
  <c r="AC255"/>
  <c r="Z255"/>
  <c r="T255"/>
  <c r="AE254"/>
  <c r="AC254"/>
  <c r="Z254"/>
  <c r="T254"/>
  <c r="AE253"/>
  <c r="AC253"/>
  <c r="Z253"/>
  <c r="T253"/>
  <c r="AE252"/>
  <c r="AC252"/>
  <c r="Z252"/>
  <c r="W252"/>
  <c r="T252"/>
  <c r="AE250"/>
  <c r="AC250"/>
  <c r="Z250"/>
  <c r="W250"/>
  <c r="T250"/>
  <c r="AE249"/>
  <c r="AC249"/>
  <c r="Z249"/>
  <c r="W249"/>
  <c r="T249"/>
  <c r="AE247"/>
  <c r="AC247"/>
  <c r="Z247"/>
  <c r="W247"/>
  <c r="T247"/>
  <c r="AE246"/>
  <c r="AC246"/>
  <c r="AA246"/>
  <c r="Z246"/>
  <c r="W246"/>
  <c r="T246"/>
  <c r="AH245"/>
  <c r="AE245"/>
  <c r="AC245"/>
  <c r="AA245"/>
  <c r="Z245"/>
  <c r="W245"/>
  <c r="T245"/>
  <c r="AE244"/>
  <c r="AC244"/>
  <c r="AA244"/>
  <c r="Z244"/>
  <c r="W244"/>
  <c r="T244"/>
  <c r="AE243"/>
  <c r="AC243"/>
  <c r="AA243"/>
  <c r="Z243"/>
  <c r="W243"/>
  <c r="T243"/>
  <c r="AE242"/>
  <c r="AC242"/>
  <c r="AA242"/>
  <c r="Z242"/>
  <c r="W242"/>
  <c r="T242"/>
  <c r="AE241"/>
  <c r="AC241"/>
  <c r="AA241"/>
  <c r="Z241"/>
  <c r="W241"/>
  <c r="T241"/>
  <c r="AE240"/>
  <c r="AC240"/>
  <c r="AA240"/>
  <c r="Z240"/>
  <c r="W240"/>
  <c r="T240"/>
  <c r="AE239"/>
  <c r="AC239"/>
  <c r="AA239"/>
  <c r="Z239"/>
  <c r="W239"/>
  <c r="T239"/>
  <c r="AE238"/>
  <c r="AC238"/>
  <c r="AA238"/>
  <c r="Z238"/>
  <c r="W238"/>
  <c r="T238"/>
  <c r="AE237"/>
  <c r="AC237"/>
  <c r="AA237"/>
  <c r="Z237"/>
  <c r="W237"/>
  <c r="T237"/>
  <c r="AE236"/>
  <c r="AC236"/>
  <c r="AA236"/>
  <c r="Z236"/>
  <c r="W236"/>
  <c r="T236"/>
  <c r="AE235"/>
  <c r="AC235"/>
  <c r="AA235"/>
  <c r="Z235"/>
  <c r="W235"/>
  <c r="T235"/>
  <c r="AE234"/>
  <c r="AC234"/>
  <c r="AA234"/>
  <c r="Z234"/>
  <c r="W234"/>
  <c r="T234"/>
  <c r="AE233"/>
  <c r="AC233"/>
  <c r="AA233"/>
  <c r="Z233"/>
  <c r="W233"/>
  <c r="T233"/>
  <c r="AE232"/>
  <c r="AC232"/>
  <c r="AA232"/>
  <c r="Z232"/>
  <c r="W232"/>
  <c r="T232"/>
  <c r="AE231"/>
  <c r="AC231"/>
  <c r="AA231"/>
  <c r="Z231"/>
  <c r="W231"/>
  <c r="T231"/>
  <c r="AE230"/>
  <c r="AC230"/>
  <c r="AA230"/>
  <c r="Z230"/>
  <c r="W230"/>
  <c r="T230"/>
  <c r="AE229"/>
  <c r="AC229"/>
  <c r="AA229"/>
  <c r="Z229"/>
  <c r="W229"/>
  <c r="T229"/>
  <c r="AE228"/>
  <c r="AC228"/>
  <c r="AA228"/>
  <c r="Z228"/>
  <c r="W228"/>
  <c r="T228"/>
  <c r="AH227"/>
  <c r="AE227"/>
  <c r="AC227"/>
  <c r="AA227"/>
  <c r="Z227"/>
  <c r="W227"/>
  <c r="T227"/>
  <c r="AE226"/>
  <c r="AC226"/>
  <c r="AA226"/>
  <c r="Z226"/>
  <c r="W226"/>
  <c r="T226"/>
  <c r="AE225"/>
  <c r="AC225"/>
  <c r="AA225"/>
  <c r="Z225"/>
  <c r="W225"/>
  <c r="T225"/>
  <c r="AH224"/>
  <c r="AE224"/>
  <c r="AC224"/>
  <c r="AA224"/>
  <c r="Z224"/>
  <c r="W224"/>
  <c r="T224"/>
  <c r="AH223"/>
  <c r="AE223"/>
  <c r="AC223"/>
  <c r="AA223"/>
  <c r="Z223"/>
  <c r="W223"/>
  <c r="T223"/>
  <c r="AE222"/>
  <c r="AC222"/>
  <c r="AA222"/>
  <c r="Z222"/>
  <c r="W222"/>
  <c r="T222"/>
  <c r="AE221"/>
  <c r="AC221"/>
  <c r="AA221"/>
  <c r="Z221"/>
  <c r="W221"/>
  <c r="T221"/>
  <c r="AH220"/>
  <c r="AE220"/>
  <c r="AC220"/>
  <c r="AA220"/>
  <c r="Z220"/>
  <c r="W220"/>
  <c r="T220"/>
  <c r="AA219"/>
  <c r="Z219"/>
  <c r="W219"/>
  <c r="T219"/>
  <c r="AE218"/>
  <c r="AC218"/>
  <c r="AA218"/>
  <c r="Z218"/>
  <c r="W218"/>
  <c r="T218"/>
  <c r="AH217"/>
  <c r="AE217"/>
  <c r="AC217"/>
  <c r="AA217"/>
  <c r="Z217"/>
  <c r="W217"/>
  <c r="T217"/>
  <c r="AH216"/>
  <c r="AE216"/>
  <c r="AC216"/>
  <c r="AA216"/>
  <c r="Z216"/>
  <c r="W216"/>
  <c r="T216"/>
  <c r="AE215"/>
  <c r="AC215"/>
  <c r="AA215"/>
  <c r="Z215"/>
  <c r="W215"/>
  <c r="T215"/>
  <c r="AH214"/>
  <c r="AE214"/>
  <c r="AC214"/>
  <c r="AA214"/>
  <c r="Z214"/>
  <c r="W214"/>
  <c r="T214"/>
  <c r="AH213"/>
  <c r="AE213"/>
  <c r="AC213"/>
  <c r="AA213"/>
  <c r="Z213"/>
  <c r="W213"/>
  <c r="T213"/>
  <c r="AH212"/>
  <c r="AE212"/>
  <c r="AC212"/>
  <c r="AA212"/>
  <c r="Z212"/>
  <c r="W212"/>
  <c r="T212"/>
  <c r="AH211"/>
  <c r="AE211"/>
  <c r="AC211"/>
  <c r="AA211"/>
  <c r="Z211"/>
  <c r="W211"/>
  <c r="T211"/>
  <c r="AE210"/>
  <c r="AC210"/>
  <c r="Z210"/>
  <c r="W210"/>
  <c r="T210"/>
  <c r="AH209"/>
  <c r="AE209"/>
  <c r="AC209"/>
  <c r="AA209"/>
  <c r="Z209"/>
  <c r="W209"/>
  <c r="T209"/>
  <c r="AH208"/>
  <c r="AE208"/>
  <c r="AC208"/>
  <c r="AA208"/>
  <c r="Z208"/>
  <c r="W208"/>
  <c r="T208"/>
  <c r="AE207"/>
  <c r="AC207"/>
  <c r="AA207"/>
  <c r="Z207"/>
  <c r="W207"/>
  <c r="T207"/>
  <c r="AH206"/>
  <c r="AE206"/>
  <c r="AC206"/>
  <c r="AA206"/>
  <c r="Z206"/>
  <c r="W206"/>
  <c r="T206"/>
  <c r="AE205"/>
  <c r="AC205"/>
  <c r="AA205"/>
  <c r="Z205"/>
  <c r="W205"/>
  <c r="T205"/>
  <c r="AE204"/>
  <c r="AC204"/>
  <c r="AA204"/>
  <c r="Z204"/>
  <c r="W204"/>
  <c r="T204"/>
  <c r="AE203"/>
  <c r="AC203"/>
  <c r="AA203"/>
  <c r="Z203"/>
  <c r="W203"/>
  <c r="T203"/>
  <c r="AE202"/>
  <c r="AC202"/>
  <c r="Z202"/>
  <c r="W202"/>
  <c r="T202"/>
  <c r="AH201"/>
  <c r="AE201"/>
  <c r="AC201"/>
  <c r="AA201"/>
  <c r="Z201"/>
  <c r="W201"/>
  <c r="T201"/>
  <c r="AH200"/>
  <c r="AE200"/>
  <c r="AC200"/>
  <c r="AA200"/>
  <c r="Z200"/>
  <c r="W200"/>
  <c r="T200"/>
  <c r="AH199"/>
  <c r="AE199"/>
  <c r="AC199"/>
  <c r="AA199"/>
  <c r="Z199"/>
  <c r="W199"/>
  <c r="T199"/>
  <c r="AE198"/>
  <c r="AC198"/>
  <c r="AA198"/>
  <c r="Z198"/>
  <c r="W198"/>
  <c r="T198"/>
  <c r="AH197"/>
  <c r="AE197"/>
  <c r="AC197"/>
  <c r="AA197"/>
  <c r="Z197"/>
  <c r="W197"/>
  <c r="T197"/>
  <c r="AE196"/>
  <c r="AC196"/>
  <c r="AA196"/>
  <c r="Z196"/>
  <c r="W196"/>
  <c r="T196"/>
  <c r="AE195"/>
  <c r="AC195"/>
  <c r="AA195"/>
  <c r="Z195"/>
  <c r="W195"/>
  <c r="T195"/>
  <c r="AH194"/>
  <c r="AE194"/>
  <c r="AC194"/>
  <c r="AA194"/>
  <c r="Z194"/>
  <c r="W194"/>
  <c r="T194"/>
  <c r="AH193"/>
  <c r="AE193"/>
  <c r="AC193"/>
  <c r="AA193"/>
  <c r="Z193"/>
  <c r="W193"/>
  <c r="T193"/>
  <c r="AE192"/>
  <c r="AC192"/>
  <c r="AA192"/>
  <c r="Z192"/>
  <c r="W192"/>
  <c r="T192"/>
  <c r="AH191"/>
  <c r="AE191"/>
  <c r="AC191"/>
  <c r="AA191"/>
  <c r="Z191"/>
  <c r="W191"/>
  <c r="T191"/>
  <c r="AH190"/>
  <c r="AE190"/>
  <c r="AC190"/>
  <c r="AA190"/>
  <c r="Z190"/>
  <c r="W190"/>
  <c r="T190"/>
  <c r="AH189"/>
  <c r="AE189"/>
  <c r="AC189"/>
  <c r="AA189"/>
  <c r="Z189"/>
  <c r="W189"/>
  <c r="T189"/>
  <c r="AH188"/>
  <c r="AE188"/>
  <c r="AC188"/>
  <c r="AA188"/>
  <c r="Z188"/>
  <c r="W188"/>
  <c r="T188"/>
  <c r="AE187"/>
  <c r="AC187"/>
  <c r="AA187"/>
  <c r="Z187"/>
  <c r="W187"/>
  <c r="T187"/>
  <c r="AE186"/>
  <c r="AC186"/>
  <c r="AA186"/>
  <c r="Z186"/>
  <c r="W186"/>
  <c r="T186"/>
  <c r="AH185"/>
  <c r="AE185"/>
  <c r="AC185"/>
  <c r="AA185"/>
  <c r="Z185"/>
  <c r="W185"/>
  <c r="T185"/>
  <c r="AH184"/>
  <c r="AE184"/>
  <c r="AC184"/>
  <c r="AA184"/>
  <c r="Z184"/>
  <c r="W184"/>
  <c r="T184"/>
  <c r="AE183"/>
  <c r="AC183"/>
  <c r="AA183"/>
  <c r="Z183"/>
  <c r="W183"/>
  <c r="T183"/>
  <c r="AH182"/>
  <c r="AE182"/>
  <c r="AC182"/>
  <c r="AA182"/>
  <c r="Z182"/>
  <c r="W182"/>
  <c r="T182"/>
  <c r="AH181"/>
  <c r="AE181"/>
  <c r="AC181"/>
  <c r="AA181"/>
  <c r="Z181"/>
  <c r="W181"/>
  <c r="T181"/>
  <c r="AH180"/>
  <c r="AE180"/>
  <c r="AC180"/>
  <c r="AA180"/>
  <c r="Z180"/>
  <c r="W180"/>
  <c r="T180"/>
  <c r="AH179"/>
  <c r="AE179"/>
  <c r="AC179"/>
  <c r="AA179"/>
  <c r="Z179"/>
  <c r="W179"/>
  <c r="T179"/>
  <c r="AE178"/>
  <c r="AC178"/>
  <c r="AA178"/>
  <c r="Z178"/>
  <c r="W178"/>
  <c r="T178"/>
  <c r="AE177"/>
  <c r="AC177"/>
  <c r="AA177"/>
  <c r="Z177"/>
  <c r="W177"/>
  <c r="T177"/>
  <c r="AH176"/>
  <c r="AE176"/>
  <c r="AC176"/>
  <c r="AA176"/>
  <c r="Z176"/>
  <c r="W176"/>
  <c r="T176"/>
  <c r="AE175"/>
  <c r="AC175"/>
  <c r="AA175"/>
  <c r="Z175"/>
  <c r="W175"/>
  <c r="T175"/>
  <c r="AE174"/>
  <c r="AC174"/>
  <c r="AA174"/>
  <c r="Z174"/>
  <c r="W174"/>
  <c r="T174"/>
  <c r="AE173"/>
  <c r="AC173"/>
  <c r="AA173"/>
  <c r="Z173"/>
  <c r="W173"/>
  <c r="T173"/>
  <c r="AH172"/>
  <c r="AE172"/>
  <c r="AC172"/>
  <c r="AA172"/>
  <c r="Z172"/>
  <c r="W172"/>
  <c r="T172"/>
  <c r="AE171"/>
  <c r="AC171"/>
  <c r="AA171"/>
  <c r="Z171"/>
  <c r="W171"/>
  <c r="T171"/>
  <c r="AE170"/>
  <c r="AC170"/>
  <c r="AA170"/>
  <c r="Z170"/>
  <c r="W170"/>
  <c r="T170"/>
  <c r="AE169"/>
  <c r="AC169"/>
  <c r="AA169"/>
  <c r="Z169"/>
  <c r="W169"/>
  <c r="T169"/>
  <c r="AE168"/>
  <c r="AC168"/>
  <c r="AA168"/>
  <c r="Z168"/>
  <c r="W168"/>
  <c r="T168"/>
  <c r="AE167"/>
  <c r="AC167"/>
  <c r="AA167"/>
  <c r="Z167"/>
  <c r="W167"/>
  <c r="T167"/>
  <c r="AH166"/>
  <c r="AE166"/>
  <c r="AC166"/>
  <c r="AA166"/>
  <c r="Z166"/>
  <c r="W166"/>
  <c r="T166"/>
  <c r="AH165"/>
  <c r="AE165"/>
  <c r="AC165"/>
  <c r="AA165"/>
  <c r="Z165"/>
  <c r="W165"/>
  <c r="T165"/>
  <c r="AE164"/>
  <c r="AC164"/>
  <c r="AA164"/>
  <c r="Z164"/>
  <c r="W164"/>
  <c r="T164"/>
  <c r="AE163"/>
  <c r="AC163"/>
  <c r="AA163"/>
  <c r="Z163"/>
  <c r="W163"/>
  <c r="T163"/>
  <c r="AH162"/>
  <c r="AE162"/>
  <c r="AC162"/>
  <c r="AA162"/>
  <c r="Z162"/>
  <c r="W162"/>
  <c r="T162"/>
  <c r="AE161"/>
  <c r="AC161"/>
  <c r="AA161"/>
  <c r="Z161"/>
  <c r="W161"/>
  <c r="T161"/>
  <c r="AH160"/>
  <c r="AE160"/>
  <c r="AC160"/>
  <c r="AA160"/>
  <c r="Z160"/>
  <c r="W160"/>
  <c r="T160"/>
  <c r="AH159"/>
  <c r="AE159"/>
  <c r="AC159"/>
  <c r="AA159"/>
  <c r="Z159"/>
  <c r="W159"/>
  <c r="T159"/>
  <c r="AH158"/>
  <c r="AE158"/>
  <c r="AC158"/>
  <c r="AA158"/>
  <c r="Z158"/>
  <c r="W158"/>
  <c r="T158"/>
  <c r="AE157"/>
  <c r="AC157"/>
  <c r="AA157"/>
  <c r="Z157"/>
  <c r="W157"/>
  <c r="T157"/>
  <c r="AE156"/>
  <c r="AC156"/>
  <c r="AA156"/>
  <c r="Z156"/>
  <c r="W156"/>
  <c r="T156"/>
  <c r="AE155"/>
  <c r="AC155"/>
  <c r="AA155"/>
  <c r="Z155"/>
  <c r="W155"/>
  <c r="T155"/>
  <c r="AH154"/>
  <c r="AE154"/>
  <c r="AC154"/>
  <c r="AA154"/>
  <c r="Z154"/>
  <c r="W154"/>
  <c r="T154"/>
  <c r="AH153"/>
  <c r="AE153"/>
  <c r="AC153"/>
  <c r="AA153"/>
  <c r="Z153"/>
  <c r="W153"/>
  <c r="T153"/>
  <c r="AH152"/>
  <c r="AE152"/>
  <c r="AC152"/>
  <c r="AA152"/>
  <c r="Z152"/>
  <c r="W152"/>
  <c r="T152"/>
  <c r="AH151"/>
  <c r="AE151"/>
  <c r="AC151"/>
  <c r="AA151"/>
  <c r="Z151"/>
  <c r="W151"/>
  <c r="T151"/>
  <c r="AE150"/>
  <c r="AC150"/>
  <c r="AA150"/>
  <c r="Z150"/>
  <c r="W150"/>
  <c r="T150"/>
  <c r="AE149"/>
  <c r="AC149"/>
  <c r="AA149"/>
  <c r="Z149"/>
  <c r="W149"/>
  <c r="T149"/>
  <c r="AE148"/>
  <c r="AC148"/>
  <c r="AA148"/>
  <c r="Z148"/>
  <c r="W148"/>
  <c r="T148"/>
  <c r="AE147"/>
  <c r="AC147"/>
  <c r="AA147"/>
  <c r="Z147"/>
  <c r="W147"/>
  <c r="T147"/>
  <c r="AE146"/>
  <c r="AC146"/>
  <c r="AA146"/>
  <c r="Z146"/>
  <c r="W146"/>
  <c r="T146"/>
  <c r="AE145"/>
  <c r="AC145"/>
  <c r="AA145"/>
  <c r="Z145"/>
  <c r="W145"/>
  <c r="T145"/>
  <c r="AE144"/>
  <c r="AC144"/>
  <c r="AA144"/>
  <c r="Z144"/>
  <c r="W144"/>
  <c r="T144"/>
  <c r="AE143"/>
  <c r="AC143"/>
  <c r="AA143"/>
  <c r="Z143"/>
  <c r="W143"/>
  <c r="T143"/>
  <c r="AE142"/>
  <c r="AC142"/>
  <c r="AA142"/>
  <c r="Z142"/>
  <c r="W142"/>
  <c r="T142"/>
  <c r="AE141"/>
  <c r="AC141"/>
  <c r="AA141"/>
  <c r="Z141"/>
  <c r="W141"/>
  <c r="T141"/>
  <c r="AE140"/>
  <c r="AC140"/>
  <c r="AA140"/>
  <c r="Z140"/>
  <c r="W140"/>
  <c r="T140"/>
  <c r="AE139"/>
  <c r="AC139"/>
  <c r="AA139"/>
  <c r="Z139"/>
  <c r="W139"/>
  <c r="T139"/>
  <c r="AH138"/>
  <c r="AE138"/>
  <c r="AC138"/>
  <c r="AA138"/>
  <c r="Z138"/>
  <c r="W138"/>
  <c r="T138"/>
  <c r="AE137"/>
  <c r="AC137"/>
  <c r="AA137"/>
  <c r="Z137"/>
  <c r="W137"/>
  <c r="T137"/>
  <c r="AE136"/>
  <c r="AC136"/>
  <c r="AA136"/>
  <c r="Z136"/>
  <c r="W136"/>
  <c r="T136"/>
  <c r="AE135"/>
  <c r="AC135"/>
  <c r="AA135"/>
  <c r="Z135"/>
  <c r="W135"/>
  <c r="T135"/>
  <c r="AH134"/>
  <c r="AE134"/>
  <c r="AC134"/>
  <c r="AA134"/>
  <c r="Z134"/>
  <c r="W134"/>
  <c r="T134"/>
  <c r="AE133"/>
  <c r="AC133"/>
  <c r="AA133"/>
  <c r="Z133"/>
  <c r="W133"/>
  <c r="T133"/>
  <c r="AE132"/>
  <c r="AC132"/>
  <c r="AA132"/>
  <c r="Z132"/>
  <c r="W132"/>
  <c r="T132"/>
  <c r="AH131"/>
  <c r="AE131"/>
  <c r="AC131"/>
  <c r="AA131"/>
  <c r="Z131"/>
  <c r="W131"/>
  <c r="T131"/>
  <c r="AH130"/>
  <c r="AE130"/>
  <c r="AC130"/>
  <c r="AA130"/>
  <c r="Z130"/>
  <c r="W130"/>
  <c r="T130"/>
  <c r="AE129"/>
  <c r="AC129"/>
  <c r="AA129"/>
  <c r="Z129"/>
  <c r="W129"/>
  <c r="T129"/>
  <c r="AE128"/>
  <c r="AC128"/>
  <c r="AA128"/>
  <c r="Z128"/>
  <c r="W128"/>
  <c r="T128"/>
  <c r="AH127"/>
  <c r="AE127"/>
  <c r="AC127"/>
  <c r="AA127"/>
  <c r="Z127"/>
  <c r="W127"/>
  <c r="T127"/>
  <c r="AE126"/>
  <c r="AC126"/>
  <c r="AA126"/>
  <c r="Z126"/>
  <c r="W126"/>
  <c r="T126"/>
  <c r="AH125"/>
  <c r="AE125"/>
  <c r="AC125"/>
  <c r="AA125"/>
  <c r="Z125"/>
  <c r="W125"/>
  <c r="T125"/>
  <c r="AE124"/>
  <c r="AC124"/>
  <c r="AA124"/>
  <c r="Z124"/>
  <c r="W124"/>
  <c r="T124"/>
  <c r="AE123"/>
  <c r="AC123"/>
  <c r="AA123"/>
  <c r="Z123"/>
  <c r="W123"/>
  <c r="T123"/>
  <c r="AE122"/>
  <c r="AC122"/>
  <c r="AA122"/>
  <c r="Z122"/>
  <c r="W122"/>
  <c r="T122"/>
  <c r="AE121"/>
  <c r="AC121"/>
  <c r="AA121"/>
  <c r="Z121"/>
  <c r="W121"/>
  <c r="T121"/>
  <c r="AE120"/>
  <c r="AC120"/>
  <c r="AA120"/>
  <c r="Z120"/>
  <c r="W120"/>
  <c r="T120"/>
  <c r="AE119"/>
  <c r="AC119"/>
  <c r="AA119"/>
  <c r="Z119"/>
  <c r="W119"/>
  <c r="T119"/>
  <c r="AE118"/>
  <c r="AC118"/>
  <c r="AA118"/>
  <c r="Z118"/>
  <c r="W118"/>
  <c r="T118"/>
  <c r="AE117"/>
  <c r="AC117"/>
  <c r="AA117"/>
  <c r="Z117"/>
  <c r="W117"/>
  <c r="T117"/>
  <c r="AE116"/>
  <c r="AC116"/>
  <c r="AA116"/>
  <c r="Z116"/>
  <c r="W116"/>
  <c r="T116"/>
  <c r="AE115"/>
  <c r="AC115"/>
  <c r="AA115"/>
  <c r="Z115"/>
  <c r="W115"/>
  <c r="T115"/>
  <c r="AE114"/>
  <c r="AC114"/>
  <c r="AA114"/>
  <c r="Z114"/>
  <c r="W114"/>
  <c r="T114"/>
  <c r="AH113"/>
  <c r="AE113"/>
  <c r="AC113"/>
  <c r="AA113"/>
  <c r="Z113"/>
  <c r="W113"/>
  <c r="T113"/>
  <c r="AH112"/>
  <c r="AE112"/>
  <c r="AC112"/>
  <c r="AA112"/>
  <c r="Z112"/>
  <c r="W112"/>
  <c r="T112"/>
  <c r="AE111"/>
  <c r="AC111"/>
  <c r="AA111"/>
  <c r="Z111"/>
  <c r="W111"/>
  <c r="T111"/>
  <c r="AE110"/>
  <c r="AC110"/>
  <c r="AA110"/>
  <c r="Z110"/>
  <c r="W110"/>
  <c r="T110"/>
  <c r="AE109"/>
  <c r="AC109"/>
  <c r="AA109"/>
  <c r="Z109"/>
  <c r="W109"/>
  <c r="T109"/>
  <c r="AE108"/>
  <c r="AC108"/>
  <c r="AA108"/>
  <c r="Z108"/>
  <c r="W108"/>
  <c r="T108"/>
  <c r="AE107"/>
  <c r="AC107"/>
  <c r="AA107"/>
  <c r="Z107"/>
  <c r="W107"/>
  <c r="T107"/>
  <c r="AE106"/>
  <c r="AC106"/>
  <c r="AA106"/>
  <c r="Z106"/>
  <c r="W106"/>
  <c r="T106"/>
  <c r="AH105"/>
  <c r="AE105"/>
  <c r="AC105"/>
  <c r="AA105"/>
  <c r="Z105"/>
  <c r="W105"/>
  <c r="T105"/>
  <c r="AE104"/>
  <c r="AC104"/>
  <c r="AA104"/>
  <c r="Z104"/>
  <c r="W104"/>
  <c r="T104"/>
  <c r="AE103"/>
  <c r="AC103"/>
  <c r="AA103"/>
  <c r="Z103"/>
  <c r="W103"/>
  <c r="T103"/>
  <c r="AA102"/>
  <c r="Z102"/>
  <c r="W102"/>
  <c r="T102"/>
  <c r="AE101"/>
  <c r="AC101"/>
  <c r="AA101"/>
  <c r="Z101"/>
  <c r="W101"/>
  <c r="T101"/>
  <c r="AE100"/>
  <c r="AC100"/>
  <c r="AA100"/>
  <c r="Z100"/>
  <c r="W100"/>
  <c r="T100"/>
  <c r="AH99"/>
  <c r="AE99"/>
  <c r="AC99"/>
  <c r="AA99"/>
  <c r="Z99"/>
  <c r="W99"/>
  <c r="T99"/>
  <c r="AE98"/>
  <c r="AC98"/>
  <c r="AA98"/>
  <c r="Z98"/>
  <c r="W98"/>
  <c r="T98"/>
  <c r="AE97"/>
  <c r="AC97"/>
  <c r="AA97"/>
  <c r="Z97"/>
  <c r="W97"/>
  <c r="T97"/>
  <c r="AE96"/>
  <c r="AC96"/>
  <c r="AA96"/>
  <c r="Z96"/>
  <c r="W96"/>
  <c r="T96"/>
  <c r="AH95"/>
  <c r="AE95"/>
  <c r="AC95"/>
  <c r="AA95"/>
  <c r="Z95"/>
  <c r="W95"/>
  <c r="T95"/>
  <c r="AE94"/>
  <c r="AC94"/>
  <c r="AA94"/>
  <c r="Z94"/>
  <c r="W94"/>
  <c r="T94"/>
  <c r="AE92"/>
  <c r="AC92"/>
  <c r="AA92"/>
  <c r="Z92"/>
  <c r="W92"/>
  <c r="T92"/>
  <c r="AE91"/>
  <c r="AC91"/>
  <c r="AA91"/>
  <c r="Z91"/>
  <c r="W91"/>
  <c r="T91"/>
  <c r="AE90"/>
  <c r="AC90"/>
  <c r="AA90"/>
  <c r="Z90"/>
  <c r="W90"/>
  <c r="T90"/>
  <c r="AH89"/>
  <c r="AE89"/>
  <c r="AC89"/>
  <c r="AA89"/>
  <c r="Z89"/>
  <c r="W89"/>
  <c r="T89"/>
  <c r="AE88"/>
  <c r="AC88"/>
  <c r="AA88"/>
  <c r="Z88"/>
  <c r="W88"/>
  <c r="T88"/>
  <c r="AE87"/>
  <c r="AC87"/>
  <c r="AA87"/>
  <c r="Z87"/>
  <c r="W87"/>
  <c r="T87"/>
  <c r="AE86"/>
  <c r="AC86"/>
  <c r="AA86"/>
  <c r="Z86"/>
  <c r="W86"/>
  <c r="T86"/>
  <c r="AE85"/>
  <c r="AC85"/>
  <c r="AA85"/>
  <c r="Z85"/>
  <c r="W85"/>
  <c r="T85"/>
  <c r="AE83"/>
  <c r="AC83"/>
  <c r="AA83"/>
  <c r="Z83"/>
  <c r="W83"/>
  <c r="T83"/>
  <c r="AE82"/>
  <c r="AC82"/>
  <c r="AA82"/>
  <c r="Z82"/>
  <c r="W82"/>
  <c r="T82"/>
  <c r="AH81"/>
  <c r="AE81"/>
  <c r="AC81"/>
  <c r="AA81"/>
  <c r="Z81"/>
  <c r="W81"/>
  <c r="T81"/>
  <c r="AE80"/>
  <c r="AC80"/>
  <c r="AA80"/>
  <c r="Z80"/>
  <c r="W80"/>
  <c r="T80"/>
  <c r="AE79"/>
  <c r="AC79"/>
  <c r="AA79"/>
  <c r="Z79"/>
  <c r="W79"/>
  <c r="T79"/>
  <c r="AE78"/>
  <c r="AC78"/>
  <c r="AA78"/>
  <c r="Z78"/>
  <c r="W78"/>
  <c r="T78"/>
  <c r="AH77"/>
  <c r="AE77"/>
  <c r="AC77"/>
  <c r="AA77"/>
  <c r="Z77"/>
  <c r="W77"/>
  <c r="T77"/>
  <c r="AE76"/>
  <c r="AC76"/>
  <c r="AA76"/>
  <c r="Z76"/>
  <c r="W76"/>
  <c r="T76"/>
  <c r="AE74"/>
  <c r="AC74"/>
  <c r="AA74"/>
  <c r="Z74"/>
  <c r="W74"/>
  <c r="T74"/>
  <c r="AE73"/>
  <c r="AC73"/>
  <c r="AA73"/>
  <c r="Z73"/>
  <c r="W73"/>
  <c r="T73"/>
  <c r="AE71"/>
  <c r="AC71"/>
  <c r="AA71"/>
  <c r="Z71"/>
  <c r="W71"/>
  <c r="T71"/>
  <c r="AE70"/>
  <c r="AC70"/>
  <c r="AA70"/>
  <c r="Z70"/>
  <c r="W70"/>
  <c r="T70"/>
  <c r="AH69"/>
  <c r="AE69"/>
  <c r="AC69"/>
  <c r="AA69"/>
  <c r="Z69"/>
  <c r="W69"/>
  <c r="T69"/>
  <c r="AH68"/>
  <c r="AE68"/>
  <c r="AC68"/>
  <c r="AA68"/>
  <c r="Z68"/>
  <c r="W68"/>
  <c r="T68"/>
  <c r="AE67"/>
  <c r="AC67"/>
  <c r="AA67"/>
  <c r="Z67"/>
  <c r="W67"/>
  <c r="T67"/>
  <c r="AH66"/>
  <c r="AE66"/>
  <c r="AC66"/>
  <c r="AA66"/>
  <c r="Z66"/>
  <c r="W66"/>
  <c r="T66"/>
  <c r="AH65"/>
  <c r="AE65"/>
  <c r="AC65"/>
  <c r="AA65"/>
  <c r="Z65"/>
  <c r="W65"/>
  <c r="T65"/>
  <c r="AE64"/>
  <c r="AC64"/>
  <c r="AA64"/>
  <c r="Z64"/>
  <c r="W64"/>
  <c r="T64"/>
  <c r="AH63"/>
  <c r="AE63"/>
  <c r="AC63"/>
  <c r="AA63"/>
  <c r="Z63"/>
  <c r="W63"/>
  <c r="T63"/>
  <c r="AE62"/>
  <c r="AC62"/>
  <c r="AA62"/>
  <c r="Z62"/>
  <c r="W62"/>
  <c r="T62"/>
  <c r="AE61"/>
  <c r="AC61"/>
  <c r="AA61"/>
  <c r="Z61"/>
  <c r="W61"/>
  <c r="T61"/>
  <c r="AE60"/>
  <c r="AC60"/>
  <c r="AA60"/>
  <c r="Z60"/>
  <c r="W60"/>
  <c r="T60"/>
  <c r="AE59"/>
  <c r="AC59"/>
  <c r="AA59"/>
  <c r="Z59"/>
  <c r="W59"/>
  <c r="T59"/>
  <c r="AE58"/>
  <c r="AC58"/>
  <c r="AA58"/>
  <c r="Z58"/>
  <c r="W58"/>
  <c r="T58"/>
  <c r="AE57"/>
  <c r="AC57"/>
  <c r="AA57"/>
  <c r="Z57"/>
  <c r="W57"/>
  <c r="T57"/>
  <c r="AE55"/>
  <c r="AC55"/>
  <c r="AA55"/>
  <c r="Z55"/>
  <c r="W55"/>
  <c r="T55"/>
  <c r="AE54"/>
  <c r="AC54"/>
  <c r="AA54"/>
  <c r="Z54"/>
  <c r="W54"/>
  <c r="T54"/>
  <c r="AE53"/>
  <c r="AC53"/>
  <c r="AA53"/>
  <c r="Z53"/>
  <c r="W53"/>
  <c r="T53"/>
  <c r="AH52"/>
  <c r="AE52"/>
  <c r="AC52"/>
  <c r="AA52"/>
  <c r="Z52"/>
  <c r="W52"/>
  <c r="T52"/>
  <c r="AH51"/>
  <c r="AE51"/>
  <c r="AC51"/>
  <c r="AA51"/>
  <c r="Z51"/>
  <c r="W51"/>
  <c r="T51"/>
  <c r="AE50"/>
  <c r="AC50"/>
  <c r="AA50"/>
  <c r="Z50"/>
  <c r="W50"/>
  <c r="T50"/>
  <c r="AE49"/>
  <c r="AC49"/>
  <c r="AA49"/>
  <c r="Z49"/>
  <c r="W49"/>
  <c r="T49"/>
  <c r="AE48"/>
  <c r="AC48"/>
  <c r="AA48"/>
  <c r="Z48"/>
  <c r="W48"/>
  <c r="T48"/>
  <c r="AE47"/>
  <c r="AC47"/>
  <c r="AA47"/>
  <c r="Z47"/>
  <c r="W47"/>
  <c r="T47"/>
  <c r="AH46"/>
  <c r="AE46"/>
  <c r="AC46"/>
  <c r="AA46"/>
  <c r="Z46"/>
  <c r="W46"/>
  <c r="T46"/>
  <c r="AE45"/>
  <c r="AC45"/>
  <c r="AA45"/>
  <c r="Z45"/>
  <c r="W45"/>
  <c r="T45"/>
  <c r="AE44"/>
  <c r="AC44"/>
  <c r="AA44"/>
  <c r="Z44"/>
  <c r="W44"/>
  <c r="T44"/>
  <c r="AE43"/>
  <c r="AC43"/>
  <c r="AA43"/>
  <c r="Z43"/>
  <c r="W43"/>
  <c r="T43"/>
  <c r="AE42"/>
  <c r="AC42"/>
  <c r="AA42"/>
  <c r="Z42"/>
  <c r="W42"/>
  <c r="T42"/>
  <c r="AE41"/>
  <c r="AC41"/>
  <c r="AA41"/>
  <c r="Z41"/>
  <c r="W41"/>
  <c r="T41"/>
  <c r="AE40"/>
  <c r="AC40"/>
  <c r="AA40"/>
  <c r="Z40"/>
  <c r="W40"/>
  <c r="T40"/>
  <c r="AE39"/>
  <c r="AC39"/>
  <c r="AA39"/>
  <c r="Z39"/>
  <c r="W39"/>
  <c r="T39"/>
  <c r="AE38"/>
  <c r="AC38"/>
  <c r="AA38"/>
  <c r="Z38"/>
  <c r="W38"/>
  <c r="T38"/>
  <c r="AE37"/>
  <c r="AC37"/>
  <c r="AA37"/>
  <c r="Z37"/>
  <c r="W37"/>
  <c r="T37"/>
  <c r="AH36"/>
  <c r="AE36"/>
  <c r="AC36"/>
  <c r="AA36"/>
  <c r="Z36"/>
  <c r="W36"/>
  <c r="T36"/>
  <c r="AE35"/>
  <c r="AC35"/>
  <c r="AA35"/>
  <c r="Z35"/>
  <c r="W35"/>
  <c r="T35"/>
  <c r="AE34"/>
  <c r="AC34"/>
  <c r="Z34"/>
  <c r="W34"/>
  <c r="T34"/>
  <c r="AE33"/>
  <c r="AC33"/>
  <c r="AA33"/>
  <c r="Z33"/>
  <c r="W33"/>
  <c r="T33"/>
  <c r="AH32"/>
  <c r="AE32"/>
  <c r="AC32"/>
  <c r="AA32"/>
  <c r="Z32"/>
  <c r="W32"/>
  <c r="T32"/>
  <c r="AE31"/>
  <c r="AC31"/>
  <c r="AA31"/>
  <c r="Z31"/>
  <c r="W31"/>
  <c r="T31"/>
  <c r="AH30"/>
  <c r="AE30"/>
  <c r="AC30"/>
  <c r="AA30"/>
  <c r="Z30"/>
  <c r="W30"/>
  <c r="T30"/>
  <c r="AE29"/>
  <c r="AC29"/>
  <c r="AA29"/>
  <c r="Z29"/>
  <c r="W29"/>
  <c r="T29"/>
  <c r="AH28"/>
  <c r="AE28"/>
  <c r="AC28"/>
  <c r="AA28"/>
  <c r="Z28"/>
  <c r="W28"/>
  <c r="T28"/>
  <c r="AE27"/>
  <c r="AC27"/>
  <c r="AA27"/>
  <c r="Z27"/>
  <c r="W27"/>
  <c r="T27"/>
  <c r="AE26"/>
  <c r="AC26"/>
  <c r="AA26"/>
  <c r="Z26"/>
  <c r="W26"/>
  <c r="T26"/>
  <c r="AE25"/>
  <c r="AC25"/>
  <c r="AA25"/>
  <c r="Z25"/>
  <c r="W25"/>
  <c r="T25"/>
  <c r="AH24"/>
  <c r="AE24"/>
  <c r="AC24"/>
  <c r="AA24"/>
  <c r="Z24"/>
  <c r="W24"/>
  <c r="T24"/>
  <c r="AE23"/>
  <c r="AC23"/>
  <c r="AA23"/>
  <c r="Z23"/>
  <c r="W23"/>
  <c r="T23"/>
  <c r="AE22"/>
  <c r="AC22"/>
  <c r="AA22"/>
  <c r="Z22"/>
  <c r="W22"/>
  <c r="T22"/>
  <c r="AE21"/>
  <c r="AC21"/>
  <c r="AA21"/>
  <c r="Z21"/>
  <c r="W21"/>
  <c r="T21"/>
  <c r="AE20"/>
  <c r="AC20"/>
  <c r="AA20"/>
  <c r="Z20"/>
  <c r="W20"/>
  <c r="T20"/>
  <c r="AH19"/>
  <c r="AE19"/>
  <c r="AC19"/>
  <c r="AA19"/>
  <c r="Z19"/>
  <c r="W19"/>
  <c r="T19"/>
  <c r="AE18"/>
  <c r="AC18"/>
  <c r="AA18"/>
  <c r="Z18"/>
  <c r="W18"/>
  <c r="T18"/>
  <c r="AE17"/>
  <c r="AC17"/>
  <c r="AA17"/>
  <c r="Z17"/>
  <c r="W17"/>
  <c r="T17"/>
  <c r="AE16"/>
  <c r="AC16"/>
  <c r="AA16"/>
  <c r="Z16"/>
  <c r="W16"/>
  <c r="T16"/>
  <c r="AE15"/>
  <c r="AC15"/>
  <c r="AA15"/>
  <c r="Z15"/>
  <c r="W15"/>
  <c r="T15"/>
  <c r="AE14"/>
  <c r="AC14"/>
  <c r="AA14"/>
  <c r="Z14"/>
  <c r="W14"/>
  <c r="T14"/>
  <c r="AE13"/>
  <c r="AC13"/>
  <c r="AA13"/>
  <c r="Z13"/>
  <c r="W13"/>
  <c r="T13"/>
  <c r="AE12"/>
  <c r="Z12"/>
  <c r="W12"/>
  <c r="T12"/>
  <c r="AE11"/>
  <c r="AC11"/>
  <c r="AA11"/>
  <c r="Z11"/>
  <c r="W11"/>
  <c r="T11"/>
  <c r="AE10"/>
  <c r="AC10"/>
  <c r="AA10"/>
  <c r="Z10"/>
  <c r="W10"/>
  <c r="T10"/>
  <c r="T261" l="1"/>
  <c r="AH261"/>
  <c r="Z261"/>
  <c r="W261"/>
  <c r="AE261"/>
  <c r="AA261"/>
  <c r="AO212"/>
  <c r="AP212" s="1"/>
  <c r="AQ212" s="1"/>
  <c r="AV212" s="1"/>
  <c r="AO222"/>
  <c r="AP222" s="1"/>
  <c r="AQ222" s="1"/>
  <c r="AV222" s="1"/>
  <c r="AO227"/>
  <c r="AP227" s="1"/>
  <c r="AQ227" s="1"/>
  <c r="AV227" s="1"/>
  <c r="AO170"/>
  <c r="AP170" s="1"/>
  <c r="AQ170" s="1"/>
  <c r="AV170" s="1"/>
  <c r="AO216"/>
  <c r="AP216" s="1"/>
  <c r="AQ216" s="1"/>
  <c r="AV216" s="1"/>
  <c r="AO190"/>
  <c r="AP190" s="1"/>
  <c r="AQ190" s="1"/>
  <c r="AO201"/>
  <c r="AP201" s="1"/>
  <c r="AQ201" s="1"/>
  <c r="AO225"/>
  <c r="AP225" s="1"/>
  <c r="AQ225" s="1"/>
  <c r="AV225" s="1"/>
  <c r="AO66"/>
  <c r="AO194"/>
  <c r="AP194" s="1"/>
  <c r="AQ194" s="1"/>
  <c r="AO220"/>
  <c r="AP220" s="1"/>
  <c r="AQ220" s="1"/>
  <c r="AV220" s="1"/>
  <c r="AO68"/>
  <c r="AP68" s="1"/>
  <c r="AQ68" s="1"/>
  <c r="AV68" s="1"/>
  <c r="AO70"/>
  <c r="AP70" s="1"/>
  <c r="AQ70" s="1"/>
  <c r="AV70" s="1"/>
  <c r="AO255"/>
  <c r="AP255" s="1"/>
  <c r="AQ255" s="1"/>
  <c r="AV255" s="1"/>
  <c r="AO253"/>
  <c r="AP253" s="1"/>
  <c r="AQ253" s="1"/>
  <c r="AV253" s="1"/>
  <c r="AO10"/>
  <c r="AO176"/>
  <c r="AP176" s="1"/>
  <c r="AQ176" s="1"/>
  <c r="AO180"/>
  <c r="AP180" s="1"/>
  <c r="AQ180" s="1"/>
  <c r="AO184"/>
  <c r="AP184" s="1"/>
  <c r="AQ184" s="1"/>
  <c r="AO228"/>
  <c r="AP228" s="1"/>
  <c r="AQ228" s="1"/>
  <c r="AV228" s="1"/>
  <c r="AO229"/>
  <c r="AP229" s="1"/>
  <c r="AQ229" s="1"/>
  <c r="AV229" s="1"/>
  <c r="AO231"/>
  <c r="AP231" s="1"/>
  <c r="AQ231" s="1"/>
  <c r="AV231" s="1"/>
  <c r="AO233"/>
  <c r="AP233" s="1"/>
  <c r="AQ233" s="1"/>
  <c r="AV233" s="1"/>
  <c r="AO235"/>
  <c r="AP235" s="1"/>
  <c r="AQ235" s="1"/>
  <c r="AV235" s="1"/>
  <c r="AO237"/>
  <c r="AP237" s="1"/>
  <c r="AQ237" s="1"/>
  <c r="AV237" s="1"/>
  <c r="AO239"/>
  <c r="AP239" s="1"/>
  <c r="AQ239" s="1"/>
  <c r="AV239" s="1"/>
  <c r="AO241"/>
  <c r="AP241" s="1"/>
  <c r="AQ241" s="1"/>
  <c r="AV241" s="1"/>
  <c r="AO243"/>
  <c r="AP243" s="1"/>
  <c r="AQ243" s="1"/>
  <c r="AV243" s="1"/>
  <c r="AO245"/>
  <c r="AP245" s="1"/>
  <c r="AQ245" s="1"/>
  <c r="AV245" s="1"/>
  <c r="AO247"/>
  <c r="AP247" s="1"/>
  <c r="AQ247" s="1"/>
  <c r="AV247" s="1"/>
  <c r="AO250"/>
  <c r="AP250" s="1"/>
  <c r="AQ250" s="1"/>
  <c r="AV250" s="1"/>
  <c r="AO42"/>
  <c r="AP42" s="1"/>
  <c r="AQ42" s="1"/>
  <c r="AO48"/>
  <c r="AP48" s="1"/>
  <c r="AQ48" s="1"/>
  <c r="AV48" s="1"/>
  <c r="AO50"/>
  <c r="AP50" s="1"/>
  <c r="AQ50" s="1"/>
  <c r="AV50" s="1"/>
  <c r="AO57"/>
  <c r="AP57" s="1"/>
  <c r="AQ57" s="1"/>
  <c r="AO109"/>
  <c r="AP109" s="1"/>
  <c r="AQ109" s="1"/>
  <c r="AO24"/>
  <c r="AP24" s="1"/>
  <c r="AQ24" s="1"/>
  <c r="AV24" s="1"/>
  <c r="AO11"/>
  <c r="AP11" s="1"/>
  <c r="AQ11" s="1"/>
  <c r="AV11" s="1"/>
  <c r="AO13"/>
  <c r="AP13" s="1"/>
  <c r="AQ13" s="1"/>
  <c r="AV13" s="1"/>
  <c r="AO14"/>
  <c r="AP14" s="1"/>
  <c r="AQ14" s="1"/>
  <c r="AV14" s="1"/>
  <c r="AO15"/>
  <c r="AP15" s="1"/>
  <c r="AQ15" s="1"/>
  <c r="AV15" s="1"/>
  <c r="AO16"/>
  <c r="AP16" s="1"/>
  <c r="AQ16" s="1"/>
  <c r="AV16" s="1"/>
  <c r="AO17"/>
  <c r="AP17" s="1"/>
  <c r="AQ17" s="1"/>
  <c r="AV17" s="1"/>
  <c r="AO18"/>
  <c r="AP18" s="1"/>
  <c r="AQ18" s="1"/>
  <c r="AV18" s="1"/>
  <c r="AO19"/>
  <c r="AP19" s="1"/>
  <c r="AQ19" s="1"/>
  <c r="AV19" s="1"/>
  <c r="AO20"/>
  <c r="AP20" s="1"/>
  <c r="AQ20" s="1"/>
  <c r="AV20" s="1"/>
  <c r="AO21"/>
  <c r="AP21" s="1"/>
  <c r="AQ21" s="1"/>
  <c r="AV21" s="1"/>
  <c r="AO22"/>
  <c r="AP22" s="1"/>
  <c r="AQ22" s="1"/>
  <c r="AV22" s="1"/>
  <c r="AO23"/>
  <c r="AP23" s="1"/>
  <c r="AQ23" s="1"/>
  <c r="AV23" s="1"/>
  <c r="AO34"/>
  <c r="AP34" s="1"/>
  <c r="AQ34" s="1"/>
  <c r="AV34" s="1"/>
  <c r="AO39"/>
  <c r="AP39" s="1"/>
  <c r="AQ39" s="1"/>
  <c r="AV39" s="1"/>
  <c r="AO49"/>
  <c r="AP49" s="1"/>
  <c r="AQ49" s="1"/>
  <c r="AV49" s="1"/>
  <c r="AO55"/>
  <c r="AP55" s="1"/>
  <c r="AQ55" s="1"/>
  <c r="AV55" s="1"/>
  <c r="AO80"/>
  <c r="AP80" s="1"/>
  <c r="AQ80" s="1"/>
  <c r="AO88"/>
  <c r="AP88" s="1"/>
  <c r="AQ88" s="1"/>
  <c r="AO92"/>
  <c r="AP92" s="1"/>
  <c r="AQ92" s="1"/>
  <c r="AO97"/>
  <c r="AP97" s="1"/>
  <c r="AQ97" s="1"/>
  <c r="AO100"/>
  <c r="AP100" s="1"/>
  <c r="AQ100" s="1"/>
  <c r="AV100" s="1"/>
  <c r="AO118"/>
  <c r="AP118" s="1"/>
  <c r="AQ118" s="1"/>
  <c r="AV118" s="1"/>
  <c r="AO177"/>
  <c r="AP177" s="1"/>
  <c r="AQ177" s="1"/>
  <c r="AV177" s="1"/>
  <c r="AO188"/>
  <c r="AP188" s="1"/>
  <c r="AQ188" s="1"/>
  <c r="AV188" s="1"/>
  <c r="AO192"/>
  <c r="AP192" s="1"/>
  <c r="AQ192" s="1"/>
  <c r="AV192" s="1"/>
  <c r="AO198"/>
  <c r="AP198" s="1"/>
  <c r="AQ198" s="1"/>
  <c r="AO115"/>
  <c r="AP115" s="1"/>
  <c r="AQ115" s="1"/>
  <c r="AV115" s="1"/>
  <c r="AO221"/>
  <c r="AP221" s="1"/>
  <c r="AQ221" s="1"/>
  <c r="AV221" s="1"/>
  <c r="AO224"/>
  <c r="AP224" s="1"/>
  <c r="AQ224" s="1"/>
  <c r="AV224" s="1"/>
  <c r="AO226"/>
  <c r="AP226" s="1"/>
  <c r="AQ226" s="1"/>
  <c r="AV226" s="1"/>
  <c r="AO35"/>
  <c r="AP35" s="1"/>
  <c r="AQ35" s="1"/>
  <c r="AV35" s="1"/>
  <c r="AO37"/>
  <c r="AP37" s="1"/>
  <c r="AQ37" s="1"/>
  <c r="AV37" s="1"/>
  <c r="AO51"/>
  <c r="AP51" s="1"/>
  <c r="AQ51" s="1"/>
  <c r="AV51" s="1"/>
  <c r="AO53"/>
  <c r="AP53" s="1"/>
  <c r="AQ53" s="1"/>
  <c r="AV53" s="1"/>
  <c r="AO117"/>
  <c r="AP117" s="1"/>
  <c r="AQ117" s="1"/>
  <c r="AV117" s="1"/>
  <c r="AO119"/>
  <c r="AP119" s="1"/>
  <c r="AQ119" s="1"/>
  <c r="AV119" s="1"/>
  <c r="AO121"/>
  <c r="AP121" s="1"/>
  <c r="AQ121" s="1"/>
  <c r="AV121" s="1"/>
  <c r="AO123"/>
  <c r="AP123" s="1"/>
  <c r="AQ123" s="1"/>
  <c r="AV123" s="1"/>
  <c r="AO125"/>
  <c r="AP125" s="1"/>
  <c r="AQ125" s="1"/>
  <c r="AV125" s="1"/>
  <c r="AO128"/>
  <c r="AP128" s="1"/>
  <c r="AQ128" s="1"/>
  <c r="AV128" s="1"/>
  <c r="AO130"/>
  <c r="AP130" s="1"/>
  <c r="AQ130" s="1"/>
  <c r="AV130" s="1"/>
  <c r="AO133"/>
  <c r="AP133" s="1"/>
  <c r="AQ133" s="1"/>
  <c r="AV133" s="1"/>
  <c r="AO135"/>
  <c r="AP135" s="1"/>
  <c r="AQ135" s="1"/>
  <c r="AV135" s="1"/>
  <c r="AO137"/>
  <c r="AP137" s="1"/>
  <c r="AQ137" s="1"/>
  <c r="AV137" s="1"/>
  <c r="AO139"/>
  <c r="AP139" s="1"/>
  <c r="AQ139" s="1"/>
  <c r="AV139" s="1"/>
  <c r="AO141"/>
  <c r="AP141" s="1"/>
  <c r="AQ141" s="1"/>
  <c r="AV141" s="1"/>
  <c r="AO142"/>
  <c r="AP142" s="1"/>
  <c r="AQ142" s="1"/>
  <c r="AO143"/>
  <c r="AP143" s="1"/>
  <c r="AQ143" s="1"/>
  <c r="AV143" s="1"/>
  <c r="AO145"/>
  <c r="AP145" s="1"/>
  <c r="AQ145" s="1"/>
  <c r="AV145" s="1"/>
  <c r="AO146"/>
  <c r="AP146" s="1"/>
  <c r="AQ146" s="1"/>
  <c r="AO150"/>
  <c r="AP150" s="1"/>
  <c r="AQ150" s="1"/>
  <c r="AO154"/>
  <c r="AP154" s="1"/>
  <c r="AQ154" s="1"/>
  <c r="AV154" s="1"/>
  <c r="AO162"/>
  <c r="AO166"/>
  <c r="AP166" s="1"/>
  <c r="AQ166" s="1"/>
  <c r="AV166" s="1"/>
  <c r="AO168"/>
  <c r="AP168" s="1"/>
  <c r="AQ168" s="1"/>
  <c r="AV168" s="1"/>
  <c r="AO171"/>
  <c r="AP171" s="1"/>
  <c r="AQ171" s="1"/>
  <c r="AV171" s="1"/>
  <c r="AO179"/>
  <c r="AP179" s="1"/>
  <c r="AQ179" s="1"/>
  <c r="AO203"/>
  <c r="AP203" s="1"/>
  <c r="AQ203" s="1"/>
  <c r="AO205"/>
  <c r="AO211"/>
  <c r="AP211" s="1"/>
  <c r="AQ211" s="1"/>
  <c r="AV211" s="1"/>
  <c r="AO215"/>
  <c r="AP215" s="1"/>
  <c r="AQ215" s="1"/>
  <c r="AV215" s="1"/>
  <c r="AO110"/>
  <c r="AP110" s="1"/>
  <c r="AQ110" s="1"/>
  <c r="AV110" s="1"/>
  <c r="AO112"/>
  <c r="AP112" s="1"/>
  <c r="AQ112" s="1"/>
  <c r="AV112" s="1"/>
  <c r="AO113"/>
  <c r="AP113" s="1"/>
  <c r="AQ113" s="1"/>
  <c r="AO178"/>
  <c r="AP178" s="1"/>
  <c r="AQ178" s="1"/>
  <c r="AO182"/>
  <c r="AP182" s="1"/>
  <c r="AQ182" s="1"/>
  <c r="AO191"/>
  <c r="AP191" s="1"/>
  <c r="AQ191" s="1"/>
  <c r="AV191" s="1"/>
  <c r="AO195"/>
  <c r="AP195" s="1"/>
  <c r="AQ195" s="1"/>
  <c r="AV195" s="1"/>
  <c r="AO204"/>
  <c r="AP204" s="1"/>
  <c r="AQ204" s="1"/>
  <c r="AV204" s="1"/>
  <c r="AO208"/>
  <c r="AP208" s="1"/>
  <c r="AQ208" s="1"/>
  <c r="AV208" s="1"/>
  <c r="AO230"/>
  <c r="AO232"/>
  <c r="AP232" s="1"/>
  <c r="AQ232" s="1"/>
  <c r="AV232" s="1"/>
  <c r="AO236"/>
  <c r="AP236" s="1"/>
  <c r="AQ236" s="1"/>
  <c r="AV236" s="1"/>
  <c r="AO240"/>
  <c r="AP240" s="1"/>
  <c r="AQ240" s="1"/>
  <c r="AV240" s="1"/>
  <c r="AO244"/>
  <c r="AP244" s="1"/>
  <c r="AQ244" s="1"/>
  <c r="AV244" s="1"/>
  <c r="AO249"/>
  <c r="AP249" s="1"/>
  <c r="AQ249" s="1"/>
  <c r="AV249" s="1"/>
  <c r="AO252"/>
  <c r="AP252" s="1"/>
  <c r="AQ252" s="1"/>
  <c r="AV252" s="1"/>
  <c r="AO254"/>
  <c r="AP254" s="1"/>
  <c r="AQ254" s="1"/>
  <c r="AV254" s="1"/>
  <c r="AO148"/>
  <c r="AP148" s="1"/>
  <c r="AQ148" s="1"/>
  <c r="AO152"/>
  <c r="AP152" s="1"/>
  <c r="AQ152" s="1"/>
  <c r="AO164"/>
  <c r="AP164" s="1"/>
  <c r="AQ164" s="1"/>
  <c r="AV164" s="1"/>
  <c r="AO175"/>
  <c r="AP175" s="1"/>
  <c r="AQ175" s="1"/>
  <c r="AO183"/>
  <c r="AP183" s="1"/>
  <c r="AQ183" s="1"/>
  <c r="AO30"/>
  <c r="AO32"/>
  <c r="AO40"/>
  <c r="AO43"/>
  <c r="AP43" s="1"/>
  <c r="AQ43" s="1"/>
  <c r="AV43" s="1"/>
  <c r="AO45"/>
  <c r="AP45" s="1"/>
  <c r="AQ45" s="1"/>
  <c r="AV45" s="1"/>
  <c r="AO58"/>
  <c r="AP58" s="1"/>
  <c r="AQ58" s="1"/>
  <c r="AV58" s="1"/>
  <c r="AO64"/>
  <c r="AP64" s="1"/>
  <c r="AQ64" s="1"/>
  <c r="AV64" s="1"/>
  <c r="AO73"/>
  <c r="AP73" s="1"/>
  <c r="AQ73" s="1"/>
  <c r="AV73" s="1"/>
  <c r="AO78"/>
  <c r="AP78" s="1"/>
  <c r="AQ78" s="1"/>
  <c r="AV78" s="1"/>
  <c r="AO81"/>
  <c r="AP81" s="1"/>
  <c r="AQ81" s="1"/>
  <c r="AV81" s="1"/>
  <c r="AO83"/>
  <c r="AP83" s="1"/>
  <c r="AQ83" s="1"/>
  <c r="AV83" s="1"/>
  <c r="AO85"/>
  <c r="AP85" s="1"/>
  <c r="AQ85" s="1"/>
  <c r="AV85" s="1"/>
  <c r="AO87"/>
  <c r="AP87" s="1"/>
  <c r="AQ87" s="1"/>
  <c r="AV87" s="1"/>
  <c r="AO89"/>
  <c r="AP89" s="1"/>
  <c r="AQ89" s="1"/>
  <c r="AV89" s="1"/>
  <c r="AO91"/>
  <c r="AP91" s="1"/>
  <c r="AQ91" s="1"/>
  <c r="AV91" s="1"/>
  <c r="AO94"/>
  <c r="AP94" s="1"/>
  <c r="AQ94" s="1"/>
  <c r="AV94" s="1"/>
  <c r="AO96"/>
  <c r="AP96" s="1"/>
  <c r="AQ96" s="1"/>
  <c r="AV96" s="1"/>
  <c r="AO99"/>
  <c r="AP99" s="1"/>
  <c r="AQ99" s="1"/>
  <c r="AV99" s="1"/>
  <c r="AO101"/>
  <c r="AP101" s="1"/>
  <c r="AQ101" s="1"/>
  <c r="AV101" s="1"/>
  <c r="AO103"/>
  <c r="AP103" s="1"/>
  <c r="AQ103" s="1"/>
  <c r="AV103" s="1"/>
  <c r="AO105"/>
  <c r="AP105" s="1"/>
  <c r="AQ105" s="1"/>
  <c r="AV105" s="1"/>
  <c r="AO106"/>
  <c r="AP106" s="1"/>
  <c r="AQ106" s="1"/>
  <c r="AV106" s="1"/>
  <c r="AO108"/>
  <c r="AP108" s="1"/>
  <c r="AQ108" s="1"/>
  <c r="AV108" s="1"/>
  <c r="AO161"/>
  <c r="AP161" s="1"/>
  <c r="AQ161" s="1"/>
  <c r="AO165"/>
  <c r="AP165" s="1"/>
  <c r="AQ165" s="1"/>
  <c r="AV165" s="1"/>
  <c r="AO185"/>
  <c r="AP185" s="1"/>
  <c r="AQ185" s="1"/>
  <c r="AV185" s="1"/>
  <c r="AO196"/>
  <c r="AP196" s="1"/>
  <c r="AQ196" s="1"/>
  <c r="AO199"/>
  <c r="AP199" s="1"/>
  <c r="AQ199" s="1"/>
  <c r="AV199" s="1"/>
  <c r="AO202"/>
  <c r="AP202" s="1"/>
  <c r="AQ202" s="1"/>
  <c r="AV202" s="1"/>
  <c r="AO206"/>
  <c r="AP206" s="1"/>
  <c r="AQ206" s="1"/>
  <c r="AV206" s="1"/>
  <c r="AO210"/>
  <c r="AP210" s="1"/>
  <c r="AQ210" s="1"/>
  <c r="AV210" s="1"/>
  <c r="AO214"/>
  <c r="AP214" s="1"/>
  <c r="AQ214" s="1"/>
  <c r="AV214" s="1"/>
  <c r="AO218"/>
  <c r="AP218" s="1"/>
  <c r="AQ218" s="1"/>
  <c r="AV218" s="1"/>
  <c r="AO28"/>
  <c r="AO111"/>
  <c r="AP111" s="1"/>
  <c r="AQ111" s="1"/>
  <c r="AO116"/>
  <c r="AP116" s="1"/>
  <c r="AQ116" s="1"/>
  <c r="AO120"/>
  <c r="AP120" s="1"/>
  <c r="AQ120" s="1"/>
  <c r="AO124"/>
  <c r="AP124" s="1"/>
  <c r="AQ124" s="1"/>
  <c r="AO127"/>
  <c r="AP127" s="1"/>
  <c r="AQ127" s="1"/>
  <c r="AO131"/>
  <c r="AP131" s="1"/>
  <c r="AQ131" s="1"/>
  <c r="AO134"/>
  <c r="AP134" s="1"/>
  <c r="AQ134" s="1"/>
  <c r="AO138"/>
  <c r="AP138" s="1"/>
  <c r="AQ138" s="1"/>
  <c r="AO207"/>
  <c r="AP207" s="1"/>
  <c r="AQ207" s="1"/>
  <c r="AV207" s="1"/>
  <c r="AO213"/>
  <c r="AP213" s="1"/>
  <c r="AQ213" s="1"/>
  <c r="AV213" s="1"/>
  <c r="AO217"/>
  <c r="AP217" s="1"/>
  <c r="AQ217" s="1"/>
  <c r="AV217" s="1"/>
  <c r="AO219"/>
  <c r="AP219" s="1"/>
  <c r="AQ219" s="1"/>
  <c r="AV219" s="1"/>
  <c r="AO223"/>
  <c r="AP223" s="1"/>
  <c r="AQ223" s="1"/>
  <c r="AV223" s="1"/>
  <c r="AO234"/>
  <c r="AP234" s="1"/>
  <c r="AQ234" s="1"/>
  <c r="AV234" s="1"/>
  <c r="AO238"/>
  <c r="AP238" s="1"/>
  <c r="AQ238" s="1"/>
  <c r="AV238" s="1"/>
  <c r="AO242"/>
  <c r="AP242" s="1"/>
  <c r="AQ242" s="1"/>
  <c r="AV242" s="1"/>
  <c r="AO246"/>
  <c r="AP246" s="1"/>
  <c r="AQ246" s="1"/>
  <c r="AV246" s="1"/>
  <c r="AO59"/>
  <c r="AP59" s="1"/>
  <c r="AQ59" s="1"/>
  <c r="AV59" s="1"/>
  <c r="AO65"/>
  <c r="AO26"/>
  <c r="AP26" s="1"/>
  <c r="AQ26" s="1"/>
  <c r="AO41"/>
  <c r="AP41" s="1"/>
  <c r="AQ41" s="1"/>
  <c r="AV41" s="1"/>
  <c r="AO47"/>
  <c r="AP47" s="1"/>
  <c r="AQ47" s="1"/>
  <c r="AV47" s="1"/>
  <c r="AO60"/>
  <c r="AP60" s="1"/>
  <c r="AQ60" s="1"/>
  <c r="AV60" s="1"/>
  <c r="AO62"/>
  <c r="AP62" s="1"/>
  <c r="AQ62" s="1"/>
  <c r="AV62" s="1"/>
  <c r="AO76"/>
  <c r="AP76" s="1"/>
  <c r="AQ76" s="1"/>
  <c r="AV76" s="1"/>
  <c r="AO114"/>
  <c r="AP114" s="1"/>
  <c r="AQ114" s="1"/>
  <c r="AV114" s="1"/>
  <c r="AO167"/>
  <c r="AP167" s="1"/>
  <c r="AQ167" s="1"/>
  <c r="AV167" s="1"/>
  <c r="AO169"/>
  <c r="AP169" s="1"/>
  <c r="AQ169" s="1"/>
  <c r="AV169" s="1"/>
  <c r="AO173"/>
  <c r="AO181"/>
  <c r="AP181" s="1"/>
  <c r="AQ181" s="1"/>
  <c r="AV181" s="1"/>
  <c r="AO186"/>
  <c r="AP186" s="1"/>
  <c r="AQ186" s="1"/>
  <c r="AV186" s="1"/>
  <c r="AO187"/>
  <c r="AP187" s="1"/>
  <c r="AQ187" s="1"/>
  <c r="AV187" s="1"/>
  <c r="AO189"/>
  <c r="AP189" s="1"/>
  <c r="AQ189" s="1"/>
  <c r="AV189" s="1"/>
  <c r="AO193"/>
  <c r="AP193" s="1"/>
  <c r="AQ193" s="1"/>
  <c r="AV193" s="1"/>
  <c r="AO197"/>
  <c r="AP197" s="1"/>
  <c r="AQ197" s="1"/>
  <c r="AV197" s="1"/>
  <c r="AO200"/>
  <c r="AP200" s="1"/>
  <c r="AQ200" s="1"/>
  <c r="AV200" s="1"/>
  <c r="AO209"/>
  <c r="AP209" s="1"/>
  <c r="AQ209" s="1"/>
  <c r="AV209" s="1"/>
  <c r="AO25"/>
  <c r="AP25" s="1"/>
  <c r="AQ25" s="1"/>
  <c r="AV25" s="1"/>
  <c r="AC12"/>
  <c r="AO12" s="1"/>
  <c r="AP66"/>
  <c r="AQ66" s="1"/>
  <c r="AV66" s="1"/>
  <c r="AO27"/>
  <c r="AO29"/>
  <c r="AO31"/>
  <c r="AO33"/>
  <c r="AO36"/>
  <c r="AO44"/>
  <c r="AO52"/>
  <c r="AO61"/>
  <c r="AO69"/>
  <c r="AO38"/>
  <c r="AO46"/>
  <c r="AO54"/>
  <c r="AO63"/>
  <c r="AO71"/>
  <c r="AO77"/>
  <c r="AO67"/>
  <c r="AO74"/>
  <c r="AO79"/>
  <c r="AO82"/>
  <c r="AO86"/>
  <c r="AO90"/>
  <c r="AO95"/>
  <c r="AO98"/>
  <c r="AO102"/>
  <c r="AO104"/>
  <c r="AO107"/>
  <c r="AO163"/>
  <c r="AP162"/>
  <c r="AQ162" s="1"/>
  <c r="AV162" s="1"/>
  <c r="AO122"/>
  <c r="AO126"/>
  <c r="AO129"/>
  <c r="AO132"/>
  <c r="AO136"/>
  <c r="AO140"/>
  <c r="AO144"/>
  <c r="AO147"/>
  <c r="AO149"/>
  <c r="AO151"/>
  <c r="AO153"/>
  <c r="AO155"/>
  <c r="AO156"/>
  <c r="AO157"/>
  <c r="AO158"/>
  <c r="AO159"/>
  <c r="AO160"/>
  <c r="AV194"/>
  <c r="AP205"/>
  <c r="AQ205" s="1"/>
  <c r="AV205" s="1"/>
  <c r="AP230"/>
  <c r="AQ230" s="1"/>
  <c r="AV230" s="1"/>
  <c r="AO172"/>
  <c r="AO174"/>
  <c r="AV184"/>
  <c r="AC261" l="1"/>
  <c r="AO261"/>
  <c r="AV190"/>
  <c r="AW190" s="1"/>
  <c r="AX190" s="1"/>
  <c r="AV179"/>
  <c r="AW179" s="1"/>
  <c r="AX179" s="1"/>
  <c r="AV113"/>
  <c r="AW113" s="1"/>
  <c r="AX113" s="1"/>
  <c r="AP10"/>
  <c r="AV176"/>
  <c r="AW176" s="1"/>
  <c r="AX176" s="1"/>
  <c r="AV138"/>
  <c r="AW138" s="1"/>
  <c r="AX138" s="1"/>
  <c r="AV182"/>
  <c r="AW182" s="1"/>
  <c r="AV201"/>
  <c r="AW201" s="1"/>
  <c r="AX201" s="1"/>
  <c r="AV178"/>
  <c r="AW178" s="1"/>
  <c r="AV124"/>
  <c r="AW124" s="1"/>
  <c r="AX124" s="1"/>
  <c r="AV97"/>
  <c r="AW97" s="1"/>
  <c r="AX97" s="1"/>
  <c r="AV80"/>
  <c r="AW80" s="1"/>
  <c r="AX80" s="1"/>
  <c r="AV57"/>
  <c r="AW57" s="1"/>
  <c r="AV26"/>
  <c r="AW26" s="1"/>
  <c r="AX26" s="1"/>
  <c r="AV148"/>
  <c r="AW148" s="1"/>
  <c r="AV116"/>
  <c r="AW116" s="1"/>
  <c r="AX116" s="1"/>
  <c r="AV150"/>
  <c r="AW150" s="1"/>
  <c r="AX150" s="1"/>
  <c r="AV88"/>
  <c r="AW88" s="1"/>
  <c r="AV131"/>
  <c r="AW131" s="1"/>
  <c r="AV142"/>
  <c r="AW142" s="1"/>
  <c r="AV183"/>
  <c r="AW183" s="1"/>
  <c r="AX183" s="1"/>
  <c r="AV111"/>
  <c r="AW111" s="1"/>
  <c r="AX111" s="1"/>
  <c r="AV42"/>
  <c r="AW42" s="1"/>
  <c r="AX42" s="1"/>
  <c r="AV152"/>
  <c r="AW152" s="1"/>
  <c r="AV203"/>
  <c r="AW203" s="1"/>
  <c r="AX203" s="1"/>
  <c r="AV175"/>
  <c r="AW175" s="1"/>
  <c r="AV146"/>
  <c r="AW146" s="1"/>
  <c r="AV127"/>
  <c r="AW127" s="1"/>
  <c r="AV196"/>
  <c r="AW196" s="1"/>
  <c r="AX196" s="1"/>
  <c r="AV109"/>
  <c r="AW109" s="1"/>
  <c r="AX109" s="1"/>
  <c r="AV180"/>
  <c r="AW180" s="1"/>
  <c r="AX180" s="1"/>
  <c r="AV92"/>
  <c r="AW92" s="1"/>
  <c r="AX92" s="1"/>
  <c r="AV134"/>
  <c r="AW134" s="1"/>
  <c r="AV198"/>
  <c r="AW198" s="1"/>
  <c r="AX198" s="1"/>
  <c r="AV120"/>
  <c r="AW120" s="1"/>
  <c r="AV161"/>
  <c r="AW161" s="1"/>
  <c r="AX161" s="1"/>
  <c r="AW171"/>
  <c r="AX171" s="1"/>
  <c r="AW48"/>
  <c r="AX48" s="1"/>
  <c r="AP40"/>
  <c r="AQ40" s="1"/>
  <c r="AV40" s="1"/>
  <c r="AP65"/>
  <c r="AQ65" s="1"/>
  <c r="AV65" s="1"/>
  <c r="AW65" s="1"/>
  <c r="AP28"/>
  <c r="AQ28" s="1"/>
  <c r="AV28" s="1"/>
  <c r="AP173"/>
  <c r="AQ173" s="1"/>
  <c r="AV173" s="1"/>
  <c r="AP30"/>
  <c r="AQ30" s="1"/>
  <c r="AV30" s="1"/>
  <c r="AW30" s="1"/>
  <c r="AP32"/>
  <c r="AQ32" s="1"/>
  <c r="AV32" s="1"/>
  <c r="AP12"/>
  <c r="AQ12" s="1"/>
  <c r="AV12" s="1"/>
  <c r="AW187"/>
  <c r="AW222"/>
  <c r="AX222" s="1"/>
  <c r="AW204"/>
  <c r="AX204" s="1"/>
  <c r="AW115"/>
  <c r="AX115" s="1"/>
  <c r="AW105"/>
  <c r="AX105" s="1"/>
  <c r="AW214"/>
  <c r="AX214" s="1"/>
  <c r="AW240"/>
  <c r="AX240" s="1"/>
  <c r="AW168"/>
  <c r="AW243"/>
  <c r="AX243" s="1"/>
  <c r="AW103"/>
  <c r="AW50"/>
  <c r="AW24"/>
  <c r="AX24" s="1"/>
  <c r="AW51"/>
  <c r="AX51" s="1"/>
  <c r="AW23"/>
  <c r="AX23" s="1"/>
  <c r="AW18"/>
  <c r="AW78"/>
  <c r="AX78" s="1"/>
  <c r="AW66"/>
  <c r="AX66" s="1"/>
  <c r="AW91"/>
  <c r="AX91" s="1"/>
  <c r="AW206"/>
  <c r="AX206" s="1"/>
  <c r="AW199"/>
  <c r="AX199" s="1"/>
  <c r="AW252"/>
  <c r="AX252" s="1"/>
  <c r="AW232"/>
  <c r="AX232" s="1"/>
  <c r="AW225"/>
  <c r="AX225" s="1"/>
  <c r="AW216"/>
  <c r="AX216" s="1"/>
  <c r="AW185"/>
  <c r="AW164"/>
  <c r="AW250"/>
  <c r="AX250" s="1"/>
  <c r="AW245"/>
  <c r="AX245" s="1"/>
  <c r="AW238"/>
  <c r="AX238" s="1"/>
  <c r="AW197"/>
  <c r="AX197" s="1"/>
  <c r="AW100"/>
  <c r="AW87"/>
  <c r="AX87" s="1"/>
  <c r="AW43"/>
  <c r="AX43" s="1"/>
  <c r="AW53"/>
  <c r="AX53" s="1"/>
  <c r="AW39"/>
  <c r="AX39" s="1"/>
  <c r="AW21"/>
  <c r="AX21" s="1"/>
  <c r="AW11"/>
  <c r="AW68"/>
  <c r="AX68" s="1"/>
  <c r="AW35"/>
  <c r="AX35" s="1"/>
  <c r="AW205"/>
  <c r="AX205" s="1"/>
  <c r="AW235"/>
  <c r="AX235" s="1"/>
  <c r="AW207"/>
  <c r="AX207" s="1"/>
  <c r="AW110"/>
  <c r="AX110" s="1"/>
  <c r="AW14"/>
  <c r="AX14" s="1"/>
  <c r="AW181"/>
  <c r="AX181" s="1"/>
  <c r="AW230"/>
  <c r="AX230" s="1"/>
  <c r="AW191"/>
  <c r="AX191" s="1"/>
  <c r="AW255"/>
  <c r="AX255" s="1"/>
  <c r="AW237"/>
  <c r="AX237" s="1"/>
  <c r="AW167"/>
  <c r="AX167" s="1"/>
  <c r="AW227"/>
  <c r="AX227" s="1"/>
  <c r="AW220"/>
  <c r="AX220" s="1"/>
  <c r="AW208"/>
  <c r="AX208" s="1"/>
  <c r="AW211"/>
  <c r="AX211" s="1"/>
  <c r="AW166"/>
  <c r="AX166" s="1"/>
  <c r="AW246"/>
  <c r="AX246" s="1"/>
  <c r="AW217"/>
  <c r="AX217" s="1"/>
  <c r="AW189"/>
  <c r="AX189" s="1"/>
  <c r="AW59"/>
  <c r="AX59" s="1"/>
  <c r="AW154"/>
  <c r="AX154" s="1"/>
  <c r="AW89"/>
  <c r="AX89" s="1"/>
  <c r="AW76"/>
  <c r="AX76" s="1"/>
  <c r="AW16"/>
  <c r="AX16" s="1"/>
  <c r="AW13"/>
  <c r="AX13" s="1"/>
  <c r="AW70"/>
  <c r="AX70" s="1"/>
  <c r="AW37"/>
  <c r="AX37" s="1"/>
  <c r="AW58"/>
  <c r="AX58" s="1"/>
  <c r="AW85"/>
  <c r="AX85" s="1"/>
  <c r="AW73"/>
  <c r="AX73" s="1"/>
  <c r="AW17"/>
  <c r="AX17" s="1"/>
  <c r="AW184"/>
  <c r="AX184" s="1"/>
  <c r="AW236"/>
  <c r="AX236" s="1"/>
  <c r="AW209"/>
  <c r="AX209" s="1"/>
  <c r="AW229"/>
  <c r="AX229" s="1"/>
  <c r="AW219"/>
  <c r="AX219" s="1"/>
  <c r="AP151"/>
  <c r="AQ151" s="1"/>
  <c r="AV151" s="1"/>
  <c r="AW165"/>
  <c r="AX165" s="1"/>
  <c r="AW218"/>
  <c r="AX218" s="1"/>
  <c r="AW202"/>
  <c r="AX202" s="1"/>
  <c r="AW254"/>
  <c r="AX254" s="1"/>
  <c r="AW194"/>
  <c r="AX194" s="1"/>
  <c r="AW253"/>
  <c r="AX253" s="1"/>
  <c r="AW247"/>
  <c r="AX247" s="1"/>
  <c r="AW242"/>
  <c r="AX242" s="1"/>
  <c r="AW239"/>
  <c r="AX239" s="1"/>
  <c r="AW234"/>
  <c r="AX234" s="1"/>
  <c r="AW231"/>
  <c r="AX231" s="1"/>
  <c r="AW228"/>
  <c r="AX228" s="1"/>
  <c r="AW224"/>
  <c r="AX224" s="1"/>
  <c r="AW221"/>
  <c r="AX221" s="1"/>
  <c r="AP158"/>
  <c r="AQ158" s="1"/>
  <c r="AV158" s="1"/>
  <c r="AP153"/>
  <c r="AQ153" s="1"/>
  <c r="AV153" s="1"/>
  <c r="AP144"/>
  <c r="AQ144" s="1"/>
  <c r="AV144" s="1"/>
  <c r="AP129"/>
  <c r="AQ129" s="1"/>
  <c r="AV129" s="1"/>
  <c r="AW162"/>
  <c r="AX162" s="1"/>
  <c r="AP104"/>
  <c r="AQ104" s="1"/>
  <c r="AV104" s="1"/>
  <c r="AP90"/>
  <c r="AQ90" s="1"/>
  <c r="AV90" s="1"/>
  <c r="AP74"/>
  <c r="AQ74" s="1"/>
  <c r="AV74" s="1"/>
  <c r="AP54"/>
  <c r="AQ54" s="1"/>
  <c r="AV54" s="1"/>
  <c r="AP69"/>
  <c r="AQ69" s="1"/>
  <c r="AV69" s="1"/>
  <c r="AP31"/>
  <c r="AQ31" s="1"/>
  <c r="AV31" s="1"/>
  <c r="AW62"/>
  <c r="AX62" s="1"/>
  <c r="AW41"/>
  <c r="AX41" s="1"/>
  <c r="AW22"/>
  <c r="AX22" s="1"/>
  <c r="AW20"/>
  <c r="AX20" s="1"/>
  <c r="AW49"/>
  <c r="AX49" s="1"/>
  <c r="AW25"/>
  <c r="AX25" s="1"/>
  <c r="AW212"/>
  <c r="AX212" s="1"/>
  <c r="AW226"/>
  <c r="AX226" s="1"/>
  <c r="AP157"/>
  <c r="AQ157" s="1"/>
  <c r="AV157" s="1"/>
  <c r="AW210"/>
  <c r="AX210" s="1"/>
  <c r="AW195"/>
  <c r="AX195" s="1"/>
  <c r="AW249"/>
  <c r="AX249" s="1"/>
  <c r="AP159"/>
  <c r="AQ159" s="1"/>
  <c r="AV159" s="1"/>
  <c r="AP155"/>
  <c r="AQ155" s="1"/>
  <c r="AV155" s="1"/>
  <c r="AP147"/>
  <c r="AQ147" s="1"/>
  <c r="AV147" s="1"/>
  <c r="AP132"/>
  <c r="AQ132" s="1"/>
  <c r="AV132" s="1"/>
  <c r="AP107"/>
  <c r="AQ107" s="1"/>
  <c r="AV107" s="1"/>
  <c r="AP95"/>
  <c r="AQ95" s="1"/>
  <c r="AV95" s="1"/>
  <c r="AP79"/>
  <c r="AQ79" s="1"/>
  <c r="AV79" s="1"/>
  <c r="AP63"/>
  <c r="AQ63" s="1"/>
  <c r="AV63" s="1"/>
  <c r="AP52"/>
  <c r="AQ52" s="1"/>
  <c r="AV52" s="1"/>
  <c r="AP33"/>
  <c r="AQ33" s="1"/>
  <c r="AV33" s="1"/>
  <c r="AW244"/>
  <c r="AX244" s="1"/>
  <c r="AW215"/>
  <c r="AX215" s="1"/>
  <c r="AW188"/>
  <c r="AW241"/>
  <c r="AX241" s="1"/>
  <c r="AW177"/>
  <c r="AP172"/>
  <c r="AQ172" s="1"/>
  <c r="AV172" s="1"/>
  <c r="AW192"/>
  <c r="AX192" s="1"/>
  <c r="AP160"/>
  <c r="AQ160" s="1"/>
  <c r="AV160" s="1"/>
  <c r="AP156"/>
  <c r="AQ156" s="1"/>
  <c r="AV156" s="1"/>
  <c r="AP149"/>
  <c r="AQ149" s="1"/>
  <c r="AV149" s="1"/>
  <c r="AP136"/>
  <c r="AQ136" s="1"/>
  <c r="AV136" s="1"/>
  <c r="AP122"/>
  <c r="AQ122" s="1"/>
  <c r="AV122" s="1"/>
  <c r="AP163"/>
  <c r="AQ163" s="1"/>
  <c r="AV163" s="1"/>
  <c r="AP98"/>
  <c r="AQ98" s="1"/>
  <c r="AV98" s="1"/>
  <c r="AP82"/>
  <c r="AQ82" s="1"/>
  <c r="AV82" s="1"/>
  <c r="AW118"/>
  <c r="AX118" s="1"/>
  <c r="AP71"/>
  <c r="AQ71" s="1"/>
  <c r="AV71" s="1"/>
  <c r="AP38"/>
  <c r="AQ38" s="1"/>
  <c r="AV38" s="1"/>
  <c r="AP36"/>
  <c r="AQ36" s="1"/>
  <c r="AV36" s="1"/>
  <c r="AP27"/>
  <c r="AQ27" s="1"/>
  <c r="AV27" s="1"/>
  <c r="AW143"/>
  <c r="AX143" s="1"/>
  <c r="AW139"/>
  <c r="AX139" s="1"/>
  <c r="AW135"/>
  <c r="AX135" s="1"/>
  <c r="AW128"/>
  <c r="AX128" s="1"/>
  <c r="AW125"/>
  <c r="AX125" s="1"/>
  <c r="AW121"/>
  <c r="AX121" s="1"/>
  <c r="AW117"/>
  <c r="AX117" s="1"/>
  <c r="AW94"/>
  <c r="AX94" s="1"/>
  <c r="AW34"/>
  <c r="AQ10"/>
  <c r="AW81"/>
  <c r="AX81" s="1"/>
  <c r="AW64"/>
  <c r="AX64" s="1"/>
  <c r="AP174"/>
  <c r="AQ174" s="1"/>
  <c r="AV174" s="1"/>
  <c r="AW233"/>
  <c r="AX233" s="1"/>
  <c r="AW223"/>
  <c r="AX223" s="1"/>
  <c r="AW213"/>
  <c r="AX213" s="1"/>
  <c r="AP140"/>
  <c r="AQ140" s="1"/>
  <c r="AV140" s="1"/>
  <c r="AP126"/>
  <c r="AQ126" s="1"/>
  <c r="AV126" s="1"/>
  <c r="AW170"/>
  <c r="AW200"/>
  <c r="AX200" s="1"/>
  <c r="AW193"/>
  <c r="AX193" s="1"/>
  <c r="AW186"/>
  <c r="AX186" s="1"/>
  <c r="AW169"/>
  <c r="AP102"/>
  <c r="AQ102" s="1"/>
  <c r="AV102" s="1"/>
  <c r="AP86"/>
  <c r="AQ86" s="1"/>
  <c r="AV86" s="1"/>
  <c r="AP67"/>
  <c r="AQ67" s="1"/>
  <c r="AV67" s="1"/>
  <c r="AP77"/>
  <c r="AQ77" s="1"/>
  <c r="AV77" s="1"/>
  <c r="AP46"/>
  <c r="AQ46" s="1"/>
  <c r="AV46" s="1"/>
  <c r="AW114"/>
  <c r="AW106"/>
  <c r="AX106" s="1"/>
  <c r="AW101"/>
  <c r="AX101" s="1"/>
  <c r="AP61"/>
  <c r="AQ61" s="1"/>
  <c r="AV61" s="1"/>
  <c r="AP44"/>
  <c r="AQ44" s="1"/>
  <c r="AV44" s="1"/>
  <c r="AP29"/>
  <c r="AQ29" s="1"/>
  <c r="AV29" s="1"/>
  <c r="AW145"/>
  <c r="AW141"/>
  <c r="AX141" s="1"/>
  <c r="AW137"/>
  <c r="AX137" s="1"/>
  <c r="AW133"/>
  <c r="AX133" s="1"/>
  <c r="AW130"/>
  <c r="AW123"/>
  <c r="AW119"/>
  <c r="AX119" s="1"/>
  <c r="AW108"/>
  <c r="AW99"/>
  <c r="AX99" s="1"/>
  <c r="AW96"/>
  <c r="AW83"/>
  <c r="AX83" s="1"/>
  <c r="AW112"/>
  <c r="AX112" s="1"/>
  <c r="AW60"/>
  <c r="AX60" s="1"/>
  <c r="AW47"/>
  <c r="AW19"/>
  <c r="AX19" s="1"/>
  <c r="AW15"/>
  <c r="AX15" s="1"/>
  <c r="AW45"/>
  <c r="AX45" s="1"/>
  <c r="AW55"/>
  <c r="AX55" s="1"/>
  <c r="AQ261" l="1"/>
  <c r="AP261"/>
  <c r="AX182"/>
  <c r="AX178"/>
  <c r="AX57"/>
  <c r="AW173"/>
  <c r="AX65"/>
  <c r="AX30"/>
  <c r="AW28"/>
  <c r="AW40"/>
  <c r="AX40" s="1"/>
  <c r="AW32"/>
  <c r="AX32" s="1"/>
  <c r="AW12"/>
  <c r="AW77"/>
  <c r="AX77" s="1"/>
  <c r="AW67"/>
  <c r="AX67" s="1"/>
  <c r="AW38"/>
  <c r="AX38" s="1"/>
  <c r="AW33"/>
  <c r="AX33" s="1"/>
  <c r="AW63"/>
  <c r="AW74"/>
  <c r="AW144"/>
  <c r="AX144" s="1"/>
  <c r="AW163"/>
  <c r="AX163" s="1"/>
  <c r="AW52"/>
  <c r="AW44"/>
  <c r="AX44" s="1"/>
  <c r="AW102"/>
  <c r="AX102" s="1"/>
  <c r="AW174"/>
  <c r="AX174" s="1"/>
  <c r="AW36"/>
  <c r="AX36" s="1"/>
  <c r="AW172"/>
  <c r="AW107"/>
  <c r="AX107" s="1"/>
  <c r="AW158"/>
  <c r="AX158" s="1"/>
  <c r="AW27"/>
  <c r="AW151"/>
  <c r="AX151" s="1"/>
  <c r="AW71"/>
  <c r="AX71" s="1"/>
  <c r="AW69"/>
  <c r="AX69" s="1"/>
  <c r="AW61"/>
  <c r="AW98"/>
  <c r="AX98" s="1"/>
  <c r="AW136"/>
  <c r="AX136" s="1"/>
  <c r="AW86"/>
  <c r="AX86" s="1"/>
  <c r="AW126"/>
  <c r="AX126" s="1"/>
  <c r="AV10"/>
  <c r="AV261" s="1"/>
  <c r="AW82"/>
  <c r="AX82" s="1"/>
  <c r="AW122"/>
  <c r="AX122" s="1"/>
  <c r="AW149"/>
  <c r="AX149" s="1"/>
  <c r="AW160"/>
  <c r="AX160" s="1"/>
  <c r="AW79"/>
  <c r="AW147"/>
  <c r="AX147" s="1"/>
  <c r="AW159"/>
  <c r="AX159" s="1"/>
  <c r="AW156"/>
  <c r="AX156" s="1"/>
  <c r="AX170"/>
  <c r="AX188"/>
  <c r="AX114"/>
  <c r="AX47"/>
  <c r="AX96"/>
  <c r="AX108"/>
  <c r="AX123"/>
  <c r="AX130"/>
  <c r="AX145"/>
  <c r="AX169"/>
  <c r="AX134"/>
  <c r="AX34"/>
  <c r="AX88"/>
  <c r="AX146"/>
  <c r="AX177"/>
  <c r="AX127"/>
  <c r="AX152"/>
  <c r="AX11"/>
  <c r="AX100"/>
  <c r="AX164"/>
  <c r="AX103"/>
  <c r="AX187"/>
  <c r="AW46"/>
  <c r="AX46" s="1"/>
  <c r="AW95"/>
  <c r="AX95" s="1"/>
  <c r="AW155"/>
  <c r="AX155" s="1"/>
  <c r="AW157"/>
  <c r="AX157" s="1"/>
  <c r="AW31"/>
  <c r="AW54"/>
  <c r="AX54" s="1"/>
  <c r="AW104"/>
  <c r="AW29"/>
  <c r="AW140"/>
  <c r="AX140" s="1"/>
  <c r="AW132"/>
  <c r="AX132" s="1"/>
  <c r="AW90"/>
  <c r="AX90" s="1"/>
  <c r="AW129"/>
  <c r="AX129" s="1"/>
  <c r="AW153"/>
  <c r="AX148"/>
  <c r="AX131"/>
  <c r="AX120"/>
  <c r="AX142"/>
  <c r="AX175"/>
  <c r="AX185"/>
  <c r="AX18"/>
  <c r="AX50"/>
  <c r="AX168"/>
  <c r="AX173" l="1"/>
  <c r="AX28"/>
  <c r="AX12"/>
  <c r="AX31"/>
  <c r="AX153"/>
  <c r="AW10"/>
  <c r="AW261" s="1"/>
  <c r="AX104"/>
  <c r="AX29"/>
  <c r="AX79"/>
  <c r="AX61"/>
  <c r="AX27"/>
  <c r="AX172"/>
  <c r="AX52"/>
  <c r="AX74"/>
  <c r="AX63"/>
  <c r="AX10" l="1"/>
  <c r="AX261" s="1"/>
  <c r="Y5" i="63" l="1"/>
  <c r="Y6"/>
  <c r="Y7"/>
  <c r="Y8"/>
  <c r="Y9"/>
  <c r="Y10"/>
  <c r="Y11"/>
  <c r="Y12"/>
  <c r="Y13"/>
  <c r="Y14"/>
  <c r="Y4"/>
  <c r="Y17" l="1"/>
</calcChain>
</file>

<file path=xl/sharedStrings.xml><?xml version="1.0" encoding="utf-8"?>
<sst xmlns="http://schemas.openxmlformats.org/spreadsheetml/2006/main" count="2057" uniqueCount="1386">
  <si>
    <t>TOTAL</t>
  </si>
  <si>
    <t>ក្រុមហ៊ុន អ៊ែតវ៉ានស៏ ធីម​ (ខេមបូឌា) ឯ.ក</t>
  </si>
  <si>
    <t>ADVANCE TEAM (CAMBODIA) CO.,LTD</t>
  </si>
  <si>
    <t xml:space="preserve"> </t>
  </si>
  <si>
    <t>上班天数基础：</t>
  </si>
  <si>
    <t>RATE:</t>
  </si>
  <si>
    <t>ល.រ</t>
  </si>
  <si>
    <t>អត្តលេខ ឈ្មោះ</t>
  </si>
  <si>
    <t>ឈ្មោះជាភាសាអង់គ្លេស</t>
  </si>
  <si>
    <t>ភេទ</t>
  </si>
  <si>
    <t>ថ្ងៃខែឆ្នាំ</t>
  </si>
  <si>
    <t>លេខអត្ត.ខ្មែរ ឬលិខិតឆ្លងដែន</t>
  </si>
  <si>
    <t>លេខទូរសព្ទ័</t>
  </si>
  <si>
    <t>ស្ថានភាពគ្រួសារ</t>
  </si>
  <si>
    <t>ផ្នែក</t>
  </si>
  <si>
    <t>ប្រាក់តួនាទី</t>
  </si>
  <si>
    <t>ប្រាក់ជំនាញ</t>
  </si>
  <si>
    <t>ប្រាក់ភាសា</t>
  </si>
  <si>
    <t>ប្រាក់បៀវត្ស</t>
  </si>
  <si>
    <t>ចំនួនថ្ងៃធ្វើការ</t>
  </si>
  <si>
    <t>ប្រាក់ខែធ្វើការ</t>
  </si>
  <si>
    <t>ថែមម៉ោង​​ 4-6</t>
  </si>
  <si>
    <t>ប្រាក់ថែមម៉ោង​​</t>
  </si>
  <si>
    <t>ថែមម៉ោង​​ 6-8</t>
  </si>
  <si>
    <t>ប្រាក់បណ្តុះបណ្តាល</t>
  </si>
  <si>
    <t>លុយបាយថែមម៉ោង</t>
  </si>
  <si>
    <t>ប្រាក់រង្វាន់</t>
  </si>
  <si>
    <t>លុយបាយថ្ងៃត្រង់</t>
  </si>
  <si>
    <t>ប្រាក់អតីតភាព</t>
  </si>
  <si>
    <t>លុយធ្វើដំណើរ</t>
  </si>
  <si>
    <t>លុយទឹកដោះគោកូន</t>
  </si>
  <si>
    <t>ប្រាក់លំហែមាតុភាព</t>
  </si>
  <si>
    <t>ប្រាក់បំណាច់ឆ្នាំ</t>
  </si>
  <si>
    <t>ប្រាក់រំសាយ៥%</t>
  </si>
  <si>
    <t>បំពេញប្រាក់គោល</t>
  </si>
  <si>
    <t>ប្រាក់កែតំរូវ</t>
  </si>
  <si>
    <t>ប្រាក់រង្វាន់គោលដៅ</t>
  </si>
  <si>
    <t>ប្រាក់សរុប</t>
  </si>
  <si>
    <t>មូលស្ថានគិតពន្ធ</t>
  </si>
  <si>
    <t>ប្រាក់សហជីប</t>
  </si>
  <si>
    <t>ប្រាក់ខែថ្ងៃទី1-15</t>
  </si>
  <si>
    <t>កែតំរូវដក</t>
  </si>
  <si>
    <t>ដុល្លា</t>
  </si>
  <si>
    <t>រៀល</t>
  </si>
  <si>
    <t>ហត្ថលេខា</t>
  </si>
  <si>
    <t>ចូលធ្វើការ</t>
  </si>
  <si>
    <t>កំណើត</t>
  </si>
  <si>
    <t>ប្តីប្រពន្ធ</t>
  </si>
  <si>
    <t>កូន</t>
  </si>
  <si>
    <t>编号</t>
  </si>
  <si>
    <t>工号</t>
  </si>
  <si>
    <t>员工姓名</t>
  </si>
  <si>
    <t xml:space="preserve">性别 </t>
  </si>
  <si>
    <t>入厂日期</t>
  </si>
  <si>
    <t>丈夫/妻子</t>
  </si>
  <si>
    <t>孩子</t>
  </si>
  <si>
    <t>部门代号</t>
  </si>
  <si>
    <t>職務</t>
  </si>
  <si>
    <t>技術</t>
  </si>
  <si>
    <t>語言</t>
  </si>
  <si>
    <t>月薪</t>
  </si>
  <si>
    <t>计薪天数</t>
  </si>
  <si>
    <t>加班4-6</t>
  </si>
  <si>
    <t>加班费</t>
  </si>
  <si>
    <t>周日加班</t>
  </si>
  <si>
    <t>培训津贴</t>
  </si>
  <si>
    <t>加班餐费</t>
  </si>
  <si>
    <t>全勤奖</t>
  </si>
  <si>
    <t>午餐補助</t>
  </si>
  <si>
    <t>工龄奖</t>
  </si>
  <si>
    <t>交通補助</t>
  </si>
  <si>
    <t>哺乳費</t>
  </si>
  <si>
    <t>产假补贴</t>
  </si>
  <si>
    <t>年假</t>
  </si>
  <si>
    <t>5%工资</t>
  </si>
  <si>
    <t>其他津贴</t>
  </si>
  <si>
    <t>调整+</t>
  </si>
  <si>
    <t>效率獎金</t>
  </si>
  <si>
    <t>实际工资</t>
  </si>
  <si>
    <t>算税基础</t>
  </si>
  <si>
    <t>工资税</t>
  </si>
  <si>
    <t>扣除工会费</t>
  </si>
  <si>
    <t>工资01至15号</t>
  </si>
  <si>
    <t>调整(-)</t>
  </si>
  <si>
    <t>美金</t>
  </si>
  <si>
    <t>柬币</t>
  </si>
  <si>
    <t xml:space="preserve">签名 </t>
  </si>
  <si>
    <t>Total</t>
  </si>
  <si>
    <t>ADT0003</t>
  </si>
  <si>
    <t>ប្រាក់ ដាណែត</t>
  </si>
  <si>
    <t>PRAK DANETH</t>
  </si>
  <si>
    <t>F</t>
  </si>
  <si>
    <t>097 25 46 741</t>
  </si>
  <si>
    <t>PC</t>
  </si>
  <si>
    <t>ADT0004</t>
  </si>
  <si>
    <t>ប្រាក់សុខលាប</t>
  </si>
  <si>
    <t>PRAK SOKLEAB</t>
  </si>
  <si>
    <t>088 51 45 529</t>
  </si>
  <si>
    <t>PP</t>
  </si>
  <si>
    <t>ADT0006</t>
  </si>
  <si>
    <t>ស៊ុំ ស៊ីណា</t>
  </si>
  <si>
    <t>SUM SINA</t>
  </si>
  <si>
    <t>M</t>
  </si>
  <si>
    <t>096 83 36 6588</t>
  </si>
  <si>
    <t>AL</t>
  </si>
  <si>
    <t>ADT0007</t>
  </si>
  <si>
    <t>ស៊ុំ​​ មករា</t>
  </si>
  <si>
    <t>SUM MAKARA</t>
  </si>
  <si>
    <t>070 602 088</t>
  </si>
  <si>
    <t>PA-B</t>
  </si>
  <si>
    <t>ADT0008</t>
  </si>
  <si>
    <t>ហាយ ទក</t>
  </si>
  <si>
    <t>HORY TORK</t>
  </si>
  <si>
    <t>096 809 1672</t>
  </si>
  <si>
    <t>PA-A</t>
  </si>
  <si>
    <t>ADT0011</t>
  </si>
  <si>
    <t>ពេជ្រ សុផាន់ណា</t>
  </si>
  <si>
    <t>PHCH SOPHANNA</t>
  </si>
  <si>
    <t>096​ ​966​ 06 99</t>
  </si>
  <si>
    <t>PPC</t>
  </si>
  <si>
    <t>ADT0017</t>
  </si>
  <si>
    <t>អុល សុខលី</t>
  </si>
  <si>
    <t>ORL SOKLY</t>
  </si>
  <si>
    <t>096 453 2122</t>
  </si>
  <si>
    <t>QC</t>
  </si>
  <si>
    <t>ADT0018</t>
  </si>
  <si>
    <t>រត្ន័ ​សារឿន</t>
  </si>
  <si>
    <t>RATH SAROEURN</t>
  </si>
  <si>
    <t>087​​​ 405 922</t>
  </si>
  <si>
    <t>ADT0022</t>
  </si>
  <si>
    <t>ចន ធារី</t>
  </si>
  <si>
    <t>CHAN THEAVY</t>
  </si>
  <si>
    <t>020445415(01)</t>
  </si>
  <si>
    <t>016 772 803</t>
  </si>
  <si>
    <t>ADT0026</t>
  </si>
  <si>
    <t>សួន ម៉ាច</t>
  </si>
  <si>
    <t>SUON MACH</t>
  </si>
  <si>
    <t>097 558 9785</t>
  </si>
  <si>
    <t>ADT0029</t>
  </si>
  <si>
    <t>ស៊ា ជ្រុយ</t>
  </si>
  <si>
    <t>SEA CHRUY</t>
  </si>
  <si>
    <t>016 978 571</t>
  </si>
  <si>
    <t>ADT0031</t>
  </si>
  <si>
    <t>ហន់ ជូនី</t>
  </si>
  <si>
    <t>HANG CHOUNY</t>
  </si>
  <si>
    <t>098 277 906</t>
  </si>
  <si>
    <t>ADT0032</t>
  </si>
  <si>
    <t>ងឹម ស្រិពៅ</t>
  </si>
  <si>
    <t>NMGOE SREYPAO</t>
  </si>
  <si>
    <t>087 535 872</t>
  </si>
  <si>
    <t>ADT0036</t>
  </si>
  <si>
    <t>ស្រួយ ប៊ុនណាត</t>
  </si>
  <si>
    <t>SRUOY BUNATH</t>
  </si>
  <si>
    <t>070​​ 982​ 712</t>
  </si>
  <si>
    <t>ADT0037</t>
  </si>
  <si>
    <t>សឿន ម៉ារី</t>
  </si>
  <si>
    <t>SOEURN MARY</t>
  </si>
  <si>
    <t>2019年/005/06</t>
  </si>
  <si>
    <t>088 215 4724</t>
  </si>
  <si>
    <t>ADT0038</t>
  </si>
  <si>
    <t>សឿង នឿត</t>
  </si>
  <si>
    <t>SOEURNG NOEURT</t>
  </si>
  <si>
    <t>096 635 8619</t>
  </si>
  <si>
    <t>ADT0049</t>
  </si>
  <si>
    <t>ង៉ែត ផល</t>
  </si>
  <si>
    <t>NGET PHAL</t>
  </si>
  <si>
    <t>090 484  201</t>
  </si>
  <si>
    <t>ADT0056</t>
  </si>
  <si>
    <t>សយ តុលា</t>
  </si>
  <si>
    <t>SAY TOLA</t>
  </si>
  <si>
    <t>010​ 714 251</t>
  </si>
  <si>
    <t>ADT0058</t>
  </si>
  <si>
    <t>វ៉ាន់ ណាវី</t>
  </si>
  <si>
    <t>VANNAVY</t>
  </si>
  <si>
    <t>070 816 309</t>
  </si>
  <si>
    <t>ADT0059</t>
  </si>
  <si>
    <t>ភាង  រាភី</t>
  </si>
  <si>
    <t>PHEANG RATHY</t>
  </si>
  <si>
    <t>099 478 004</t>
  </si>
  <si>
    <t>ADT0061</t>
  </si>
  <si>
    <t xml:space="preserve">នឹម សម្ភស្ស
</t>
  </si>
  <si>
    <t>NOEM SAMPHORS</t>
  </si>
  <si>
    <t>ADT0074</t>
  </si>
  <si>
    <t>ម៉ៅ សុខលី</t>
  </si>
  <si>
    <t>MAO SOKLY</t>
  </si>
  <si>
    <t>096 348 5368</t>
  </si>
  <si>
    <t>ADT0081</t>
  </si>
  <si>
    <t>ហួត ហាក់</t>
  </si>
  <si>
    <t>HOUT HAK</t>
  </si>
  <si>
    <t>096​ 224 4237</t>
  </si>
  <si>
    <t>ADT0086</t>
  </si>
  <si>
    <t>សេង នីរតី</t>
  </si>
  <si>
    <t>SENG NIRADEY</t>
  </si>
  <si>
    <t>010​ ​302 ​487</t>
  </si>
  <si>
    <t xml:space="preserve">ជ្រៃ ស្រីនាង​​​ </t>
  </si>
  <si>
    <t>CHREY SREYNEANG</t>
  </si>
  <si>
    <t>096 41 87 636</t>
  </si>
  <si>
    <t>ADT0091</t>
  </si>
  <si>
    <t>សៅ ឧត្តុង</t>
  </si>
  <si>
    <t>SAO ODONG</t>
  </si>
  <si>
    <t>081​ ​723 ​​124</t>
  </si>
  <si>
    <t>ADT0093</t>
  </si>
  <si>
    <t>សុខ គឺមសាន</t>
  </si>
  <si>
    <t>SOK KOEMSAN</t>
  </si>
  <si>
    <t>081 54 34 81</t>
  </si>
  <si>
    <t>ADT0096</t>
  </si>
  <si>
    <t>ឃិន មករា</t>
  </si>
  <si>
    <t>KHEN MAKARA</t>
  </si>
  <si>
    <t>097 967 4724</t>
  </si>
  <si>
    <t>ADT0102</t>
  </si>
  <si>
    <t>ភិន ស្រីតូច</t>
  </si>
  <si>
    <t>PHIN SREYTOUCH</t>
  </si>
  <si>
    <t>015​ 887​ 111</t>
  </si>
  <si>
    <t>ADT0105</t>
  </si>
  <si>
    <t>បួយ ស្រីណាត</t>
  </si>
  <si>
    <t>BOUY SREYNATH</t>
  </si>
  <si>
    <t>096 77 39 247</t>
  </si>
  <si>
    <t>ADT0109</t>
  </si>
  <si>
    <t>ហាក់ ផាណេត</t>
  </si>
  <si>
    <t>HAK PHANET</t>
  </si>
  <si>
    <t>31045593</t>
  </si>
  <si>
    <t>016 711 309</t>
  </si>
  <si>
    <t>ADT0111</t>
  </si>
  <si>
    <t xml:space="preserve">ស៊ីប លឿន </t>
  </si>
  <si>
    <t>SIP LOEURN</t>
  </si>
  <si>
    <t>096 549 7977</t>
  </si>
  <si>
    <t>ADT0138</t>
  </si>
  <si>
    <t>លាស់ ទូច</t>
  </si>
  <si>
    <t>LOS TOUCH</t>
  </si>
  <si>
    <t>096 762 6800</t>
  </si>
  <si>
    <t>ADT0153</t>
  </si>
  <si>
    <t>នូ គង្គា</t>
  </si>
  <si>
    <t>NOU  KONGKEA</t>
  </si>
  <si>
    <t>096 551 1237</t>
  </si>
  <si>
    <t>ADT0170</t>
  </si>
  <si>
    <t>អ៊ីង ផាន់ណា</t>
  </si>
  <si>
    <t>ING PHANNA</t>
  </si>
  <si>
    <t>096 836 8195</t>
  </si>
  <si>
    <t>ADT0172</t>
  </si>
  <si>
    <t>ម៉ូន ផាននិត</t>
  </si>
  <si>
    <t>MOUN PHANNITH</t>
  </si>
  <si>
    <t>098 637 798</t>
  </si>
  <si>
    <t>ADT0175</t>
  </si>
  <si>
    <t>សើ ហុក</t>
  </si>
  <si>
    <t>SOEU HOK</t>
  </si>
  <si>
    <t>096 388 2298</t>
  </si>
  <si>
    <t>ADT0184</t>
  </si>
  <si>
    <t>រឿន ចេក</t>
  </si>
  <si>
    <t>ROEURN CHEK</t>
  </si>
  <si>
    <t>016 270 943</t>
  </si>
  <si>
    <t>ADT0202</t>
  </si>
  <si>
    <t>វ៉ាន​ និមល</t>
  </si>
  <si>
    <t>VAN NIMORL</t>
  </si>
  <si>
    <t>061 880 520</t>
  </si>
  <si>
    <t>ADT0205</t>
  </si>
  <si>
    <t>ភួង ភៀង</t>
  </si>
  <si>
    <t>PHUONG PHIENG</t>
  </si>
  <si>
    <t>096 524 9218</t>
  </si>
  <si>
    <t>ADT0208</t>
  </si>
  <si>
    <t>ពេជ្រ សុធារី</t>
  </si>
  <si>
    <t>PICH SOTHEARY</t>
  </si>
  <si>
    <t>010​ ​314​ 527</t>
  </si>
  <si>
    <t>ADT0218</t>
  </si>
  <si>
    <t>សឿន សៀន</t>
  </si>
  <si>
    <t>SOEURN SIEN</t>
  </si>
  <si>
    <t>020485258(01)</t>
  </si>
  <si>
    <t>015 503 482</t>
  </si>
  <si>
    <t>ADT0219</t>
  </si>
  <si>
    <t>អែម សុភក្តិ</t>
  </si>
  <si>
    <t>EM SOPHEAK</t>
  </si>
  <si>
    <t>020596696(01)</t>
  </si>
  <si>
    <t>093 251 247</t>
  </si>
  <si>
    <t>PS-5</t>
  </si>
  <si>
    <t>ADT0226</t>
  </si>
  <si>
    <t>ហោ សៅណេង</t>
  </si>
  <si>
    <t>HOR SAONENG</t>
  </si>
  <si>
    <t>096 552 0749</t>
  </si>
  <si>
    <t>ADT0236</t>
  </si>
  <si>
    <t>ហ៊ុន ស្រីពៅ</t>
  </si>
  <si>
    <t>HUN SREYPOV</t>
  </si>
  <si>
    <t>093 633 432</t>
  </si>
  <si>
    <t>ADT0248</t>
  </si>
  <si>
    <t>អៀម សុបុន</t>
  </si>
  <si>
    <t>EAM SOBON</t>
  </si>
  <si>
    <t>087 774 140</t>
  </si>
  <si>
    <t>ADT0252</t>
  </si>
  <si>
    <t>ឌឿន ល័ក្ខិណា</t>
  </si>
  <si>
    <t>DOEURN LAKHNA</t>
  </si>
  <si>
    <t>087 520 019</t>
  </si>
  <si>
    <t>ADT0253</t>
  </si>
  <si>
    <t>ឈុំ ផាន់និត</t>
  </si>
  <si>
    <t>CHHUM PHANNITH</t>
  </si>
  <si>
    <t>096 371 0159</t>
  </si>
  <si>
    <t>ADT0279</t>
  </si>
  <si>
    <t>ជួប អាក់</t>
  </si>
  <si>
    <t>CHUOB AK</t>
  </si>
  <si>
    <t>096 619 3606</t>
  </si>
  <si>
    <t>ADT0283</t>
  </si>
  <si>
    <t>ផូ នីម</t>
  </si>
  <si>
    <t>PHO NIM</t>
  </si>
  <si>
    <t>096 882 2708(ក្មួយ)</t>
  </si>
  <si>
    <t>ADT0285</t>
  </si>
  <si>
    <t>ទ្រឿក​ សុខធឿន</t>
  </si>
  <si>
    <t>TROEURK SOKTHOEURN</t>
  </si>
  <si>
    <t>096​​ 739​ 4861</t>
  </si>
  <si>
    <t>ADT0297</t>
  </si>
  <si>
    <t>ធឿន ដានី</t>
  </si>
  <si>
    <t>THOEURN DANY</t>
  </si>
  <si>
    <t>096 268 7129</t>
  </si>
  <si>
    <t>ADT0307</t>
  </si>
  <si>
    <t>រស់ សឿន</t>
  </si>
  <si>
    <t>ROS SOEURN</t>
  </si>
  <si>
    <t>096 614 6859(កូន)</t>
  </si>
  <si>
    <t>ADT0319</t>
  </si>
  <si>
    <t>ហេង នន</t>
  </si>
  <si>
    <t>HENG NORN</t>
  </si>
  <si>
    <t>096​ 844 6​420</t>
  </si>
  <si>
    <t>ADT0320</t>
  </si>
  <si>
    <t>នឿន រត្ននះ</t>
  </si>
  <si>
    <t>NOEURN RATANAK</t>
  </si>
  <si>
    <t>096 989 9602</t>
  </si>
  <si>
    <t>ADT0325</t>
  </si>
  <si>
    <t>ញ៉េប រ៉ៃ</t>
  </si>
  <si>
    <t>NHEB RAY</t>
  </si>
  <si>
    <t>096​ 621 4325</t>
  </si>
  <si>
    <t>ADT0334</t>
  </si>
  <si>
    <t>គង់ មេសា</t>
  </si>
  <si>
    <t>KORNG MESA</t>
  </si>
  <si>
    <t>096 882 2708　</t>
  </si>
  <si>
    <t>ADT0341</t>
  </si>
  <si>
    <t>សុខ ពុទ្ធថា</t>
  </si>
  <si>
    <t>SOK POTHA</t>
  </si>
  <si>
    <t>087 972 776</t>
  </si>
  <si>
    <t>ADT0345</t>
  </si>
  <si>
    <t>សេង វណ្ណា</t>
  </si>
  <si>
    <t>SENG VANNA</t>
  </si>
  <si>
    <t>096 667 0158</t>
  </si>
  <si>
    <t>ADT0349</t>
  </si>
  <si>
    <t>ប៊ូ ស៊ីចាន់</t>
  </si>
  <si>
    <t>BOU SICHAN</t>
  </si>
  <si>
    <t>040268199(01)</t>
  </si>
  <si>
    <t>078 47 04 84</t>
  </si>
  <si>
    <t>ADT0366</t>
  </si>
  <si>
    <t>ឃួន ពៅ</t>
  </si>
  <si>
    <t>KHOUN PEOU</t>
  </si>
  <si>
    <t>012 71 49 06</t>
  </si>
  <si>
    <t>ADT0385</t>
  </si>
  <si>
    <t xml:space="preserve">   សុំ ណាវុធ</t>
  </si>
  <si>
    <t>SOM NAVUTH</t>
  </si>
  <si>
    <t>077 434 043</t>
  </si>
  <si>
    <t>ADT0386</t>
  </si>
  <si>
    <t>រស់ ស្រីណែត</t>
  </si>
  <si>
    <t>ROS SREYNETH</t>
  </si>
  <si>
    <t>017​​​​  ​627 ​​486</t>
  </si>
  <si>
    <t>ADT0402</t>
  </si>
  <si>
    <t>យ៉ាន ស្រីណុច</t>
  </si>
  <si>
    <t>YAN SREYNOCH</t>
  </si>
  <si>
    <t>031054205</t>
  </si>
  <si>
    <t>010 26 79 44</t>
  </si>
  <si>
    <t>ADT0413</t>
  </si>
  <si>
    <t>អាត​ សុខ</t>
  </si>
  <si>
    <t>AT SOK</t>
  </si>
  <si>
    <t>020922835</t>
  </si>
  <si>
    <t>010 73 79 74</t>
  </si>
  <si>
    <t>ADT0414</t>
  </si>
  <si>
    <t>អៀ ចន្ថា</t>
  </si>
  <si>
    <t>EA CHANTHA</t>
  </si>
  <si>
    <t>040483529</t>
  </si>
  <si>
    <t>010 74 83 44</t>
  </si>
  <si>
    <t>ADT0415</t>
  </si>
  <si>
    <t>ភាង ផៃ</t>
  </si>
  <si>
    <t>PHEANG PHAY</t>
  </si>
  <si>
    <t>250078998</t>
  </si>
  <si>
    <t>096 56 14 975</t>
  </si>
  <si>
    <t>ADT0420</t>
  </si>
  <si>
    <t>ធី ស្រីនិច</t>
  </si>
  <si>
    <t>THY SREYNECH</t>
  </si>
  <si>
    <t>021165721</t>
  </si>
  <si>
    <t>070 57 83 28</t>
  </si>
  <si>
    <t>ADT0421</t>
  </si>
  <si>
    <t xml:space="preserve">ឯក ផេន </t>
  </si>
  <si>
    <t>EK PHEN</t>
  </si>
  <si>
    <t>101109098</t>
  </si>
  <si>
    <t>096 728 7626</t>
  </si>
  <si>
    <t>ADT0424</t>
  </si>
  <si>
    <t>ស៊ុយ គន្ធា</t>
  </si>
  <si>
    <t>SUY KUNTHEA</t>
  </si>
  <si>
    <t>020171302(01)</t>
  </si>
  <si>
    <t>096 42 53 417</t>
  </si>
  <si>
    <t>ADT0437</t>
  </si>
  <si>
    <t>មាន ប៊ុនម៉ាប់</t>
  </si>
  <si>
    <t>MEAN BUNMAB</t>
  </si>
  <si>
    <t>030632477</t>
  </si>
  <si>
    <t>096 84 66 588</t>
  </si>
  <si>
    <t>ជា វណ្ណធីតា</t>
  </si>
  <si>
    <t>CHEA VANNTHIDA</t>
  </si>
  <si>
    <t>លីម សំឡី</t>
  </si>
  <si>
    <t>LIM SAMLEY</t>
  </si>
  <si>
    <t>ប៉េង ស្រីនួន</t>
  </si>
  <si>
    <t>PENG SREYNUON</t>
  </si>
  <si>
    <t>ម៉ោង សុធី</t>
  </si>
  <si>
    <t>MORNG SOTHY</t>
  </si>
  <si>
    <t>រឹម ណាប់</t>
  </si>
  <si>
    <t>ROEM NAB</t>
  </si>
  <si>
    <t xml:space="preserve">អុន សាវ័ន </t>
  </si>
  <si>
    <t>UN SAVORN</t>
  </si>
  <si>
    <t>ពៅ ដាលីន</t>
  </si>
  <si>
    <t>POV DALIN</t>
  </si>
  <si>
    <t>លួត សុខលីម</t>
  </si>
  <si>
    <t>LUOT SOKLIM</t>
  </si>
  <si>
    <t>CHAN SOKNARAK</t>
  </si>
  <si>
    <t>ហៀក ស្រីមុំ</t>
  </si>
  <si>
    <t>HEAK SREYMOM</t>
  </si>
  <si>
    <t>ស៊ីម រដ្ខា</t>
  </si>
  <si>
    <t>SIM RORTTHA</t>
  </si>
  <si>
    <t>ហេង សុខនី</t>
  </si>
  <si>
    <t>HENG SOKNY</t>
  </si>
  <si>
    <t>ឆែម គុណឈៀង</t>
  </si>
  <si>
    <t>CHHEM KUNCHHEANG</t>
  </si>
  <si>
    <t>ម៉ុន ចាន់ណា</t>
  </si>
  <si>
    <t>MON CHANNA</t>
  </si>
  <si>
    <t>មិ ភាន់</t>
  </si>
  <si>
    <t>MI PHORN</t>
  </si>
  <si>
    <t>វ៉េង ចាន់ស៊ី</t>
  </si>
  <si>
    <t>VENG CHANSY</t>
  </si>
  <si>
    <t>អុន ស្រីលក្ខ័</t>
  </si>
  <si>
    <t>UN SREYLEAK</t>
  </si>
  <si>
    <t>ខេង នីតា</t>
  </si>
  <si>
    <t>KHEANG NITA</t>
  </si>
  <si>
    <t>សំ ស៊ីណាន</t>
  </si>
  <si>
    <t>SAM SINAN</t>
  </si>
  <si>
    <t>រ៉េត សុខឃីម</t>
  </si>
  <si>
    <t>RET SOKKHIM</t>
  </si>
  <si>
    <t>SONG SOPHEA</t>
  </si>
  <si>
    <t>HIN SAVOEUN</t>
  </si>
  <si>
    <t>CHHUN RATH</t>
  </si>
  <si>
    <t>030653303</t>
  </si>
  <si>
    <t>093 411 217</t>
  </si>
  <si>
    <t>វង ហេង</t>
  </si>
  <si>
    <t xml:space="preserve">VORNG HENG </t>
  </si>
  <si>
    <t>កែវ សុខា</t>
  </si>
  <si>
    <t>KEO SOKHA</t>
  </si>
  <si>
    <t>PHORN YOEURN</t>
  </si>
  <si>
    <t>ADT0684</t>
  </si>
  <si>
    <t>ឈួន សៀម</t>
  </si>
  <si>
    <t>CHHOUN SEAM</t>
  </si>
  <si>
    <t>031000120</t>
  </si>
  <si>
    <t>096 315 8593</t>
  </si>
  <si>
    <t>ADT0687</t>
  </si>
  <si>
    <t>មិ​ ភី</t>
  </si>
  <si>
    <t>MIK PHY</t>
  </si>
  <si>
    <t>030708013</t>
  </si>
  <si>
    <t>069 409 979</t>
  </si>
  <si>
    <t>ADT0691</t>
  </si>
  <si>
    <t>អៀម សាវ៉ុន</t>
  </si>
  <si>
    <t>EAM SAVUN</t>
  </si>
  <si>
    <t>020154390</t>
  </si>
  <si>
    <t>075 52 3971</t>
  </si>
  <si>
    <t>ADT0695</t>
  </si>
  <si>
    <t>ចាន់ នុន</t>
  </si>
  <si>
    <t>CHANN NONG</t>
  </si>
  <si>
    <t>020893486</t>
  </si>
  <si>
    <t>010​ 360 663</t>
  </si>
  <si>
    <t>ADT0705</t>
  </si>
  <si>
    <t>ឈុំ ភា</t>
  </si>
  <si>
    <t>CHHUM PHEA</t>
  </si>
  <si>
    <t>010951135</t>
  </si>
  <si>
    <t>010 496 479</t>
  </si>
  <si>
    <t>ADT0712</t>
  </si>
  <si>
    <t>វង់ វីន</t>
  </si>
  <si>
    <t>VONG VIN</t>
  </si>
  <si>
    <t>110619365</t>
  </si>
  <si>
    <t>ADT0717</t>
  </si>
  <si>
    <t>កែវ សំភាស់</t>
  </si>
  <si>
    <t>KEO SAMPHOS</t>
  </si>
  <si>
    <t>021117239</t>
  </si>
  <si>
    <t>015 396 360</t>
  </si>
  <si>
    <t>ADT0729</t>
  </si>
  <si>
    <t>ខាត់ សាវិន</t>
  </si>
  <si>
    <t>KHAT SAVEN</t>
  </si>
  <si>
    <t>220204763</t>
  </si>
  <si>
    <t>096 44 81 802</t>
  </si>
  <si>
    <t>ADT0739</t>
  </si>
  <si>
    <t>សាវ ធុច</t>
  </si>
  <si>
    <t>SAV THOCH</t>
  </si>
  <si>
    <t>081 819 100</t>
  </si>
  <si>
    <t>ADT0741</t>
  </si>
  <si>
    <t>ម៉ម ស្រីម៉ុម</t>
  </si>
  <si>
    <t>MAM SREYMOM</t>
  </si>
  <si>
    <t>030674602</t>
  </si>
  <si>
    <t>097 44 43 263</t>
  </si>
  <si>
    <t>ADT0745</t>
  </si>
  <si>
    <t>ផេន សុភក្រ្ត័</t>
  </si>
  <si>
    <t>PHEN SOPHEAK</t>
  </si>
  <si>
    <t>051326155</t>
  </si>
  <si>
    <t>096​​ ​82 36​ 047</t>
  </si>
  <si>
    <t>ADT0752</t>
  </si>
  <si>
    <t>ឆាយ ពុទ្ធសីម៉ា</t>
  </si>
  <si>
    <t>CHHAY PUTSEYMA</t>
  </si>
  <si>
    <t>030859212</t>
  </si>
  <si>
    <t>086 921462</t>
  </si>
  <si>
    <t>ឃុន ស្រីទី</t>
  </si>
  <si>
    <t>KHUN SREYTY</t>
  </si>
  <si>
    <t>ADT0768</t>
  </si>
  <si>
    <t>ប្រាក់ វណ្ណារ៉ា</t>
  </si>
  <si>
    <t>PRAK VANARA</t>
  </si>
  <si>
    <t>210077320</t>
  </si>
  <si>
    <t>016 263 533</t>
  </si>
  <si>
    <t>ADT0770</t>
  </si>
  <si>
    <t>រីម ស្រីលា</t>
  </si>
  <si>
    <t>RYM SREYLA</t>
  </si>
  <si>
    <t>031025618</t>
  </si>
  <si>
    <t>096 7615 853</t>
  </si>
  <si>
    <t>ADT0771</t>
  </si>
  <si>
    <t>រីម ស្រីលី</t>
  </si>
  <si>
    <t>RIM SREYLY</t>
  </si>
  <si>
    <t>031000366</t>
  </si>
  <si>
    <t>087 460 399</t>
  </si>
  <si>
    <t>ADT0799</t>
  </si>
  <si>
    <t>ឡី សុខុន</t>
  </si>
  <si>
    <t>LEI SOKHON</t>
  </si>
  <si>
    <t>021341836</t>
  </si>
  <si>
    <t>069 240 092</t>
  </si>
  <si>
    <t>ADT0802</t>
  </si>
  <si>
    <t>ខន សុខខី</t>
  </si>
  <si>
    <t>KHON SOKHEY</t>
  </si>
  <si>
    <t>021262651</t>
  </si>
  <si>
    <t>096 734 3015</t>
  </si>
  <si>
    <t>ADT0806</t>
  </si>
  <si>
    <t>ឈូក ស្រីឡឹម</t>
  </si>
  <si>
    <t>CHHUK SREYLOEM</t>
  </si>
  <si>
    <t>110401072(01)</t>
  </si>
  <si>
    <t>070 275 634</t>
  </si>
  <si>
    <t>ADT0807</t>
  </si>
  <si>
    <t xml:space="preserve">សុខ ដាវី </t>
  </si>
  <si>
    <t>SOK DAVY</t>
  </si>
  <si>
    <t>101198527</t>
  </si>
  <si>
    <t>070 636 975</t>
  </si>
  <si>
    <t>ADT0810</t>
  </si>
  <si>
    <t xml:space="preserve">សុខ រ៉ុន </t>
  </si>
  <si>
    <t xml:space="preserve">SOK RON </t>
  </si>
  <si>
    <t>030676506</t>
  </si>
  <si>
    <t>015 448 942</t>
  </si>
  <si>
    <t>ADT0816</t>
  </si>
  <si>
    <t>សៅ កក្កដា</t>
  </si>
  <si>
    <t>SAO KAKADA</t>
  </si>
  <si>
    <t>031055137</t>
  </si>
  <si>
    <t>088 56 15819</t>
  </si>
  <si>
    <t>ADT0818</t>
  </si>
  <si>
    <t>រឿន ចិត</t>
  </si>
  <si>
    <t>ROEURN CHET</t>
  </si>
  <si>
    <t>030790193</t>
  </si>
  <si>
    <t>070 579 308</t>
  </si>
  <si>
    <t>ADT0831</t>
  </si>
  <si>
    <t>ប៉ិច សុខនី</t>
  </si>
  <si>
    <t>BICH SOKNY</t>
  </si>
  <si>
    <t>031083676</t>
  </si>
  <si>
    <t>ADT0840</t>
  </si>
  <si>
    <t xml:space="preserve">ឆាំ ប៊ុនហេង </t>
  </si>
  <si>
    <t>CHHAM BUNHENG</t>
  </si>
  <si>
    <t>011152166</t>
  </si>
  <si>
    <t>015 518 115</t>
  </si>
  <si>
    <t>PB</t>
  </si>
  <si>
    <t>ADT0844</t>
  </si>
  <si>
    <t>ហេន​ គីមហេង</t>
  </si>
  <si>
    <t>HEN KIMHENG</t>
  </si>
  <si>
    <t>061580072</t>
  </si>
  <si>
    <t>097 220 2011</t>
  </si>
  <si>
    <t>ADT0864</t>
  </si>
  <si>
    <t>រក្សា​ កុលាប</t>
  </si>
  <si>
    <t>RAKSA KOLAB</t>
  </si>
  <si>
    <t>031083743</t>
  </si>
  <si>
    <t>096 34 68338</t>
  </si>
  <si>
    <t>ADT0884</t>
  </si>
  <si>
    <t>ជា សំណាង</t>
  </si>
  <si>
    <t>CHEA SOMNANG</t>
  </si>
  <si>
    <t>100706813</t>
  </si>
  <si>
    <t>086 22 1269</t>
  </si>
  <si>
    <t>ADT0891</t>
  </si>
  <si>
    <t>ប៉ែត តុញ</t>
  </si>
  <si>
    <t>PET TONH</t>
  </si>
  <si>
    <t>171075221</t>
  </si>
  <si>
    <t>071 89 38 841</t>
  </si>
  <si>
    <t>ADT0896</t>
  </si>
  <si>
    <t>ឆិល សុខគា</t>
  </si>
  <si>
    <t>CHHOEL SOKKEA</t>
  </si>
  <si>
    <t>030572087</t>
  </si>
  <si>
    <t>098 306 364</t>
  </si>
  <si>
    <t>ADT0906</t>
  </si>
  <si>
    <t>ឌឹម សុខ</t>
  </si>
  <si>
    <t>DOEM SOK</t>
  </si>
  <si>
    <t>030807876</t>
  </si>
  <si>
    <t>096 912 6526</t>
  </si>
  <si>
    <t>ADT0925</t>
  </si>
  <si>
    <t>ជឿន ថៃ</t>
  </si>
  <si>
    <t>CHOEUN THAI</t>
  </si>
  <si>
    <t>031084777</t>
  </si>
  <si>
    <t>097 616 64 26</t>
  </si>
  <si>
    <t>ADT0932</t>
  </si>
  <si>
    <t>ពុទ្ធា រីតា</t>
  </si>
  <si>
    <t>PUTHEA RTIH</t>
  </si>
  <si>
    <t>031085467</t>
  </si>
  <si>
    <t>096 47 45 891</t>
  </si>
  <si>
    <t>ADT0949</t>
  </si>
  <si>
    <t>ដន នួន</t>
  </si>
  <si>
    <t>DORN NUON</t>
  </si>
  <si>
    <t>030790524</t>
  </si>
  <si>
    <t>096 22 44 237</t>
  </si>
  <si>
    <t>ADT0953</t>
  </si>
  <si>
    <t>ព្រិល សីលា</t>
  </si>
  <si>
    <t>PRIL SEYLA</t>
  </si>
  <si>
    <t>021167984</t>
  </si>
  <si>
    <t>081 762 363</t>
  </si>
  <si>
    <t>ADT0955</t>
  </si>
  <si>
    <t>ឈិន ម៉ៅ</t>
  </si>
  <si>
    <t>CHHIN MAO</t>
  </si>
  <si>
    <t>110637738</t>
  </si>
  <si>
    <t>097 407 7321</t>
  </si>
  <si>
    <t>ADT0957</t>
  </si>
  <si>
    <t>ផៃ ចន្តា</t>
  </si>
  <si>
    <t>PHAI CHEN DA</t>
  </si>
  <si>
    <t>031077007</t>
  </si>
  <si>
    <t>016 234 548</t>
  </si>
  <si>
    <t>ADT0960</t>
  </si>
  <si>
    <t xml:space="preserve">សឿន សុខវឿន </t>
  </si>
  <si>
    <t>SOEURN  SOKVOEURN</t>
  </si>
  <si>
    <t>061953927</t>
  </si>
  <si>
    <t>096 23 93 078</t>
  </si>
  <si>
    <t>ADT0962</t>
  </si>
  <si>
    <t>ផើ សុភាព</t>
  </si>
  <si>
    <t>PHOEU  SOPHEAP</t>
  </si>
  <si>
    <t>030479363</t>
  </si>
  <si>
    <t>096 916 5141</t>
  </si>
  <si>
    <t>ADT0972</t>
  </si>
  <si>
    <t>សាម វណ្ណឈុយ</t>
  </si>
  <si>
    <t>SARM VANNCHHUY</t>
  </si>
  <si>
    <t>030612529</t>
  </si>
  <si>
    <t>096 922 3763</t>
  </si>
  <si>
    <t>ADT0978</t>
  </si>
  <si>
    <t>វឿន ស្រស់</t>
  </si>
  <si>
    <t>VOEURN SRORS</t>
  </si>
  <si>
    <t>031041758</t>
  </si>
  <si>
    <t>095 6503 08</t>
  </si>
  <si>
    <t>ADT0988</t>
  </si>
  <si>
    <t xml:space="preserve">ឈុន សុខហេង </t>
  </si>
  <si>
    <t>CHHUN SOKHENG</t>
  </si>
  <si>
    <t>030897464</t>
  </si>
  <si>
    <t>086 659 459</t>
  </si>
  <si>
    <t>ADT0998</t>
  </si>
  <si>
    <t>ខាន់ ហេម</t>
  </si>
  <si>
    <t>KHAN HEM</t>
  </si>
  <si>
    <t>031008723</t>
  </si>
  <si>
    <t>096 41 43 057</t>
  </si>
  <si>
    <t>ADT1007</t>
  </si>
  <si>
    <t>តាក់ ស៊ីណាត់</t>
  </si>
  <si>
    <t>TAT SINAT</t>
  </si>
  <si>
    <t>180734544</t>
  </si>
  <si>
    <t>097 255 0051</t>
  </si>
  <si>
    <t>ADT1009</t>
  </si>
  <si>
    <t>ភី វិច្ឆិកា</t>
  </si>
  <si>
    <t>PHI VICHIKA</t>
  </si>
  <si>
    <t>031029259</t>
  </si>
  <si>
    <t>086 326 530</t>
  </si>
  <si>
    <t>ADT1013</t>
  </si>
  <si>
    <t>ធឿន ចាន់នៀង</t>
  </si>
  <si>
    <t>THPEURN CHANNEANG</t>
  </si>
  <si>
    <t>031053085</t>
  </si>
  <si>
    <t>099 655 817</t>
  </si>
  <si>
    <t>ADT1015</t>
  </si>
  <si>
    <t>ហួន សុខចាន់</t>
  </si>
  <si>
    <t>HOUN SOKCHAN</t>
  </si>
  <si>
    <t>030524820</t>
  </si>
  <si>
    <t>016 834 327</t>
  </si>
  <si>
    <t>ADT1017</t>
  </si>
  <si>
    <t>ឆាង យ៉ង់</t>
  </si>
  <si>
    <t>CHHANG YORNG</t>
  </si>
  <si>
    <t>030847535</t>
  </si>
  <si>
    <t>087 924 179</t>
  </si>
  <si>
    <t>ADT1019</t>
  </si>
  <si>
    <t>ធី ធ្និះ</t>
  </si>
  <si>
    <t>THY THNIK</t>
  </si>
  <si>
    <t>031033268</t>
  </si>
  <si>
    <t>070 67 5749</t>
  </si>
  <si>
    <t>ADT1021</t>
  </si>
  <si>
    <t>ប៊ុន កុសល់</t>
  </si>
  <si>
    <t>BUN KOSAL</t>
  </si>
  <si>
    <t>171043651</t>
  </si>
  <si>
    <t>096 36 96 516</t>
  </si>
  <si>
    <t>ADT1022</t>
  </si>
  <si>
    <t>វុត ផាន្នី</t>
  </si>
  <si>
    <t>VOT PHANNY</t>
  </si>
  <si>
    <t>180908300</t>
  </si>
  <si>
    <t>097 87 08 277</t>
  </si>
  <si>
    <t>ADT1025</t>
  </si>
  <si>
    <t>អុន អ៊ីត</t>
  </si>
  <si>
    <t>AUN AETH</t>
  </si>
  <si>
    <t>031080777</t>
  </si>
  <si>
    <t>011 309 074</t>
  </si>
  <si>
    <t>ADT1030</t>
  </si>
  <si>
    <t>ជ័យ យឿន</t>
  </si>
  <si>
    <t>CHEY YOEUN</t>
  </si>
  <si>
    <t>031047846</t>
  </si>
  <si>
    <t>093 668 390</t>
  </si>
  <si>
    <t>ADT1032</t>
  </si>
  <si>
    <t>អៅ សីហា</t>
  </si>
  <si>
    <t>AO SEYHA</t>
  </si>
  <si>
    <t>062092312</t>
  </si>
  <si>
    <t>097 57 34 504</t>
  </si>
  <si>
    <t>ADT1036</t>
  </si>
  <si>
    <t>ស៊ុយ សេរីយ៉ង់</t>
  </si>
  <si>
    <t>SUY SERIYONG</t>
  </si>
  <si>
    <t>021262673</t>
  </si>
  <si>
    <t>096 415 0773</t>
  </si>
  <si>
    <t>ADT1043</t>
  </si>
  <si>
    <t>ទី ចាន់ដារ៉ា</t>
  </si>
  <si>
    <t>TY CHANDARA</t>
  </si>
  <si>
    <t>110563459</t>
  </si>
  <si>
    <t>088​ 4​48​​ 5258</t>
  </si>
  <si>
    <t>ADT1058</t>
  </si>
  <si>
    <t>ថាន់ ចឺប</t>
  </si>
  <si>
    <t xml:space="preserve">KAAN  CHEUB </t>
  </si>
  <si>
    <t>030485282</t>
  </si>
  <si>
    <t>081  564 660</t>
  </si>
  <si>
    <t>ADT1061</t>
  </si>
  <si>
    <t>អ៊ុំ ចាន់នី</t>
  </si>
  <si>
    <t>UM CHANNY</t>
  </si>
  <si>
    <t>031027850</t>
  </si>
  <si>
    <t>015 241 274</t>
  </si>
  <si>
    <t>ADT1071</t>
  </si>
  <si>
    <t>ផុន ណយ</t>
  </si>
  <si>
    <t>PHON NOY</t>
  </si>
  <si>
    <t>030987505</t>
  </si>
  <si>
    <t>010 396 757</t>
  </si>
  <si>
    <t>ADT1072</t>
  </si>
  <si>
    <t>ម៉ុត ឡុង</t>
  </si>
  <si>
    <t>MUT LONG</t>
  </si>
  <si>
    <t>100804087</t>
  </si>
  <si>
    <t>096 331 8809</t>
  </si>
  <si>
    <t>ADT1075</t>
  </si>
  <si>
    <t>ស៊ីម ភក្រ្តា</t>
  </si>
  <si>
    <t>SIM PHEAKTRA</t>
  </si>
  <si>
    <t>031062719</t>
  </si>
  <si>
    <t>017 56 85 74</t>
  </si>
  <si>
    <t>ADT1083</t>
  </si>
  <si>
    <t>វ៉េង លក្ខិណា</t>
  </si>
  <si>
    <t>VENG LAKHENA</t>
  </si>
  <si>
    <t>020784055(01)</t>
  </si>
  <si>
    <t>098 260 242</t>
  </si>
  <si>
    <t>ADT1087</t>
  </si>
  <si>
    <t>វង យ៉េង</t>
  </si>
  <si>
    <t>VORN YENG</t>
  </si>
  <si>
    <t>030897224</t>
  </si>
  <si>
    <t>087 72 0963</t>
  </si>
  <si>
    <t>ADT1099</t>
  </si>
  <si>
    <t xml:space="preserve">ពឿន សុខឡេង </t>
  </si>
  <si>
    <t>POEURN SOKLENG</t>
  </si>
  <si>
    <t>021077977</t>
  </si>
  <si>
    <t>092 476 792</t>
  </si>
  <si>
    <t>ADT1117</t>
  </si>
  <si>
    <t>ឃុន សូណា</t>
  </si>
  <si>
    <t>KHUN SONA</t>
  </si>
  <si>
    <t>160469646</t>
  </si>
  <si>
    <t>096 65 68750</t>
  </si>
  <si>
    <t>ADT1118</t>
  </si>
  <si>
    <t>ឃុន សូនី</t>
  </si>
  <si>
    <t>KHUN SONY</t>
  </si>
  <si>
    <t>160469647</t>
  </si>
  <si>
    <t>096 76 49905</t>
  </si>
  <si>
    <t>ADT1123</t>
  </si>
  <si>
    <t>សៀក ហួ</t>
  </si>
  <si>
    <t>SEAK HUO</t>
  </si>
  <si>
    <t>030604032</t>
  </si>
  <si>
    <t>097 66 52 903</t>
  </si>
  <si>
    <t>ADT1134</t>
  </si>
  <si>
    <t>អ៊ីម ប៊ុនធឿន</t>
  </si>
  <si>
    <t>IM BUNTHOEURN</t>
  </si>
  <si>
    <t>030989467</t>
  </si>
  <si>
    <t>096 95 20 446</t>
  </si>
  <si>
    <t>ADT1135</t>
  </si>
  <si>
    <t>សៀង ចាន់រិទ្ធ</t>
  </si>
  <si>
    <t>SIENG CHANRITH</t>
  </si>
  <si>
    <t>031037439</t>
  </si>
  <si>
    <t>096 24 58 980</t>
  </si>
  <si>
    <t>ADT1138</t>
  </si>
  <si>
    <t>ឈុន ចន្ធី</t>
  </si>
  <si>
    <t>CHHUN CHANTY</t>
  </si>
  <si>
    <t>031027051</t>
  </si>
  <si>
    <t>070 24 95 57</t>
  </si>
  <si>
    <t>ADT1151</t>
  </si>
  <si>
    <t>ចាប វ៉ាន់ណារី</t>
  </si>
  <si>
    <t>CHAB VANNARY</t>
  </si>
  <si>
    <t>020923030</t>
  </si>
  <si>
    <t>010 56 82 35</t>
  </si>
  <si>
    <t>ADT1152</t>
  </si>
  <si>
    <t>ខេង ស្រីលាក់</t>
  </si>
  <si>
    <t>KHENG SREYLEAK</t>
  </si>
  <si>
    <t>031019680</t>
  </si>
  <si>
    <t>098 23 80 622</t>
  </si>
  <si>
    <t>ADT1157</t>
  </si>
  <si>
    <t>ថា រឿន</t>
  </si>
  <si>
    <t>THA ROEURN</t>
  </si>
  <si>
    <t>031033125</t>
  </si>
  <si>
    <t>096 88 54 725</t>
  </si>
  <si>
    <t>ADT1162</t>
  </si>
  <si>
    <t>ឃុន សាវឡន</t>
  </si>
  <si>
    <t>KHUN SAVLORN</t>
  </si>
  <si>
    <t>030937827</t>
  </si>
  <si>
    <t>081 78 26 04</t>
  </si>
  <si>
    <t>ADT1168</t>
  </si>
  <si>
    <t>នៅ មករា</t>
  </si>
  <si>
    <t>NOV MAKARA</t>
  </si>
  <si>
    <t>031054201</t>
  </si>
  <si>
    <t>096 42 35 219</t>
  </si>
  <si>
    <t>ADT1170</t>
  </si>
  <si>
    <t>ងឹម​ ស្រីពេជ</t>
  </si>
  <si>
    <t>NGOEM SREYPICH</t>
  </si>
  <si>
    <t>101394043</t>
  </si>
  <si>
    <t>096 730 2846</t>
  </si>
  <si>
    <t>ADT1176</t>
  </si>
  <si>
    <t>យ៉ែម សុខនឿន</t>
  </si>
  <si>
    <t>YEM SOKNOEURN</t>
  </si>
  <si>
    <t>030889252</t>
  </si>
  <si>
    <t>099 37 27 49</t>
  </si>
  <si>
    <t>ADT1178</t>
  </si>
  <si>
    <t>ប៉ែន អ៊ើ</t>
  </si>
  <si>
    <t>PEN OEU</t>
  </si>
  <si>
    <t>030613694</t>
  </si>
  <si>
    <t>096 79 29 312</t>
  </si>
  <si>
    <t>ADT1180</t>
  </si>
  <si>
    <t>គឺម​ ចន្ធូ</t>
  </si>
  <si>
    <t>KOEM CHANTHOU</t>
  </si>
  <si>
    <t>030888815</t>
  </si>
  <si>
    <t>017 99 87 16</t>
  </si>
  <si>
    <t>ADT1181</t>
  </si>
  <si>
    <t>ប៉ុក ចន្នា</t>
  </si>
  <si>
    <t>POK CHANNA</t>
  </si>
  <si>
    <t>110233864(01)</t>
  </si>
  <si>
    <t>088 58 33 734</t>
  </si>
  <si>
    <t>ADT1183</t>
  </si>
  <si>
    <t>អែម ស៊ីម</t>
  </si>
  <si>
    <t>EM SIM</t>
  </si>
  <si>
    <t>062117687</t>
  </si>
  <si>
    <t>096 435 3364</t>
  </si>
  <si>
    <t>ADT1184</t>
  </si>
  <si>
    <t>លឹម​ សំឡេត</t>
  </si>
  <si>
    <t>LIM SAMLET</t>
  </si>
  <si>
    <t>020153865(01)</t>
  </si>
  <si>
    <t>09​3​​ 93​4 213</t>
  </si>
  <si>
    <t>ADT1186</t>
  </si>
  <si>
    <t>HORNG HIM</t>
  </si>
  <si>
    <t>030847470</t>
  </si>
  <si>
    <t>096 266 726</t>
  </si>
  <si>
    <t>管理部/總務組</t>
  </si>
  <si>
    <t>生產課/加工組</t>
  </si>
  <si>
    <t>生產課/針車組</t>
  </si>
  <si>
    <t>生產課/裁断组</t>
  </si>
  <si>
    <t>ADT1205</t>
  </si>
  <si>
    <t>ផាន ស្រីលាក់</t>
  </si>
  <si>
    <t>PHAN SREYLEAK</t>
  </si>
  <si>
    <t>061511524</t>
  </si>
  <si>
    <t>070 85 08 99</t>
  </si>
  <si>
    <t>財務部</t>
  </si>
  <si>
    <t>ADT1211</t>
  </si>
  <si>
    <t>សែម ស្រីអូន</t>
  </si>
  <si>
    <t>SEM SREYOUN</t>
  </si>
  <si>
    <t>062280294</t>
  </si>
  <si>
    <t>069 90 37 76</t>
  </si>
  <si>
    <t>生產課/外發加工組</t>
  </si>
  <si>
    <t>ADT1231</t>
  </si>
  <si>
    <t>ខន សៀវឡាង</t>
  </si>
  <si>
    <t>KHAN SEAVLANG</t>
  </si>
  <si>
    <t>031056658</t>
  </si>
  <si>
    <t>096 24 39 747</t>
  </si>
  <si>
    <t>ADT1234</t>
  </si>
  <si>
    <t>វ៉ាន់ សុភៀង</t>
  </si>
  <si>
    <t>VAN SOPHIENG</t>
  </si>
  <si>
    <t>040530957</t>
  </si>
  <si>
    <t>097 65 80 588</t>
  </si>
  <si>
    <t>生產課/成型組</t>
  </si>
  <si>
    <t>ADT1236</t>
  </si>
  <si>
    <t>ចេក វណ្ណា</t>
  </si>
  <si>
    <t>CHEK VANNA</t>
  </si>
  <si>
    <t>030954472</t>
  </si>
  <si>
    <t>015 42 44 73</t>
  </si>
  <si>
    <t>ADT1238</t>
  </si>
  <si>
    <t>សាំង ឆាន្នី</t>
  </si>
  <si>
    <t>SANG CHHNANNY</t>
  </si>
  <si>
    <t>020805391(01)</t>
  </si>
  <si>
    <t>086 84 39 36</t>
  </si>
  <si>
    <t>ADT1239</t>
  </si>
  <si>
    <t>សំអាត មួយសីលា</t>
  </si>
  <si>
    <t>SAMAT MUYSERYLA</t>
  </si>
  <si>
    <t>020889316</t>
  </si>
  <si>
    <t xml:space="preserve">092 25 03 52 </t>
  </si>
  <si>
    <t>ADT1241</t>
  </si>
  <si>
    <t>ចេង ស្រីនាវ</t>
  </si>
  <si>
    <t>CHENG SREYNEAV</t>
  </si>
  <si>
    <t>030794853</t>
  </si>
  <si>
    <t>096 36 20 311</t>
  </si>
  <si>
    <t>ADT1244</t>
  </si>
  <si>
    <t>ភណ្ឌ័ លីន</t>
  </si>
  <si>
    <t>PHORN LIN</t>
  </si>
  <si>
    <t>031045769</t>
  </si>
  <si>
    <t>015 299 113</t>
  </si>
  <si>
    <t>ADT1249</t>
  </si>
  <si>
    <t>ទ្រូក ធីតា</t>
  </si>
  <si>
    <t>TROK THYDA</t>
  </si>
  <si>
    <t>0621656389</t>
  </si>
  <si>
    <t>096 41 56 282</t>
  </si>
  <si>
    <t>ADT1258</t>
  </si>
  <si>
    <t>គន់ ផាន់ណា</t>
  </si>
  <si>
    <t>KON PANNA</t>
  </si>
  <si>
    <t>031029370</t>
  </si>
  <si>
    <t>017 67 99 02</t>
  </si>
  <si>
    <t>ADT1261</t>
  </si>
  <si>
    <t>ជីន ស្រីលីន</t>
  </si>
  <si>
    <t>JIN SREYLIN</t>
  </si>
  <si>
    <t>040532043</t>
  </si>
  <si>
    <t>088 56 44 562</t>
  </si>
  <si>
    <t>生產課/照射組</t>
  </si>
  <si>
    <t>ADT1271</t>
  </si>
  <si>
    <t>ប៉ាត ទឿ</t>
  </si>
  <si>
    <t>PAT TOEUR</t>
  </si>
  <si>
    <t>200190755</t>
  </si>
  <si>
    <t>096 2061 874</t>
  </si>
  <si>
    <t>ADT1272</t>
  </si>
  <si>
    <t>ទួន ឈូករត្ន័</t>
  </si>
  <si>
    <t>TOUN CHHOKROTH</t>
  </si>
  <si>
    <t>020888943</t>
  </si>
  <si>
    <t>070 3487 46</t>
  </si>
  <si>
    <t>ADT1273</t>
  </si>
  <si>
    <t>សៀម គឿន</t>
  </si>
  <si>
    <t>SEAM KOEUN</t>
  </si>
  <si>
    <t>110526491</t>
  </si>
  <si>
    <t>ADT1280</t>
  </si>
  <si>
    <t>ផៃ បុប្ផា</t>
  </si>
  <si>
    <t>PHAI  BOPHA</t>
  </si>
  <si>
    <t>021278770</t>
  </si>
  <si>
    <t>069 22 03 57</t>
  </si>
  <si>
    <t>ADT1301</t>
  </si>
  <si>
    <t>ប៊ូ ស្រីដាវ</t>
  </si>
  <si>
    <t>BUO SREYDAV</t>
  </si>
  <si>
    <t>031061551</t>
  </si>
  <si>
    <t>096 71 39 044</t>
  </si>
  <si>
    <t>ADT1310</t>
  </si>
  <si>
    <t>សៅ រើន</t>
  </si>
  <si>
    <t>SAO ROEUN</t>
  </si>
  <si>
    <t>030880136</t>
  </si>
  <si>
    <t>096 70 83 008</t>
  </si>
  <si>
    <t>ADT1312</t>
  </si>
  <si>
    <t>ណារុន សុជាតិ</t>
  </si>
  <si>
    <t>NARUN SOCHEAT</t>
  </si>
  <si>
    <t>030979498</t>
  </si>
  <si>
    <t>081 44 59 65</t>
  </si>
  <si>
    <t>ADT1314</t>
  </si>
  <si>
    <t>ធា ស្រីនិច្ច</t>
  </si>
  <si>
    <t>THEA SREYNICH</t>
  </si>
  <si>
    <t>101416947</t>
  </si>
  <si>
    <t>097 94 02 856</t>
  </si>
  <si>
    <t>ADT1327</t>
  </si>
  <si>
    <t>ស៊ន ផានិត</t>
  </si>
  <si>
    <t>SORN PHANETH</t>
  </si>
  <si>
    <t>100765033</t>
  </si>
  <si>
    <t>096 35 50 225</t>
  </si>
  <si>
    <t>ADT1347</t>
  </si>
  <si>
    <t>ពេញ ចាន់នាង</t>
  </si>
  <si>
    <t>PENH CHANNEANG</t>
  </si>
  <si>
    <t>030954122</t>
  </si>
  <si>
    <t>096 56 54 828</t>
  </si>
  <si>
    <t>ADT1349</t>
  </si>
  <si>
    <t>នី កុលាប</t>
  </si>
  <si>
    <t xml:space="preserve">NY KOLAB </t>
  </si>
  <si>
    <t>030945501</t>
  </si>
  <si>
    <t>076 39 49 856</t>
  </si>
  <si>
    <t>品管部/QC组</t>
  </si>
  <si>
    <t>ADT1353</t>
  </si>
  <si>
    <t>ភិន សុផល</t>
  </si>
  <si>
    <t>PHOEN SOPHAL</t>
  </si>
  <si>
    <t>030546398</t>
  </si>
  <si>
    <t>096 29 04 095</t>
  </si>
  <si>
    <t>ADT1358</t>
  </si>
  <si>
    <t>មាច ឌីណា</t>
  </si>
  <si>
    <t>MEACH DINA</t>
  </si>
  <si>
    <t>101446853</t>
  </si>
  <si>
    <t>015 30 4133</t>
  </si>
  <si>
    <t>ADT1362</t>
  </si>
  <si>
    <t>អាំ ស្រ៊ី</t>
  </si>
  <si>
    <t>AM SRIY</t>
  </si>
  <si>
    <t>031016573</t>
  </si>
  <si>
    <t>093 852341</t>
  </si>
  <si>
    <t>ADT1368</t>
  </si>
  <si>
    <t>ផុន ប៉ុណ្ណា</t>
  </si>
  <si>
    <t>PHON  BUNNA</t>
  </si>
  <si>
    <t>031036180</t>
  </si>
  <si>
    <t>088 77 15 079</t>
  </si>
  <si>
    <t>資材部/原料倉</t>
  </si>
  <si>
    <t>ADT1376</t>
  </si>
  <si>
    <t>ហឹម​ ស្រីរដ្ខា</t>
  </si>
  <si>
    <t>HOEM SREY ROTHA</t>
  </si>
  <si>
    <t>030993696</t>
  </si>
  <si>
    <t>066 542 515</t>
  </si>
  <si>
    <t>ADT1380</t>
  </si>
  <si>
    <t>ពេជ្រ​ ពៅពីសី</t>
  </si>
  <si>
    <t>PICH POVPISEY</t>
  </si>
  <si>
    <t>160363252</t>
  </si>
  <si>
    <t>093​ 506 022</t>
  </si>
  <si>
    <t>ADT1391</t>
  </si>
  <si>
    <t>អុល សុភាព</t>
  </si>
  <si>
    <t>OL SOPHEAB</t>
  </si>
  <si>
    <t>020073662</t>
  </si>
  <si>
    <t>096 84 16 742</t>
  </si>
  <si>
    <t>070276212</t>
  </si>
  <si>
    <t>097 90 95 848</t>
  </si>
  <si>
    <t>ADT1402</t>
  </si>
  <si>
    <t>នូ ជលសា</t>
  </si>
  <si>
    <t>NUO CHOLSA</t>
  </si>
  <si>
    <t>ADT1407</t>
  </si>
  <si>
    <t>ពេញ ដុល្លា</t>
  </si>
  <si>
    <t>PENH DOLA</t>
  </si>
  <si>
    <t>021320465</t>
  </si>
  <si>
    <t>096 30 42 697</t>
  </si>
  <si>
    <t>ADT1410</t>
  </si>
  <si>
    <t xml:space="preserve">រិន រឺន </t>
  </si>
  <si>
    <t>REN REON</t>
  </si>
  <si>
    <t>030519093</t>
  </si>
  <si>
    <t>096 52 36 921</t>
  </si>
  <si>
    <t>ADT1411</t>
  </si>
  <si>
    <t>វុត សាវី</t>
  </si>
  <si>
    <t>VUTH SAVY</t>
  </si>
  <si>
    <t>180801361</t>
  </si>
  <si>
    <t>088 97 90 870</t>
  </si>
  <si>
    <t xml:space="preserve">      Address: Phum Trapang chheu neang , khum peuk Srek Angsnoul, Kandal Province.</t>
  </si>
  <si>
    <t>អាទិត្យ</t>
  </si>
  <si>
    <t>ADT1421</t>
  </si>
  <si>
    <t xml:space="preserve">រឿន សុខហេង </t>
  </si>
  <si>
    <t xml:space="preserve">ROEURN SOKHENG </t>
  </si>
  <si>
    <t>ADT1431</t>
  </si>
  <si>
    <t>ស៊ីម ស្រីឡៃ</t>
  </si>
  <si>
    <t>SIM SREYLAI</t>
  </si>
  <si>
    <t xml:space="preserve">M </t>
  </si>
  <si>
    <t>ADT1435</t>
  </si>
  <si>
    <t xml:space="preserve">ហឿន ភក្រា </t>
  </si>
  <si>
    <t>HOEURN PHEAKTRA</t>
  </si>
  <si>
    <t>ADT1441</t>
  </si>
  <si>
    <t>សេង រ៉ង</t>
  </si>
  <si>
    <t xml:space="preserve">SENG RORNG </t>
  </si>
  <si>
    <t>ADT1443</t>
  </si>
  <si>
    <t>ហាក់ ផានិត</t>
  </si>
  <si>
    <t>HAK PHANITH</t>
  </si>
  <si>
    <t xml:space="preserve">F </t>
  </si>
  <si>
    <t>016 87 93 44</t>
  </si>
  <si>
    <t>096 59 51 484</t>
  </si>
  <si>
    <t>096 64 91 767</t>
  </si>
  <si>
    <t>020946580</t>
  </si>
  <si>
    <t>061823372</t>
  </si>
  <si>
    <t>030776326</t>
  </si>
  <si>
    <t xml:space="preserve">097 32 11 251 </t>
  </si>
  <si>
    <t xml:space="preserve">016 51 55 32 </t>
  </si>
  <si>
    <t>030905226</t>
  </si>
  <si>
    <t>031027557</t>
  </si>
  <si>
    <t>ADT1456</t>
  </si>
  <si>
    <t>រឿង ស្រីលក្ខ័​</t>
  </si>
  <si>
    <t>REOUNG SREYLEAK</t>
  </si>
  <si>
    <t>ADT1461</t>
  </si>
  <si>
    <t>ស៊ឹម​ បូរ៉ា</t>
  </si>
  <si>
    <t>SEOM BORA</t>
  </si>
  <si>
    <t>ADT1462</t>
  </si>
  <si>
    <t>អុល វណ្ណដា</t>
  </si>
  <si>
    <t>OL VANDA</t>
  </si>
  <si>
    <t>096 82 14 330</t>
  </si>
  <si>
    <t>096 53 65 155</t>
  </si>
  <si>
    <t>096 720 69 63</t>
  </si>
  <si>
    <t>101221437</t>
  </si>
  <si>
    <t>020923083</t>
  </si>
  <si>
    <t>ហង់ ហ៊ីម</t>
  </si>
  <si>
    <t>ADT1468</t>
  </si>
  <si>
    <t>010844820</t>
  </si>
  <si>
    <t>SAY BOREY</t>
  </si>
  <si>
    <t>សាយ បូរី</t>
  </si>
  <si>
    <t>ADT1470</t>
  </si>
  <si>
    <t>យ៉េន​ ពន្លឺ</t>
  </si>
  <si>
    <t>YENG PUNLEU</t>
  </si>
  <si>
    <t>ADT1471</t>
  </si>
  <si>
    <t>អឿន​ វុទ្ធី</t>
  </si>
  <si>
    <t>OEUN VUTHY</t>
  </si>
  <si>
    <t>ADT1472</t>
  </si>
  <si>
    <t>រ៉ុន​ កក្កដា</t>
  </si>
  <si>
    <t>RON  KAKADA</t>
  </si>
  <si>
    <t>ADT1474</t>
  </si>
  <si>
    <t>សយ​ សុធា</t>
  </si>
  <si>
    <t>SAY SOTHEA</t>
  </si>
  <si>
    <t>ADT1477</t>
  </si>
  <si>
    <t>ជីម បូរ៉ូ</t>
  </si>
  <si>
    <t>CHIM BORO</t>
  </si>
  <si>
    <t>ADT1478</t>
  </si>
  <si>
    <t>资材课/采购组</t>
  </si>
  <si>
    <t>姓名</t>
  </si>
  <si>
    <t>TANG HUAN YAN</t>
  </si>
  <si>
    <t>E52767326</t>
  </si>
  <si>
    <t>EH9338764</t>
  </si>
  <si>
    <t>YANG FUQIANG</t>
  </si>
  <si>
    <t>EC6213317</t>
  </si>
  <si>
    <t>DANG YU HUI</t>
  </si>
  <si>
    <t>E55192070</t>
  </si>
  <si>
    <t>087877942</t>
  </si>
  <si>
    <t>0976076067</t>
  </si>
  <si>
    <t>070 24 30 62</t>
  </si>
  <si>
    <t>220138205</t>
  </si>
  <si>
    <t>030865844</t>
  </si>
  <si>
    <t>021177212</t>
  </si>
  <si>
    <t>3-Apr-202</t>
  </si>
  <si>
    <t>087 26  10 96</t>
  </si>
  <si>
    <t>077 37 27 14</t>
  </si>
  <si>
    <t>021284565</t>
  </si>
  <si>
    <t>087 43 40 20</t>
  </si>
  <si>
    <t>20590489(1)</t>
  </si>
  <si>
    <t>030698990</t>
  </si>
  <si>
    <t>Annaul leaved</t>
  </si>
  <si>
    <t>ADT1483</t>
  </si>
  <si>
    <t>សល់ ពិសិដ្ឋ</t>
  </si>
  <si>
    <t xml:space="preserve">SAL PISETH  </t>
  </si>
  <si>
    <t>021200885</t>
  </si>
  <si>
    <t>ADT1485</t>
  </si>
  <si>
    <t>ផល ស្រីម៉ាច</t>
  </si>
  <si>
    <t>PHAL SREYMACH</t>
  </si>
  <si>
    <t>ADT1486</t>
  </si>
  <si>
    <t>ADT1487</t>
  </si>
  <si>
    <t>ADT1489</t>
  </si>
  <si>
    <t>ADT1491</t>
  </si>
  <si>
    <t>ឯក កុឡាប</t>
  </si>
  <si>
    <t>EK KOLAB</t>
  </si>
  <si>
    <t>ADT1492</t>
  </si>
  <si>
    <t>ADT1494</t>
  </si>
  <si>
    <t>ADT1496</t>
  </si>
  <si>
    <t>ADT1497</t>
  </si>
  <si>
    <t>ADT1499</t>
  </si>
  <si>
    <t>生產部/裁断组</t>
  </si>
  <si>
    <t>加班6-8</t>
  </si>
  <si>
    <t>管理部/行政組</t>
  </si>
  <si>
    <t>ADT1502</t>
  </si>
  <si>
    <t>ADT1504</t>
  </si>
  <si>
    <t>ADT1505</t>
  </si>
  <si>
    <t>ADT1510</t>
  </si>
  <si>
    <t>ADT1511</t>
  </si>
  <si>
    <t>ADT1513</t>
  </si>
  <si>
    <t>ADT1514</t>
  </si>
  <si>
    <t>ADT1515</t>
  </si>
  <si>
    <t>ADT1516</t>
  </si>
  <si>
    <t>ADT1517</t>
  </si>
  <si>
    <t>សុង​ សុភា</t>
  </si>
  <si>
    <t>ADT1518</t>
  </si>
  <si>
    <t>ម៉ុន ចាន់ថា</t>
  </si>
  <si>
    <t>MONC HANTHA</t>
  </si>
  <si>
    <t>ADT1500</t>
  </si>
  <si>
    <t>ចាន់ សុខណ្ណារ:</t>
  </si>
  <si>
    <t>ADT1507</t>
  </si>
  <si>
    <t>ADT1509</t>
  </si>
  <si>
    <t>250217770</t>
  </si>
  <si>
    <t>088 50 94 087</t>
  </si>
  <si>
    <t>030697235</t>
  </si>
  <si>
    <t>070 801 508</t>
  </si>
  <si>
    <t>ប្រាក់អតីតភាពការងារ</t>
  </si>
  <si>
    <t>工齡補償金</t>
  </si>
  <si>
    <t>030612990</t>
  </si>
  <si>
    <t>030487827</t>
  </si>
  <si>
    <t>097 713 9361</t>
  </si>
  <si>
    <t>020596852(01)</t>
  </si>
  <si>
    <t>070 94 97 34</t>
  </si>
  <si>
    <t>030567516</t>
  </si>
  <si>
    <t>096 303 46 35</t>
  </si>
  <si>
    <t>030977912</t>
  </si>
  <si>
    <t>096 90 86 120</t>
  </si>
  <si>
    <t xml:space="preserve">                                                02048886(01)                                              </t>
  </si>
  <si>
    <t>015 75 21 55</t>
  </si>
  <si>
    <t>030527626</t>
  </si>
  <si>
    <t>097 980 0830</t>
  </si>
  <si>
    <t>061841415</t>
  </si>
  <si>
    <t>088 28 75 029</t>
  </si>
  <si>
    <t>021295884</t>
  </si>
  <si>
    <t>070 674 749</t>
  </si>
  <si>
    <t>021200474</t>
  </si>
  <si>
    <t>096 719 5019</t>
  </si>
  <si>
    <t>ហ៊ិន​ សាវឿង</t>
  </si>
  <si>
    <t>​ ឈុន រត្ន័</t>
  </si>
  <si>
    <t>ផន យឿន</t>
  </si>
  <si>
    <t>030886174</t>
  </si>
  <si>
    <t>016 282945</t>
  </si>
  <si>
    <t>020699933(01)</t>
  </si>
  <si>
    <t>015 265 282</t>
  </si>
  <si>
    <t>030962323</t>
  </si>
  <si>
    <t>096 93 67 882</t>
  </si>
  <si>
    <t>021113172</t>
  </si>
  <si>
    <t>030572761</t>
  </si>
  <si>
    <t>096 74 01 466</t>
  </si>
  <si>
    <t>030800035</t>
  </si>
  <si>
    <t>086 816 606</t>
  </si>
  <si>
    <t>051156975</t>
  </si>
  <si>
    <t>096 87 75 602</t>
  </si>
  <si>
    <t>020784054(01)</t>
  </si>
  <si>
    <t>081 972 926</t>
  </si>
  <si>
    <t>021024413</t>
  </si>
  <si>
    <t>015 601 961</t>
  </si>
  <si>
    <t>031073748</t>
  </si>
  <si>
    <t>030862218</t>
  </si>
  <si>
    <t>010 921 332</t>
  </si>
  <si>
    <t>030704014</t>
  </si>
  <si>
    <t>096 98 90 629</t>
  </si>
  <si>
    <t>031003209</t>
  </si>
  <si>
    <t>096 757 8972</t>
  </si>
  <si>
    <t>030465039</t>
  </si>
  <si>
    <t>088 479 0498</t>
  </si>
  <si>
    <t>ADT1529</t>
  </si>
  <si>
    <t>ADT1531</t>
  </si>
  <si>
    <t>ADT1532</t>
  </si>
  <si>
    <t>030675903</t>
  </si>
  <si>
    <t>070 931 382</t>
  </si>
  <si>
    <t>030890246</t>
  </si>
  <si>
    <t>096 605 0040</t>
  </si>
  <si>
    <t>ADT1534</t>
  </si>
  <si>
    <t>ADT1535</t>
  </si>
  <si>
    <t>ADT1539</t>
  </si>
  <si>
    <t>សួន​ ស្រីពៅ</t>
  </si>
  <si>
    <t>SUON SREYPOV</t>
  </si>
  <si>
    <t>厨娘</t>
  </si>
  <si>
    <t>DENG JINJIN</t>
  </si>
  <si>
    <t>E65016145</t>
  </si>
  <si>
    <t>ADT1541</t>
  </si>
  <si>
    <t>ឌឹម ចាន់រ៉ន</t>
  </si>
  <si>
    <t>DOEM CHANRON</t>
  </si>
  <si>
    <t>業務課</t>
  </si>
  <si>
    <t>ADT1542</t>
  </si>
  <si>
    <t>សំាង បារំាង</t>
  </si>
  <si>
    <t>SANG BARANG</t>
  </si>
  <si>
    <t>序号</t>
  </si>
  <si>
    <t>性别</t>
  </si>
  <si>
    <t>进厂日期</t>
  </si>
  <si>
    <t>部门</t>
  </si>
  <si>
    <t>进入工厂</t>
  </si>
  <si>
    <t>1 月</t>
  </si>
  <si>
    <t>2 月</t>
  </si>
  <si>
    <t>3 月</t>
  </si>
  <si>
    <t>04 月</t>
  </si>
  <si>
    <t>5 月</t>
  </si>
  <si>
    <t>6 月</t>
  </si>
  <si>
    <t>7 月</t>
  </si>
  <si>
    <t>8 月</t>
  </si>
  <si>
    <t>9 月</t>
  </si>
  <si>
    <t>10 月</t>
  </si>
  <si>
    <t>11 月</t>
  </si>
  <si>
    <t>12 月</t>
  </si>
  <si>
    <t xml:space="preserve">TOTAL ANNUAL LEAVE
(DAY) </t>
    <phoneticPr fontId="0" type="noConversion"/>
  </si>
  <si>
    <t>MONTHLY 
WAGES</t>
    <phoneticPr fontId="0" type="noConversion"/>
  </si>
  <si>
    <t>ANNUAL 
LEAVE PAID</t>
    <phoneticPr fontId="0" type="noConversion"/>
  </si>
  <si>
    <t>生產課/加工外發組</t>
  </si>
  <si>
    <t>WANG BAI CHE</t>
  </si>
  <si>
    <t>030992872</t>
  </si>
  <si>
    <t>160590871</t>
  </si>
  <si>
    <t>031025557</t>
  </si>
  <si>
    <t>ប្រាក់ពន្ធ</t>
  </si>
  <si>
    <t>ADT1548</t>
  </si>
  <si>
    <t>វ៉េង​ សាវ៉ាត</t>
  </si>
  <si>
    <t>VENG SAVAT</t>
  </si>
  <si>
    <t>ADT1551</t>
  </si>
  <si>
    <t>ឡឹក ឧសភា</t>
  </si>
  <si>
    <t>LOEK USAPHEA</t>
  </si>
  <si>
    <t>ADT1553</t>
  </si>
  <si>
    <t>សៀង ស្រីតី</t>
  </si>
  <si>
    <t>SIENG SREYTEY</t>
  </si>
  <si>
    <t>no</t>
  </si>
  <si>
    <t>030567210(01)</t>
  </si>
  <si>
    <t>ADT1554</t>
  </si>
  <si>
    <t>ធីម​ ឡៃអៀង</t>
  </si>
  <si>
    <t>THIM  LAIEANG</t>
  </si>
  <si>
    <t>031160157</t>
  </si>
  <si>
    <t>KHAS SREYNEN</t>
  </si>
  <si>
    <t>ឃាស់ ស្រីណេន</t>
  </si>
  <si>
    <t>031093515</t>
  </si>
  <si>
    <t>031040219</t>
  </si>
  <si>
    <t>031135761</t>
  </si>
  <si>
    <t>ទឹកប្រាក់សំរាប់ព្យួរកាងារ</t>
  </si>
  <si>
    <t>PS-1</t>
  </si>
  <si>
    <t>.</t>
  </si>
  <si>
    <t>តារាងប្រាក់ខែសំរាប់ខែមេសា工资总结表</t>
  </si>
  <si>
    <t>PA-C</t>
  </si>
  <si>
    <t>Pension2% April</t>
  </si>
  <si>
    <t>ប្រាក់សោធននិវត្តន៏ខែមេសា</t>
  </si>
  <si>
    <t>PPP</t>
  </si>
  <si>
    <t>PS-3</t>
  </si>
  <si>
    <t>MP</t>
  </si>
  <si>
    <t>AH</t>
  </si>
  <si>
    <t>ADT0249</t>
  </si>
  <si>
    <t>杨晓琼</t>
  </si>
  <si>
    <t>YANG XIAO QOING</t>
  </si>
  <si>
    <t>E44522418</t>
  </si>
  <si>
    <t>PS</t>
  </si>
  <si>
    <t>ADT0381</t>
  </si>
  <si>
    <t>唐焕炎</t>
  </si>
  <si>
    <t>業務課/技轉組</t>
  </si>
  <si>
    <t>PT</t>
  </si>
  <si>
    <t>ADT0394</t>
  </si>
  <si>
    <t>赵淑红</t>
  </si>
  <si>
    <t>ZHAO SHU HONG</t>
  </si>
  <si>
    <t>MW</t>
  </si>
  <si>
    <t>ADT0619</t>
  </si>
  <si>
    <t>楊富強</t>
  </si>
  <si>
    <t>生產課</t>
  </si>
  <si>
    <t>PA</t>
  </si>
  <si>
    <t>ADT0737</t>
  </si>
  <si>
    <t>黨玉會</t>
  </si>
  <si>
    <t>ADT1540</t>
  </si>
  <si>
    <t>邓金进</t>
  </si>
  <si>
    <t>ADT1544</t>
  </si>
  <si>
    <t>王拜喆</t>
  </si>
  <si>
    <t>364046522</t>
  </si>
  <si>
    <t>工地主任</t>
  </si>
  <si>
    <t>AD</t>
  </si>
  <si>
    <t>王惟民</t>
  </si>
  <si>
    <t>WANG,WEI-MIN</t>
  </si>
  <si>
    <t>353643664</t>
  </si>
  <si>
    <t>管理部</t>
  </si>
  <si>
    <t>salary 30$</t>
  </si>
  <si>
    <t>096 71 92 469</t>
  </si>
  <si>
    <t>FD</t>
  </si>
  <si>
    <t>ADT0088</t>
  </si>
  <si>
    <t>MS</t>
  </si>
  <si>
    <t>PS-4</t>
  </si>
  <si>
    <t>PA-UV</t>
  </si>
  <si>
    <t>PS-2</t>
  </si>
  <si>
    <t>PW</t>
  </si>
  <si>
    <t>GA</t>
  </si>
  <si>
    <r>
      <rPr>
        <sz val="16"/>
        <rFont val="細明體"/>
        <family val="3"/>
        <charset val="136"/>
      </rPr>
      <t>生產課</t>
    </r>
    <r>
      <rPr>
        <sz val="16"/>
        <rFont val="Times New Roman"/>
        <family val="1"/>
      </rPr>
      <t>/</t>
    </r>
    <r>
      <rPr>
        <sz val="16"/>
        <rFont val="細明體"/>
        <family val="3"/>
        <charset val="136"/>
      </rPr>
      <t>生管組</t>
    </r>
  </si>
  <si>
    <r>
      <rPr>
        <sz val="16"/>
        <rFont val="細明體"/>
        <family val="3"/>
        <charset val="136"/>
      </rPr>
      <t>管理部</t>
    </r>
    <r>
      <rPr>
        <sz val="16"/>
        <rFont val="Times New Roman"/>
        <family val="1"/>
      </rPr>
      <t>/</t>
    </r>
    <r>
      <rPr>
        <sz val="16"/>
        <rFont val="細明體"/>
        <family val="3"/>
        <charset val="136"/>
      </rPr>
      <t>總務組司機</t>
    </r>
  </si>
  <si>
    <r>
      <rPr>
        <sz val="16"/>
        <rFont val="Times New Roman"/>
        <family val="1"/>
      </rPr>
      <t>生產课</t>
    </r>
    <r>
      <rPr>
        <sz val="16"/>
        <rFont val="Calibri"/>
        <family val="2"/>
      </rPr>
      <t>/</t>
    </r>
    <r>
      <rPr>
        <sz val="16"/>
        <rFont val="Times New Roman"/>
        <family val="1"/>
      </rPr>
      <t>成型组</t>
    </r>
  </si>
  <si>
    <r>
      <rPr>
        <sz val="16"/>
        <rFont val="細明體"/>
        <family val="3"/>
        <charset val="136"/>
      </rPr>
      <t>生產课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成型组班長</t>
    </r>
  </si>
  <si>
    <r>
      <rPr>
        <sz val="16"/>
        <rFont val="細明體"/>
        <family val="3"/>
        <charset val="136"/>
      </rPr>
      <t>生產课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裁剪组主任</t>
    </r>
  </si>
  <si>
    <r>
      <rPr>
        <sz val="16"/>
        <rFont val="Times New Roman"/>
        <family val="1"/>
      </rPr>
      <t>品管部</t>
    </r>
    <r>
      <rPr>
        <sz val="16"/>
        <rFont val="Calibri"/>
        <family val="2"/>
      </rPr>
      <t>/QC</t>
    </r>
    <r>
      <rPr>
        <sz val="16"/>
        <rFont val="Times New Roman"/>
        <family val="1"/>
      </rPr>
      <t>组</t>
    </r>
  </si>
  <si>
    <r>
      <rPr>
        <sz val="16"/>
        <rFont val="Times New Roman"/>
        <family val="1"/>
      </rPr>
      <t>管理部</t>
    </r>
    <r>
      <rPr>
        <sz val="16"/>
        <rFont val="Calibri"/>
        <family val="2"/>
      </rPr>
      <t>/</t>
    </r>
    <r>
      <rPr>
        <sz val="16"/>
        <rFont val="Times New Roman"/>
        <family val="1"/>
      </rPr>
      <t>总务组</t>
    </r>
  </si>
  <si>
    <r>
      <rPr>
        <sz val="16"/>
        <rFont val="細明體"/>
        <family val="3"/>
        <charset val="136"/>
      </rPr>
      <t>生產課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成型組主任</t>
    </r>
  </si>
  <si>
    <r>
      <rPr>
        <sz val="16"/>
        <rFont val="Kh System"/>
      </rPr>
      <t>生產課</t>
    </r>
    <r>
      <rPr>
        <sz val="16"/>
        <rFont val="Calibri"/>
        <family val="2"/>
      </rPr>
      <t>/</t>
    </r>
    <r>
      <rPr>
        <sz val="16"/>
        <rFont val="Kh System"/>
      </rPr>
      <t>成型組</t>
    </r>
  </si>
  <si>
    <r>
      <rPr>
        <sz val="16"/>
        <rFont val="細明體"/>
        <family val="3"/>
        <charset val="136"/>
      </rPr>
      <t>品管部</t>
    </r>
    <r>
      <rPr>
        <sz val="16"/>
        <rFont val="Calibri"/>
        <family val="2"/>
      </rPr>
      <t>/QC</t>
    </r>
    <r>
      <rPr>
        <sz val="16"/>
        <rFont val="細明體"/>
        <family val="3"/>
        <charset val="136"/>
      </rPr>
      <t>组班長</t>
    </r>
  </si>
  <si>
    <r>
      <rPr>
        <sz val="16"/>
        <rFont val="細明體"/>
        <family val="3"/>
        <charset val="136"/>
      </rPr>
      <t>生產課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成型組組長</t>
    </r>
  </si>
  <si>
    <r>
      <rPr>
        <sz val="16"/>
        <rFont val="Times New Roman"/>
        <family val="1"/>
      </rPr>
      <t>生產课</t>
    </r>
    <r>
      <rPr>
        <sz val="16"/>
        <rFont val="Calibri"/>
        <family val="2"/>
      </rPr>
      <t>/</t>
    </r>
    <r>
      <rPr>
        <sz val="16"/>
        <rFont val="Times New Roman"/>
        <family val="1"/>
      </rPr>
      <t>加工组</t>
    </r>
  </si>
  <si>
    <r>
      <rPr>
        <sz val="16"/>
        <rFont val="細明體"/>
        <family val="3"/>
        <charset val="136"/>
      </rPr>
      <t>生產課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成型組機修</t>
    </r>
  </si>
  <si>
    <r>
      <t>02153580</t>
    </r>
    <r>
      <rPr>
        <sz val="16"/>
        <rFont val="宋体"/>
        <family val="3"/>
        <charset val="134"/>
      </rPr>
      <t>（</t>
    </r>
    <r>
      <rPr>
        <sz val="16"/>
        <rFont val="Kh System"/>
      </rPr>
      <t>01</t>
    </r>
    <r>
      <rPr>
        <sz val="16"/>
        <rFont val="宋体"/>
        <family val="3"/>
        <charset val="134"/>
      </rPr>
      <t>）</t>
    </r>
  </si>
  <si>
    <r>
      <rPr>
        <sz val="16"/>
        <rFont val="Times New Roman"/>
        <family val="1"/>
      </rPr>
      <t>财务部</t>
    </r>
    <r>
      <rPr>
        <sz val="16"/>
        <rFont val="Calibri"/>
        <family val="2"/>
      </rPr>
      <t>/</t>
    </r>
    <r>
      <rPr>
        <sz val="16"/>
        <rFont val="Times New Roman"/>
        <family val="1"/>
      </rPr>
      <t>财务组</t>
    </r>
  </si>
  <si>
    <r>
      <rPr>
        <sz val="16"/>
        <rFont val="Times New Roman"/>
        <family val="1"/>
      </rPr>
      <t>资材部</t>
    </r>
    <r>
      <rPr>
        <sz val="16"/>
        <rFont val="Calibri"/>
        <family val="2"/>
      </rPr>
      <t>/</t>
    </r>
    <r>
      <rPr>
        <sz val="16"/>
        <rFont val="Times New Roman"/>
        <family val="1"/>
      </rPr>
      <t>船务组</t>
    </r>
  </si>
  <si>
    <r>
      <rPr>
        <sz val="16"/>
        <rFont val="細明體"/>
        <family val="3"/>
        <charset val="136"/>
      </rPr>
      <t>生產課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針車組主任</t>
    </r>
  </si>
  <si>
    <r>
      <rPr>
        <sz val="16"/>
        <rFont val="Kh System"/>
      </rPr>
      <t>生產課</t>
    </r>
    <r>
      <rPr>
        <sz val="16"/>
        <rFont val="Calibri"/>
        <family val="2"/>
      </rPr>
      <t>/</t>
    </r>
    <r>
      <rPr>
        <sz val="16"/>
        <rFont val="Kh System"/>
      </rPr>
      <t>針車組</t>
    </r>
  </si>
  <si>
    <r>
      <rPr>
        <sz val="16"/>
        <rFont val="細明體"/>
        <family val="3"/>
        <charset val="136"/>
      </rPr>
      <t>生產课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加工组班長</t>
    </r>
  </si>
  <si>
    <r>
      <rPr>
        <sz val="16"/>
        <rFont val="細明體"/>
        <family val="3"/>
        <charset val="136"/>
      </rPr>
      <t>生產課</t>
    </r>
    <r>
      <rPr>
        <sz val="16"/>
        <rFont val="Times New Roman"/>
        <family val="1"/>
      </rPr>
      <t>/</t>
    </r>
    <r>
      <rPr>
        <sz val="16"/>
        <rFont val="細明體"/>
        <family val="3"/>
        <charset val="136"/>
      </rPr>
      <t>照射組</t>
    </r>
  </si>
  <si>
    <r>
      <rPr>
        <sz val="16"/>
        <rFont val="Times New Roman"/>
        <family val="1"/>
      </rPr>
      <t>生產课</t>
    </r>
    <r>
      <rPr>
        <sz val="16"/>
        <rFont val="Calibri"/>
        <family val="2"/>
      </rPr>
      <t>/</t>
    </r>
    <r>
      <rPr>
        <sz val="16"/>
        <rFont val="Times New Roman"/>
        <family val="1"/>
      </rPr>
      <t>裁剪组</t>
    </r>
  </si>
  <si>
    <r>
      <rPr>
        <sz val="16"/>
        <rFont val="細明體"/>
        <family val="3"/>
        <charset val="136"/>
      </rPr>
      <t>生產课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加工组組長</t>
    </r>
  </si>
  <si>
    <r>
      <rPr>
        <sz val="16"/>
        <rFont val="Times New Roman"/>
        <family val="1"/>
      </rPr>
      <t>生产课</t>
    </r>
    <r>
      <rPr>
        <sz val="16"/>
        <rFont val="Calibri"/>
        <family val="2"/>
      </rPr>
      <t>/</t>
    </r>
    <r>
      <rPr>
        <sz val="16"/>
        <rFont val="Times New Roman"/>
        <family val="1"/>
      </rPr>
      <t>针车组</t>
    </r>
  </si>
  <si>
    <r>
      <rPr>
        <sz val="16"/>
        <rFont val="細明體"/>
        <family val="3"/>
        <charset val="136"/>
      </rPr>
      <t>生產課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加工組主任</t>
    </r>
  </si>
  <si>
    <r>
      <rPr>
        <sz val="16"/>
        <rFont val="Times New Roman"/>
        <family val="1"/>
      </rPr>
      <t>生產課</t>
    </r>
    <r>
      <rPr>
        <sz val="16"/>
        <rFont val="Calibri"/>
        <family val="2"/>
      </rPr>
      <t>/</t>
    </r>
    <r>
      <rPr>
        <sz val="16"/>
        <rFont val="Times New Roman"/>
        <family val="1"/>
      </rPr>
      <t>針車組</t>
    </r>
  </si>
  <si>
    <r>
      <rPr>
        <sz val="16"/>
        <rFont val="Times New Roman"/>
        <family val="1"/>
      </rPr>
      <t>生產課</t>
    </r>
    <r>
      <rPr>
        <sz val="16"/>
        <rFont val="Calibri"/>
        <family val="2"/>
      </rPr>
      <t>/</t>
    </r>
    <r>
      <rPr>
        <sz val="16"/>
        <rFont val="Times New Roman"/>
        <family val="1"/>
      </rPr>
      <t>裁断组</t>
    </r>
  </si>
  <si>
    <r>
      <rPr>
        <sz val="16"/>
        <rFont val="細明體"/>
        <family val="3"/>
        <charset val="136"/>
      </rPr>
      <t>生產課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加工組組長</t>
    </r>
  </si>
  <si>
    <r>
      <rPr>
        <sz val="16"/>
        <rFont val="細明體"/>
        <family val="3"/>
        <charset val="136"/>
      </rPr>
      <t>生產課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成型組班長</t>
    </r>
  </si>
  <si>
    <r>
      <rPr>
        <sz val="16"/>
        <rFont val="宋体"/>
        <family val="3"/>
        <charset val="134"/>
      </rPr>
      <t>生產課</t>
    </r>
    <r>
      <rPr>
        <sz val="16"/>
        <rFont val="Calibri"/>
        <family val="2"/>
      </rPr>
      <t>/</t>
    </r>
    <r>
      <rPr>
        <sz val="16"/>
        <rFont val="宋体"/>
        <family val="3"/>
        <charset val="134"/>
      </rPr>
      <t>針車組</t>
    </r>
  </si>
  <si>
    <r>
      <rPr>
        <sz val="16"/>
        <rFont val="細明體"/>
        <family val="3"/>
        <charset val="136"/>
      </rPr>
      <t>生產課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針車組班長</t>
    </r>
  </si>
  <si>
    <r>
      <rPr>
        <sz val="16"/>
        <rFont val="細明體"/>
        <family val="3"/>
        <charset val="136"/>
      </rPr>
      <t>生產部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裁断组組長</t>
    </r>
  </si>
  <si>
    <r>
      <rPr>
        <sz val="16"/>
        <rFont val="細明體"/>
        <family val="3"/>
        <charset val="136"/>
      </rPr>
      <t>生產課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加工組班長</t>
    </r>
  </si>
  <si>
    <r>
      <rPr>
        <sz val="16"/>
        <rFont val="宋体"/>
        <family val="3"/>
        <charset val="134"/>
      </rPr>
      <t>資材部</t>
    </r>
    <r>
      <rPr>
        <sz val="16"/>
        <rFont val="Calibri"/>
        <family val="2"/>
      </rPr>
      <t>/</t>
    </r>
    <r>
      <rPr>
        <sz val="16"/>
        <rFont val="宋体"/>
        <family val="3"/>
        <charset val="134"/>
      </rPr>
      <t>成品倉</t>
    </r>
  </si>
  <si>
    <r>
      <rPr>
        <sz val="16"/>
        <rFont val="Kh System"/>
      </rPr>
      <t>品管部</t>
    </r>
    <r>
      <rPr>
        <sz val="16"/>
        <rFont val="Calibri"/>
        <family val="2"/>
      </rPr>
      <t>/QC</t>
    </r>
    <r>
      <rPr>
        <sz val="16"/>
        <rFont val="Kh System"/>
      </rPr>
      <t>组</t>
    </r>
  </si>
  <si>
    <r>
      <rPr>
        <sz val="16"/>
        <rFont val="Kh System"/>
      </rPr>
      <t>生產課</t>
    </r>
    <r>
      <rPr>
        <sz val="16"/>
        <rFont val="Calibri"/>
        <family val="2"/>
      </rPr>
      <t>/</t>
    </r>
    <r>
      <rPr>
        <sz val="16"/>
        <rFont val="Kh System"/>
      </rPr>
      <t>加工組</t>
    </r>
  </si>
  <si>
    <r>
      <rPr>
        <sz val="16"/>
        <rFont val="Kh System"/>
      </rPr>
      <t>生產部</t>
    </r>
    <r>
      <rPr>
        <sz val="16"/>
        <rFont val="Calibri"/>
        <family val="2"/>
      </rPr>
      <t>/</t>
    </r>
    <r>
      <rPr>
        <sz val="16"/>
        <rFont val="Kh System"/>
      </rPr>
      <t>裁断组</t>
    </r>
  </si>
  <si>
    <r>
      <rPr>
        <sz val="16"/>
        <rFont val="Kh System"/>
      </rPr>
      <t>业务课</t>
    </r>
  </si>
  <si>
    <r>
      <rPr>
        <sz val="16"/>
        <rFont val="細明體"/>
        <family val="3"/>
        <charset val="136"/>
      </rPr>
      <t>生產課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針車組組長</t>
    </r>
  </si>
  <si>
    <r>
      <rPr>
        <sz val="16"/>
        <rFont val="Kh System"/>
      </rPr>
      <t>管理部</t>
    </r>
    <r>
      <rPr>
        <sz val="16"/>
        <rFont val="Calibri"/>
        <family val="2"/>
      </rPr>
      <t>/</t>
    </r>
    <r>
      <rPr>
        <sz val="16"/>
        <rFont val="Kh System"/>
      </rPr>
      <t>總務組</t>
    </r>
  </si>
  <si>
    <r>
      <rPr>
        <sz val="16"/>
        <rFont val="Kh System"/>
      </rPr>
      <t>生產課</t>
    </r>
    <r>
      <rPr>
        <sz val="16"/>
        <rFont val="Calibri"/>
        <family val="2"/>
      </rPr>
      <t>/</t>
    </r>
    <r>
      <rPr>
        <sz val="16"/>
        <rFont val="Kh System"/>
      </rPr>
      <t>原料倉</t>
    </r>
  </si>
  <si>
    <r>
      <rPr>
        <sz val="16"/>
        <rFont val="Kh System"/>
      </rPr>
      <t>生產課</t>
    </r>
    <r>
      <rPr>
        <sz val="16"/>
        <rFont val="Calibri"/>
        <family val="2"/>
      </rPr>
      <t>/</t>
    </r>
    <r>
      <rPr>
        <sz val="16"/>
        <rFont val="Kh System"/>
      </rPr>
      <t>裁断组</t>
    </r>
  </si>
  <si>
    <r>
      <rPr>
        <sz val="16"/>
        <rFont val="Times New Roman"/>
        <family val="1"/>
      </rPr>
      <t>管理部</t>
    </r>
    <r>
      <rPr>
        <sz val="16"/>
        <rFont val="Calibri"/>
        <family val="2"/>
      </rPr>
      <t>/</t>
    </r>
    <r>
      <rPr>
        <sz val="16"/>
        <rFont val="Times New Roman"/>
        <family val="1"/>
      </rPr>
      <t>行政組</t>
    </r>
  </si>
  <si>
    <r>
      <rPr>
        <sz val="16"/>
        <rFont val="細明體"/>
        <family val="3"/>
        <charset val="136"/>
      </rPr>
      <t>資材部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成品倉班長</t>
    </r>
  </si>
  <si>
    <r>
      <rPr>
        <sz val="16"/>
        <rFont val="細明體"/>
        <family val="3"/>
        <charset val="136"/>
      </rPr>
      <t>管理部</t>
    </r>
    <r>
      <rPr>
        <sz val="16"/>
        <rFont val="Calibri"/>
        <family val="2"/>
      </rPr>
      <t>/</t>
    </r>
    <r>
      <rPr>
        <sz val="16"/>
        <rFont val="細明體"/>
        <family val="3"/>
        <charset val="136"/>
      </rPr>
      <t>總務組司機</t>
    </r>
  </si>
  <si>
    <t>績效奖金</t>
  </si>
  <si>
    <t>ADT1555</t>
  </si>
  <si>
    <t>ADT1556</t>
  </si>
  <si>
    <t>ADT1557</t>
  </si>
  <si>
    <t>ទឹង ប៊ិចថៃ</t>
  </si>
  <si>
    <t>ADT1558</t>
  </si>
  <si>
    <t>ទឹង​ ធារ៉ា</t>
  </si>
  <si>
    <t>ADT1559</t>
  </si>
  <si>
    <t>王向華</t>
  </si>
  <si>
    <t>TOENG BINTHAI</t>
  </si>
  <si>
    <t>TOENG THEARA</t>
  </si>
  <si>
    <t>WANG,XIANGHUA</t>
  </si>
</sst>
</file>

<file path=xl/styles.xml><?xml version="1.0" encoding="utf-8"?>
<styleSheet xmlns="http://schemas.openxmlformats.org/spreadsheetml/2006/main">
  <numFmts count="18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70" formatCode="_-&quot;$&quot;* #,##0.00_-;\-&quot;$&quot;* #,##0.00_-;_-&quot;$&quot;* &quot;-&quot;??_-;_-@_-"/>
    <numFmt numFmtId="171" formatCode="_ * #,##0_ ;_ * \-#,##0_ ;_ * &quot;-&quot;??_ ;_ @_ "/>
    <numFmt numFmtId="172" formatCode="0.00_ "/>
    <numFmt numFmtId="173" formatCode="&quot;$&quot;0.00"/>
    <numFmt numFmtId="174" formatCode="_(* #,##0.0_);_(* \(#,##0.0\);_(* &quot;-&quot;??_);_(@_)"/>
    <numFmt numFmtId="175" formatCode="_(* #,##0_);_(* \(#,##0\);_(* &quot;-&quot;??_);_(@_)"/>
    <numFmt numFmtId="176" formatCode="#00000"/>
    <numFmt numFmtId="177" formatCode="#,##0.0"/>
    <numFmt numFmtId="179" formatCode="0#########"/>
    <numFmt numFmtId="183" formatCode="0.0"/>
    <numFmt numFmtId="187" formatCode="0########"/>
    <numFmt numFmtId="188" formatCode="0.00_);[Red]\(0.00\)"/>
    <numFmt numFmtId="189" formatCode="[$-409]d\-mmm\-yyyy;@"/>
    <numFmt numFmtId="190" formatCode="_-[$$-409]* #,##0.00_ ;_-[$$-409]* \-#,##0.00\ ;_-[$$-409]* &quot;-&quot;??_ ;_-@_ "/>
    <numFmt numFmtId="191" formatCode="##\ &quot;月份&quot;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6"/>
    </font>
    <font>
      <b/>
      <sz val="26"/>
      <name val="宋体"/>
    </font>
    <font>
      <sz val="20"/>
      <name val="宋体"/>
    </font>
    <font>
      <sz val="12"/>
      <name val="Limon S1"/>
    </font>
    <font>
      <sz val="28"/>
      <name val="宋体"/>
    </font>
    <font>
      <sz val="14"/>
      <name val="Khmer OS"/>
    </font>
    <font>
      <sz val="14"/>
      <color indexed="10"/>
      <name val="Khmer OS"/>
    </font>
    <font>
      <sz val="14"/>
      <color indexed="10"/>
      <name val="Calibri"/>
      <family val="2"/>
      <scheme val="minor"/>
    </font>
    <font>
      <sz val="12"/>
      <name val="Khmer OS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4"/>
      <name val="Times New Roman"/>
      <family val="1"/>
    </font>
    <font>
      <sz val="12"/>
      <name val="Times New Roman"/>
      <family val="1"/>
    </font>
    <font>
      <sz val="9"/>
      <name val="宋体"/>
    </font>
    <font>
      <sz val="14"/>
      <name val="Calibri"/>
      <family val="2"/>
    </font>
    <font>
      <sz val="14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sz val="11"/>
      <color indexed="8"/>
      <name val="Kh System"/>
    </font>
    <font>
      <sz val="13"/>
      <color indexed="8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5"/>
      <color theme="1"/>
      <name val="Calibri"/>
      <family val="2"/>
    </font>
    <font>
      <sz val="11"/>
      <name val="Kh System"/>
    </font>
    <font>
      <sz val="11"/>
      <color theme="1"/>
      <name val="Kh System"/>
    </font>
    <font>
      <sz val="13"/>
      <name val="Calibri"/>
      <family val="2"/>
    </font>
    <font>
      <sz val="13"/>
      <color indexed="8"/>
      <name val="Kh System"/>
    </font>
    <font>
      <sz val="13"/>
      <color rgb="FFFF0000"/>
      <name val="Calibri"/>
      <family val="2"/>
    </font>
    <font>
      <sz val="13"/>
      <color theme="1"/>
      <name val="Calibri"/>
      <family val="2"/>
    </font>
    <font>
      <sz val="12"/>
      <color rgb="FFFF0000"/>
      <name val="Calibri"/>
      <family val="2"/>
    </font>
    <font>
      <sz val="12"/>
      <color theme="1"/>
      <name val="Kh System"/>
    </font>
    <font>
      <sz val="14"/>
      <name val="Meiryo UI"/>
      <family val="2"/>
      <charset val="128"/>
    </font>
    <font>
      <sz val="14"/>
      <name val="Calibri Light"/>
      <family val="1"/>
      <charset val="136"/>
      <scheme val="major"/>
    </font>
    <font>
      <sz val="18"/>
      <name val="Times New Roman"/>
      <family val="1"/>
    </font>
    <font>
      <sz val="18"/>
      <name val="Calibri"/>
      <family val="2"/>
      <scheme val="minor"/>
    </font>
    <font>
      <sz val="16"/>
      <name val="Calibri"/>
      <family val="2"/>
    </font>
    <font>
      <sz val="12"/>
      <name val="Kh System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6"/>
      <name val="宋体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新細明體"/>
      <family val="2"/>
    </font>
    <font>
      <sz val="12"/>
      <color theme="1"/>
      <name val="Calibri"/>
      <family val="2"/>
      <charset val="136"/>
      <scheme val="minor"/>
    </font>
    <font>
      <sz val="16"/>
      <name val="Calibri Light"/>
      <family val="1"/>
      <charset val="136"/>
      <scheme val="major"/>
    </font>
    <font>
      <sz val="16"/>
      <name val="Times New Roman"/>
      <family val="1"/>
    </font>
    <font>
      <sz val="16"/>
      <name val="細明體"/>
      <family val="3"/>
      <charset val="136"/>
    </font>
    <font>
      <sz val="16"/>
      <name val="Kh System"/>
    </font>
    <font>
      <sz val="16"/>
      <name val="宋体"/>
      <family val="3"/>
      <charset val="134"/>
    </font>
    <font>
      <sz val="16"/>
      <name val="Meiryo UI"/>
      <family val="2"/>
      <charset val="128"/>
    </font>
    <font>
      <sz val="16"/>
      <name val="Khmer OS"/>
    </font>
    <font>
      <sz val="16"/>
      <name val="Calibri"/>
      <family val="2"/>
      <scheme val="minor"/>
    </font>
    <font>
      <sz val="16"/>
      <color indexed="10"/>
      <name val="Khmer OS"/>
    </font>
    <font>
      <sz val="16"/>
      <color rgb="FF0070C0"/>
      <name val="Calibri"/>
      <family val="2"/>
      <scheme val="minor"/>
    </font>
    <font>
      <sz val="16"/>
      <color indexed="8"/>
      <name val="Times New Roman"/>
      <family val="1"/>
    </font>
    <font>
      <sz val="16"/>
      <color rgb="FF0070C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189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9" fontId="2" fillId="0" borderId="0"/>
    <xf numFmtId="189" fontId="15" fillId="0" borderId="0" applyFont="0" applyAlignment="0">
      <alignment vertical="center"/>
    </xf>
    <xf numFmtId="189" fontId="18" fillId="0" borderId="0"/>
    <xf numFmtId="189" fontId="18" fillId="0" borderId="0"/>
    <xf numFmtId="170" fontId="19" fillId="0" borderId="0" applyFont="0" applyFill="0" applyBorder="0" applyAlignment="0" applyProtection="0"/>
    <xf numFmtId="0" fontId="48" fillId="0" borderId="0">
      <alignment vertical="center"/>
    </xf>
    <xf numFmtId="165" fontId="48" fillId="0" borderId="0" applyFont="0" applyFill="0" applyBorder="0" applyAlignment="0" applyProtection="0">
      <alignment vertical="center"/>
    </xf>
  </cellStyleXfs>
  <cellXfs count="337">
    <xf numFmtId="189" fontId="0" fillId="0" borderId="0" xfId="0"/>
    <xf numFmtId="189" fontId="7" fillId="0" borderId="1" xfId="3" applyFont="1" applyFill="1" applyBorder="1" applyAlignment="1">
      <alignment horizontal="center" vertical="center" shrinkToFit="1"/>
    </xf>
    <xf numFmtId="189" fontId="8" fillId="4" borderId="1" xfId="3" applyFont="1" applyFill="1" applyBorder="1" applyAlignment="1">
      <alignment horizontal="center" vertical="center"/>
    </xf>
    <xf numFmtId="189" fontId="9" fillId="0" borderId="1" xfId="3" applyFont="1" applyFill="1" applyBorder="1" applyAlignment="1">
      <alignment horizontal="center" vertical="center" shrinkToFit="1"/>
    </xf>
    <xf numFmtId="189" fontId="8" fillId="0" borderId="1" xfId="3" applyFont="1" applyFill="1" applyBorder="1" applyAlignment="1">
      <alignment horizontal="center" vertical="center" shrinkToFit="1"/>
    </xf>
    <xf numFmtId="189" fontId="10" fillId="0" borderId="1" xfId="3" applyFont="1" applyFill="1" applyBorder="1" applyAlignment="1">
      <alignment horizontal="center" vertical="center" shrinkToFit="1"/>
    </xf>
    <xf numFmtId="189" fontId="7" fillId="4" borderId="1" xfId="3" applyFont="1" applyFill="1" applyBorder="1" applyAlignment="1">
      <alignment horizontal="center" vertical="center" shrinkToFit="1"/>
    </xf>
    <xf numFmtId="189" fontId="13" fillId="0" borderId="8" xfId="3" applyFont="1" applyFill="1" applyBorder="1" applyAlignment="1">
      <alignment horizontal="center" vertical="center" shrinkToFit="1"/>
    </xf>
    <xf numFmtId="189" fontId="16" fillId="0" borderId="6" xfId="3" applyFont="1" applyFill="1" applyBorder="1" applyAlignment="1">
      <alignment horizontal="center" vertical="center"/>
    </xf>
    <xf numFmtId="174" fontId="16" fillId="4" borderId="6" xfId="1" applyNumberFormat="1" applyFont="1" applyFill="1" applyBorder="1" applyAlignment="1">
      <alignment horizontal="center" vertical="center" shrinkToFit="1"/>
    </xf>
    <xf numFmtId="174" fontId="16" fillId="0" borderId="6" xfId="1" applyNumberFormat="1" applyFont="1" applyFill="1" applyBorder="1" applyAlignment="1">
      <alignment horizontal="center" vertical="center" shrinkToFit="1"/>
    </xf>
    <xf numFmtId="189" fontId="19" fillId="4" borderId="6" xfId="5" applyNumberFormat="1" applyFont="1" applyFill="1" applyBorder="1" applyAlignment="1">
      <alignment horizontal="center" vertical="center" wrapText="1"/>
    </xf>
    <xf numFmtId="15" fontId="16" fillId="4" borderId="6" xfId="0" applyNumberFormat="1" applyFont="1" applyFill="1" applyBorder="1" applyAlignment="1">
      <alignment horizontal="center" vertical="center" shrinkToFit="1"/>
    </xf>
    <xf numFmtId="189" fontId="21" fillId="4" borderId="6" xfId="5" applyNumberFormat="1" applyFont="1" applyFill="1" applyBorder="1" applyAlignment="1">
      <alignment horizontal="center" vertical="center" wrapText="1"/>
    </xf>
    <xf numFmtId="189" fontId="13" fillId="4" borderId="0" xfId="3" applyFont="1" applyFill="1"/>
    <xf numFmtId="189" fontId="16" fillId="4" borderId="6" xfId="5" applyNumberFormat="1" applyFont="1" applyFill="1" applyBorder="1" applyAlignment="1">
      <alignment horizontal="center" vertical="center" wrapText="1"/>
    </xf>
    <xf numFmtId="189" fontId="23" fillId="4" borderId="6" xfId="5" applyNumberFormat="1" applyFont="1" applyFill="1" applyBorder="1" applyAlignment="1">
      <alignment horizontal="center" vertical="center" wrapText="1"/>
    </xf>
    <xf numFmtId="189" fontId="21" fillId="7" borderId="6" xfId="5" applyFont="1" applyFill="1" applyBorder="1" applyAlignment="1">
      <alignment horizontal="center" vertical="center" wrapText="1"/>
    </xf>
    <xf numFmtId="189" fontId="17" fillId="4" borderId="6" xfId="5" applyNumberFormat="1" applyFont="1" applyFill="1" applyBorder="1" applyAlignment="1">
      <alignment horizontal="center" vertical="center" wrapText="1"/>
    </xf>
    <xf numFmtId="15" fontId="21" fillId="4" borderId="6" xfId="5" applyNumberFormat="1" applyFont="1" applyFill="1" applyBorder="1" applyAlignment="1">
      <alignment horizontal="center" vertical="center" shrinkToFit="1"/>
    </xf>
    <xf numFmtId="15" fontId="21" fillId="7" borderId="6" xfId="5" applyNumberFormat="1" applyFont="1" applyFill="1" applyBorder="1" applyAlignment="1">
      <alignment horizontal="center" vertical="center" shrinkToFit="1"/>
    </xf>
    <xf numFmtId="189" fontId="17" fillId="7" borderId="6" xfId="5" applyFont="1" applyFill="1" applyBorder="1" applyAlignment="1">
      <alignment horizontal="center" vertical="center" wrapText="1"/>
    </xf>
    <xf numFmtId="1" fontId="19" fillId="7" borderId="6" xfId="5" applyNumberFormat="1" applyFont="1" applyFill="1" applyBorder="1" applyAlignment="1">
      <alignment horizontal="center" vertical="center"/>
    </xf>
    <xf numFmtId="189" fontId="26" fillId="4" borderId="6" xfId="5" applyNumberFormat="1" applyFont="1" applyFill="1" applyBorder="1" applyAlignment="1">
      <alignment horizontal="center" vertical="center" wrapText="1"/>
    </xf>
    <xf numFmtId="1" fontId="22" fillId="4" borderId="6" xfId="5" applyNumberFormat="1" applyFont="1" applyFill="1" applyBorder="1" applyAlignment="1">
      <alignment horizontal="center" vertical="center" wrapText="1"/>
    </xf>
    <xf numFmtId="189" fontId="31" fillId="4" borderId="6" xfId="5" applyNumberFormat="1" applyFont="1" applyFill="1" applyBorder="1" applyAlignment="1">
      <alignment horizontal="center" vertical="center" wrapText="1"/>
    </xf>
    <xf numFmtId="189" fontId="29" fillId="4" borderId="6" xfId="0" applyNumberFormat="1" applyFont="1" applyFill="1" applyBorder="1" applyAlignment="1">
      <alignment horizontal="center" vertical="center"/>
    </xf>
    <xf numFmtId="189" fontId="20" fillId="4" borderId="6" xfId="5" applyNumberFormat="1" applyFont="1" applyFill="1" applyBorder="1" applyAlignment="1">
      <alignment horizontal="center" vertical="center" wrapText="1"/>
    </xf>
    <xf numFmtId="189" fontId="32" fillId="4" borderId="6" xfId="0" applyNumberFormat="1" applyFont="1" applyFill="1" applyBorder="1" applyAlignment="1">
      <alignment horizontal="center" vertical="center"/>
    </xf>
    <xf numFmtId="189" fontId="33" fillId="7" borderId="6" xfId="5" applyFont="1" applyFill="1" applyBorder="1" applyAlignment="1">
      <alignment horizontal="center" vertical="center" wrapText="1"/>
    </xf>
    <xf numFmtId="189" fontId="26" fillId="4" borderId="6" xfId="0" applyNumberFormat="1" applyFont="1" applyFill="1" applyBorder="1" applyAlignment="1">
      <alignment horizontal="center" vertical="center"/>
    </xf>
    <xf numFmtId="15" fontId="22" fillId="4" borderId="6" xfId="5" applyNumberFormat="1" applyFont="1" applyFill="1" applyBorder="1" applyAlignment="1">
      <alignment horizontal="center" vertical="center"/>
    </xf>
    <xf numFmtId="189" fontId="22" fillId="4" borderId="6" xfId="5" applyNumberFormat="1" applyFont="1" applyFill="1" applyBorder="1" applyAlignment="1">
      <alignment horizontal="center" vertical="center" wrapText="1"/>
    </xf>
    <xf numFmtId="189" fontId="28" fillId="4" borderId="6" xfId="5" applyNumberFormat="1" applyFont="1" applyFill="1" applyBorder="1" applyAlignment="1">
      <alignment horizontal="center" vertical="center"/>
    </xf>
    <xf numFmtId="189" fontId="36" fillId="0" borderId="6" xfId="3" applyFont="1" applyFill="1" applyBorder="1" applyAlignment="1">
      <alignment vertical="center"/>
    </xf>
    <xf numFmtId="189" fontId="16" fillId="0" borderId="6" xfId="3" applyFont="1" applyFill="1" applyBorder="1" applyAlignment="1">
      <alignment vertical="center"/>
    </xf>
    <xf numFmtId="189" fontId="20" fillId="0" borderId="10" xfId="3" applyFont="1" applyFill="1" applyBorder="1" applyAlignment="1">
      <alignment vertical="center"/>
    </xf>
    <xf numFmtId="189" fontId="36" fillId="0" borderId="0" xfId="3" applyFont="1" applyFill="1" applyAlignment="1">
      <alignment vertical="center"/>
    </xf>
    <xf numFmtId="189" fontId="37" fillId="0" borderId="0" xfId="3" applyFont="1" applyFill="1"/>
    <xf numFmtId="189" fontId="37" fillId="0" borderId="0" xfId="3" applyFont="1" applyFill="1" applyAlignment="1">
      <alignment horizontal="center"/>
    </xf>
    <xf numFmtId="189" fontId="38" fillId="0" borderId="0" xfId="3" applyFont="1" applyFill="1" applyAlignment="1">
      <alignment horizontal="center"/>
    </xf>
    <xf numFmtId="189" fontId="14" fillId="0" borderId="0" xfId="3" applyFont="1" applyFill="1"/>
    <xf numFmtId="189" fontId="37" fillId="4" borderId="0" xfId="3" applyFont="1" applyFill="1"/>
    <xf numFmtId="189" fontId="24" fillId="0" borderId="0" xfId="3" applyFont="1" applyFill="1"/>
    <xf numFmtId="189" fontId="14" fillId="4" borderId="0" xfId="3" applyFont="1" applyFill="1" applyAlignment="1">
      <alignment horizontal="center"/>
    </xf>
    <xf numFmtId="189" fontId="12" fillId="0" borderId="0" xfId="3" applyFont="1" applyFill="1" applyAlignment="1">
      <alignment horizontal="center"/>
    </xf>
    <xf numFmtId="189" fontId="14" fillId="4" borderId="0" xfId="3" applyFont="1" applyFill="1"/>
    <xf numFmtId="189" fontId="5" fillId="0" borderId="0" xfId="3" applyFont="1" applyFill="1" applyAlignment="1">
      <alignment horizontal="center" vertical="center"/>
    </xf>
    <xf numFmtId="189" fontId="7" fillId="0" borderId="0" xfId="3" applyFont="1" applyFill="1" applyAlignment="1">
      <alignment horizontal="center" vertical="center"/>
    </xf>
    <xf numFmtId="189" fontId="11" fillId="0" borderId="0" xfId="3" applyFont="1" applyFill="1" applyAlignment="1">
      <alignment horizontal="center" vertical="center" wrapText="1"/>
    </xf>
    <xf numFmtId="189" fontId="13" fillId="0" borderId="0" xfId="3" applyFont="1" applyFill="1" applyAlignment="1">
      <alignment horizontal="center" vertical="center"/>
    </xf>
    <xf numFmtId="189" fontId="13" fillId="4" borderId="0" xfId="3" applyFont="1" applyFill="1" applyAlignment="1">
      <alignment horizontal="center" vertical="center"/>
    </xf>
    <xf numFmtId="189" fontId="14" fillId="4" borderId="0" xfId="3" applyFont="1" applyFill="1" applyAlignment="1">
      <alignment horizontal="center" vertical="center"/>
    </xf>
    <xf numFmtId="189" fontId="12" fillId="0" borderId="0" xfId="3" applyFont="1" applyFill="1" applyAlignment="1">
      <alignment horizontal="center" vertical="center"/>
    </xf>
    <xf numFmtId="189" fontId="14" fillId="0" borderId="0" xfId="3" applyFont="1" applyFill="1" applyAlignment="1">
      <alignment horizontal="center" vertical="center"/>
    </xf>
    <xf numFmtId="189" fontId="16" fillId="0" borderId="6" xfId="0" applyNumberFormat="1" applyFont="1" applyFill="1" applyBorder="1" applyAlignment="1">
      <alignment horizontal="center" vertical="center" shrinkToFit="1"/>
    </xf>
    <xf numFmtId="189" fontId="40" fillId="4" borderId="6" xfId="0" applyNumberFormat="1" applyFont="1" applyFill="1" applyBorder="1" applyAlignment="1">
      <alignment horizontal="center" vertical="center"/>
    </xf>
    <xf numFmtId="188" fontId="22" fillId="7" borderId="6" xfId="5" applyNumberFormat="1" applyFont="1" applyFill="1" applyBorder="1" applyAlignment="1">
      <alignment horizontal="center" vertical="center" wrapText="1"/>
    </xf>
    <xf numFmtId="189" fontId="7" fillId="0" borderId="1" xfId="3" applyNumberFormat="1" applyFont="1" applyFill="1" applyBorder="1" applyAlignment="1">
      <alignment horizontal="center" vertical="center" shrinkToFit="1"/>
    </xf>
    <xf numFmtId="189" fontId="14" fillId="0" borderId="0" xfId="3" applyNumberFormat="1" applyFont="1" applyFill="1"/>
    <xf numFmtId="189" fontId="16" fillId="0" borderId="6" xfId="3" applyNumberFormat="1" applyFont="1" applyFill="1" applyBorder="1" applyAlignment="1">
      <alignment vertical="center"/>
    </xf>
    <xf numFmtId="189" fontId="37" fillId="0" borderId="0" xfId="3" applyNumberFormat="1" applyFont="1" applyFill="1"/>
    <xf numFmtId="189" fontId="34" fillId="4" borderId="6" xfId="0" applyNumberFormat="1" applyFont="1" applyFill="1" applyBorder="1" applyAlignment="1">
      <alignment horizontal="center" vertical="center"/>
    </xf>
    <xf numFmtId="189" fontId="28" fillId="4" borderId="6" xfId="0" applyNumberFormat="1" applyFont="1" applyFill="1" applyBorder="1" applyAlignment="1">
      <alignment horizontal="center" vertical="center"/>
    </xf>
    <xf numFmtId="189" fontId="28" fillId="4" borderId="6" xfId="5" applyNumberFormat="1" applyFont="1" applyFill="1" applyBorder="1" applyAlignment="1">
      <alignment horizontal="center" vertical="center" wrapText="1"/>
    </xf>
    <xf numFmtId="0" fontId="13" fillId="4" borderId="12" xfId="3" applyNumberFormat="1" applyFont="1" applyFill="1" applyBorder="1" applyAlignment="1">
      <alignment horizontal="center" vertical="center" shrinkToFit="1"/>
    </xf>
    <xf numFmtId="0" fontId="13" fillId="4" borderId="6" xfId="3" applyNumberFormat="1" applyFont="1" applyFill="1" applyBorder="1" applyAlignment="1">
      <alignment horizontal="center" vertical="center" shrinkToFit="1"/>
    </xf>
    <xf numFmtId="0" fontId="11" fillId="0" borderId="6" xfId="3" applyNumberFormat="1" applyFont="1" applyFill="1" applyBorder="1" applyAlignment="1">
      <alignment horizontal="center" vertical="center" shrinkToFit="1"/>
    </xf>
    <xf numFmtId="0" fontId="13" fillId="0" borderId="6" xfId="3" applyNumberFormat="1" applyFont="1" applyFill="1" applyBorder="1" applyAlignment="1">
      <alignment horizontal="center" vertical="center" shrinkToFit="1"/>
    </xf>
    <xf numFmtId="0" fontId="14" fillId="0" borderId="6" xfId="3" applyNumberFormat="1" applyFont="1" applyFill="1" applyBorder="1" applyAlignment="1">
      <alignment horizontal="center" vertical="center" shrinkToFit="1"/>
    </xf>
    <xf numFmtId="0" fontId="13" fillId="0" borderId="0" xfId="3" applyNumberFormat="1" applyFont="1" applyFill="1" applyAlignment="1">
      <alignment horizontal="center" vertical="center"/>
    </xf>
    <xf numFmtId="0" fontId="7" fillId="4" borderId="1" xfId="3" applyNumberFormat="1" applyFont="1" applyFill="1" applyBorder="1" applyAlignment="1">
      <alignment horizontal="center" vertical="center" shrinkToFit="1"/>
    </xf>
    <xf numFmtId="0" fontId="16" fillId="4" borderId="12" xfId="3" applyNumberFormat="1" applyFont="1" applyFill="1" applyBorder="1" applyAlignment="1">
      <alignment horizontal="center" vertical="center" shrinkToFit="1"/>
    </xf>
    <xf numFmtId="0" fontId="16" fillId="4" borderId="12" xfId="0" applyNumberFormat="1" applyFont="1" applyFill="1" applyBorder="1" applyAlignment="1">
      <alignment horizontal="center" vertical="center" shrinkToFit="1"/>
    </xf>
    <xf numFmtId="0" fontId="24" fillId="4" borderId="0" xfId="3" applyNumberFormat="1" applyFont="1" applyFill="1"/>
    <xf numFmtId="0" fontId="24" fillId="4" borderId="0" xfId="3" applyNumberFormat="1" applyFont="1" applyFill="1" applyAlignment="1">
      <alignment horizontal="center" vertical="center"/>
    </xf>
    <xf numFmtId="0" fontId="13" fillId="0" borderId="8" xfId="3" applyNumberFormat="1" applyFont="1" applyFill="1" applyBorder="1" applyAlignment="1">
      <alignment horizontal="center" vertical="center" shrinkToFit="1"/>
    </xf>
    <xf numFmtId="0" fontId="0" fillId="0" borderId="0" xfId="0" applyNumberFormat="1" applyAlignment="1"/>
    <xf numFmtId="189" fontId="27" fillId="4" borderId="6" xfId="0" applyNumberFormat="1" applyFont="1" applyFill="1" applyBorder="1" applyAlignment="1">
      <alignment horizontal="center" vertical="center"/>
    </xf>
    <xf numFmtId="0" fontId="40" fillId="4" borderId="6" xfId="0" applyNumberFormat="1" applyFont="1" applyFill="1" applyBorder="1" applyAlignment="1">
      <alignment horizontal="center" vertical="center"/>
    </xf>
    <xf numFmtId="190" fontId="0" fillId="4" borderId="0" xfId="0" applyNumberFormat="1" applyFill="1" applyAlignment="1"/>
    <xf numFmtId="190" fontId="44" fillId="4" borderId="0" xfId="0" applyNumberFormat="1" applyFont="1" applyFill="1" applyAlignment="1"/>
    <xf numFmtId="190" fontId="0" fillId="0" borderId="0" xfId="0" applyNumberFormat="1" applyAlignment="1"/>
    <xf numFmtId="0" fontId="0" fillId="0" borderId="6" xfId="0" applyNumberFormat="1" applyBorder="1" applyAlignment="1">
      <alignment horizontal="center" vertical="center"/>
    </xf>
    <xf numFmtId="190" fontId="0" fillId="4" borderId="6" xfId="0" applyNumberFormat="1" applyFill="1" applyBorder="1" applyAlignment="1">
      <alignment horizontal="center" vertical="center"/>
    </xf>
    <xf numFmtId="190" fontId="45" fillId="8" borderId="6" xfId="5" applyNumberFormat="1" applyFont="1" applyFill="1" applyBorder="1" applyAlignment="1">
      <alignment horizontal="center" vertical="center"/>
    </xf>
    <xf numFmtId="191" fontId="45" fillId="9" borderId="6" xfId="5" applyNumberFormat="1" applyFont="1" applyFill="1" applyBorder="1" applyAlignment="1">
      <alignment horizontal="center" vertical="center"/>
    </xf>
    <xf numFmtId="191" fontId="46" fillId="9" borderId="6" xfId="5" applyNumberFormat="1" applyFont="1" applyFill="1" applyBorder="1" applyAlignment="1">
      <alignment horizontal="center" vertical="center"/>
    </xf>
    <xf numFmtId="191" fontId="46" fillId="8" borderId="6" xfId="5" applyNumberFormat="1" applyFont="1" applyFill="1" applyBorder="1" applyAlignment="1">
      <alignment horizontal="center" vertical="center" wrapText="1" shrinkToFit="1"/>
    </xf>
    <xf numFmtId="191" fontId="47" fillId="8" borderId="6" xfId="5" applyNumberFormat="1" applyFont="1" applyFill="1" applyBorder="1" applyAlignment="1">
      <alignment horizontal="center" vertical="center" wrapText="1" shrinkToFit="1"/>
    </xf>
    <xf numFmtId="190" fontId="30" fillId="4" borderId="6" xfId="5" applyNumberFormat="1" applyFont="1" applyFill="1" applyBorder="1" applyAlignment="1">
      <alignment horizontal="center" vertical="center" wrapText="1"/>
    </xf>
    <xf numFmtId="190" fontId="30" fillId="7" borderId="6" xfId="5" applyNumberFormat="1" applyFont="1" applyFill="1" applyBorder="1" applyAlignment="1">
      <alignment horizontal="center" vertical="center" wrapText="1"/>
    </xf>
    <xf numFmtId="174" fontId="13" fillId="4" borderId="6" xfId="1" applyNumberFormat="1" applyFont="1" applyFill="1" applyBorder="1" applyAlignment="1">
      <alignment horizontal="center" vertical="center" shrinkToFit="1"/>
    </xf>
    <xf numFmtId="174" fontId="35" fillId="4" borderId="6" xfId="1" applyNumberFormat="1" applyFont="1" applyFill="1" applyBorder="1" applyAlignment="1">
      <alignment horizontal="center" vertical="center" shrinkToFit="1"/>
    </xf>
    <xf numFmtId="170" fontId="0" fillId="0" borderId="6" xfId="2" applyNumberFormat="1" applyFont="1" applyBorder="1" applyAlignment="1">
      <alignment horizontal="center" vertical="center"/>
    </xf>
    <xf numFmtId="170" fontId="41" fillId="0" borderId="6" xfId="2" applyNumberFormat="1" applyFont="1" applyBorder="1" applyAlignment="1">
      <alignment horizontal="center" vertical="center"/>
    </xf>
    <xf numFmtId="189" fontId="25" fillId="10" borderId="6" xfId="5" applyNumberFormat="1" applyFont="1" applyFill="1" applyBorder="1" applyAlignment="1">
      <alignment horizontal="center" vertical="center" wrapText="1"/>
    </xf>
    <xf numFmtId="189" fontId="3" fillId="0" borderId="0" xfId="3" applyFont="1" applyFill="1" applyBorder="1" applyAlignment="1">
      <alignment horizontal="center" vertical="center" shrinkToFit="1"/>
    </xf>
    <xf numFmtId="189" fontId="3" fillId="0" borderId="0" xfId="3" applyNumberFormat="1" applyFont="1" applyFill="1" applyBorder="1" applyAlignment="1">
      <alignment horizontal="center" vertical="center" shrinkToFit="1"/>
    </xf>
    <xf numFmtId="189" fontId="3" fillId="4" borderId="0" xfId="3" applyFont="1" applyFill="1" applyBorder="1" applyAlignment="1">
      <alignment horizontal="center" vertical="center" shrinkToFit="1"/>
    </xf>
    <xf numFmtId="189" fontId="3" fillId="0" borderId="0" xfId="3" applyFont="1" applyFill="1" applyBorder="1" applyAlignment="1">
      <alignment vertical="center" shrinkToFit="1"/>
    </xf>
    <xf numFmtId="189" fontId="4" fillId="0" borderId="0" xfId="3" applyFont="1" applyFill="1" applyBorder="1" applyAlignment="1">
      <alignment horizontal="center" vertical="center" shrinkToFit="1"/>
    </xf>
    <xf numFmtId="189" fontId="4" fillId="0" borderId="0" xfId="3" applyNumberFormat="1" applyFont="1" applyFill="1" applyBorder="1" applyAlignment="1">
      <alignment horizontal="center" vertical="center" shrinkToFit="1"/>
    </xf>
    <xf numFmtId="189" fontId="4" fillId="4" borderId="0" xfId="3" applyFont="1" applyFill="1" applyBorder="1" applyAlignment="1">
      <alignment horizontal="center" vertical="center" shrinkToFit="1"/>
    </xf>
    <xf numFmtId="189" fontId="4" fillId="0" borderId="0" xfId="3" applyFont="1" applyFill="1" applyBorder="1" applyAlignment="1">
      <alignment vertical="center" shrinkToFit="1"/>
    </xf>
    <xf numFmtId="189" fontId="6" fillId="0" borderId="0" xfId="3" applyFont="1" applyFill="1" applyBorder="1" applyAlignment="1">
      <alignment horizontal="center" vertical="center" shrinkToFit="1"/>
    </xf>
    <xf numFmtId="189" fontId="6" fillId="3" borderId="0" xfId="3" applyNumberFormat="1" applyFont="1" applyFill="1" applyBorder="1" applyAlignment="1">
      <alignment horizontal="center" vertical="center" shrinkToFit="1"/>
    </xf>
    <xf numFmtId="189" fontId="6" fillId="3" borderId="0" xfId="3" applyFont="1" applyFill="1" applyBorder="1" applyAlignment="1">
      <alignment horizontal="center" vertical="center" shrinkToFit="1"/>
    </xf>
    <xf numFmtId="189" fontId="6" fillId="3" borderId="0" xfId="3" applyFont="1" applyFill="1" applyBorder="1" applyAlignment="1">
      <alignment vertical="center" shrinkToFit="1"/>
    </xf>
    <xf numFmtId="189" fontId="11" fillId="0" borderId="2" xfId="3" applyFont="1" applyFill="1" applyBorder="1" applyAlignment="1">
      <alignment horizontal="center" vertical="center" wrapText="1"/>
    </xf>
    <xf numFmtId="189" fontId="11" fillId="0" borderId="8" xfId="3" applyFont="1" applyFill="1" applyBorder="1" applyAlignment="1">
      <alignment horizontal="center" vertical="center" wrapText="1"/>
    </xf>
    <xf numFmtId="190" fontId="0" fillId="4" borderId="6" xfId="0" applyNumberFormat="1" applyFill="1" applyBorder="1" applyAlignment="1">
      <alignment horizontal="center" vertical="center"/>
    </xf>
    <xf numFmtId="190" fontId="42" fillId="0" borderId="16" xfId="0" applyNumberFormat="1" applyFont="1" applyBorder="1" applyAlignment="1">
      <alignment horizontal="center"/>
    </xf>
    <xf numFmtId="190" fontId="42" fillId="0" borderId="17" xfId="0" applyNumberFormat="1" applyFont="1" applyBorder="1" applyAlignment="1">
      <alignment horizontal="center"/>
    </xf>
    <xf numFmtId="190" fontId="42" fillId="0" borderId="12" xfId="0" applyNumberFormat="1" applyFont="1" applyBorder="1" applyAlignment="1">
      <alignment horizontal="center"/>
    </xf>
    <xf numFmtId="189" fontId="50" fillId="0" borderId="6" xfId="3" applyFont="1" applyFill="1" applyBorder="1" applyAlignment="1">
      <alignment horizontal="center" vertical="center" shrinkToFit="1"/>
    </xf>
    <xf numFmtId="190" fontId="13" fillId="4" borderId="8" xfId="3" applyNumberFormat="1" applyFont="1" applyFill="1" applyBorder="1" applyAlignment="1">
      <alignment horizontal="center" vertical="center" shrinkToFit="1"/>
    </xf>
    <xf numFmtId="190" fontId="13" fillId="4" borderId="0" xfId="3" applyNumberFormat="1" applyFont="1" applyFill="1" applyAlignment="1">
      <alignment horizontal="center"/>
    </xf>
    <xf numFmtId="189" fontId="13" fillId="4" borderId="8" xfId="3" applyNumberFormat="1" applyFont="1" applyFill="1" applyBorder="1" applyAlignment="1">
      <alignment horizontal="center" vertical="center" shrinkToFit="1"/>
    </xf>
    <xf numFmtId="189" fontId="13" fillId="4" borderId="0" xfId="3" applyFont="1" applyFill="1" applyAlignment="1">
      <alignment horizontal="center"/>
    </xf>
    <xf numFmtId="189" fontId="13" fillId="4" borderId="8" xfId="0" applyNumberFormat="1" applyFont="1" applyFill="1" applyBorder="1" applyAlignment="1">
      <alignment horizontal="center" vertical="center" shrinkToFit="1"/>
    </xf>
    <xf numFmtId="189" fontId="13" fillId="4" borderId="0" xfId="0" applyNumberFormat="1" applyFont="1" applyFill="1" applyAlignment="1">
      <alignment vertical="center" shrinkToFit="1"/>
    </xf>
    <xf numFmtId="0" fontId="39" fillId="4" borderId="6" xfId="0" applyNumberFormat="1" applyFont="1" applyFill="1" applyBorder="1" applyAlignment="1">
      <alignment horizontal="right" vertical="center" shrinkToFit="1"/>
    </xf>
    <xf numFmtId="189" fontId="13" fillId="4" borderId="12" xfId="0" applyNumberFormat="1" applyFont="1" applyFill="1" applyBorder="1" applyAlignment="1">
      <alignment horizontal="center" vertical="center" shrinkToFit="1"/>
    </xf>
    <xf numFmtId="190" fontId="39" fillId="4" borderId="6" xfId="3" applyNumberFormat="1" applyFont="1" applyFill="1" applyBorder="1" applyAlignment="1">
      <alignment horizontal="center" vertical="center" shrinkToFit="1"/>
    </xf>
    <xf numFmtId="190" fontId="39" fillId="4" borderId="6" xfId="0" applyNumberFormat="1" applyFont="1" applyFill="1" applyBorder="1" applyAlignment="1">
      <alignment horizontal="center" vertical="center"/>
    </xf>
    <xf numFmtId="15" fontId="39" fillId="4" borderId="6" xfId="3" applyNumberFormat="1" applyFont="1" applyFill="1" applyBorder="1" applyAlignment="1">
      <alignment horizontal="center" vertical="center" shrinkToFit="1"/>
    </xf>
    <xf numFmtId="14" fontId="50" fillId="7" borderId="6" xfId="5" applyNumberFormat="1" applyFont="1" applyFill="1" applyBorder="1" applyAlignment="1">
      <alignment horizontal="center" vertical="center" wrapText="1"/>
    </xf>
    <xf numFmtId="49" fontId="50" fillId="4" borderId="6" xfId="0" applyNumberFormat="1" applyFont="1" applyFill="1" applyBorder="1" applyAlignment="1">
      <alignment horizontal="center" vertical="center"/>
    </xf>
    <xf numFmtId="190" fontId="50" fillId="4" borderId="6" xfId="0" applyNumberFormat="1" applyFont="1" applyFill="1" applyBorder="1" applyAlignment="1">
      <alignment horizontal="center" vertical="center" wrapText="1"/>
    </xf>
    <xf numFmtId="0" fontId="39" fillId="4" borderId="6" xfId="3" applyNumberFormat="1" applyFont="1" applyFill="1" applyBorder="1" applyAlignment="1">
      <alignment horizontal="center" vertical="center" shrinkToFit="1"/>
    </xf>
    <xf numFmtId="190" fontId="39" fillId="7" borderId="6" xfId="5" applyNumberFormat="1" applyFont="1" applyFill="1" applyBorder="1" applyAlignment="1">
      <alignment horizontal="center" vertical="center" wrapText="1"/>
    </xf>
    <xf numFmtId="190" fontId="39" fillId="4" borderId="6" xfId="3" applyNumberFormat="1" applyFont="1" applyFill="1" applyBorder="1" applyAlignment="1">
      <alignment horizontal="center" vertical="center"/>
    </xf>
    <xf numFmtId="189" fontId="39" fillId="4" borderId="6" xfId="3" applyFont="1" applyFill="1" applyBorder="1" applyAlignment="1">
      <alignment horizontal="center" vertical="center" shrinkToFit="1"/>
    </xf>
    <xf numFmtId="189" fontId="39" fillId="4" borderId="6" xfId="0" applyNumberFormat="1" applyFont="1" applyFill="1" applyBorder="1" applyAlignment="1">
      <alignment horizontal="center" vertical="center"/>
    </xf>
    <xf numFmtId="189" fontId="50" fillId="4" borderId="6" xfId="0" applyNumberFormat="1" applyFont="1" applyFill="1" applyBorder="1" applyAlignment="1">
      <alignment horizontal="center" vertical="center" wrapText="1"/>
    </xf>
    <xf numFmtId="189" fontId="39" fillId="7" borderId="6" xfId="5" applyFont="1" applyFill="1" applyBorder="1" applyAlignment="1">
      <alignment horizontal="center" vertical="center" wrapText="1"/>
    </xf>
    <xf numFmtId="189" fontId="39" fillId="4" borderId="6" xfId="3" applyFont="1" applyFill="1" applyBorder="1" applyAlignment="1">
      <alignment horizontal="center" vertical="center" wrapText="1"/>
    </xf>
    <xf numFmtId="15" fontId="39" fillId="4" borderId="6" xfId="0" applyNumberFormat="1" applyFont="1" applyFill="1" applyBorder="1" applyAlignment="1">
      <alignment horizontal="center" vertical="center" shrinkToFit="1"/>
    </xf>
    <xf numFmtId="14" fontId="50" fillId="4" borderId="6" xfId="5" applyNumberFormat="1" applyFont="1" applyFill="1" applyBorder="1" applyAlignment="1">
      <alignment horizontal="center" vertical="center" wrapText="1"/>
    </xf>
    <xf numFmtId="189" fontId="39" fillId="4" borderId="6" xfId="5" applyFont="1" applyFill="1" applyBorder="1" applyAlignment="1">
      <alignment horizontal="center" vertical="center" wrapText="1"/>
    </xf>
    <xf numFmtId="189" fontId="39" fillId="4" borderId="6" xfId="0" applyNumberFormat="1" applyFont="1" applyFill="1" applyBorder="1" applyAlignment="1">
      <alignment horizontal="center" vertical="center" shrinkToFit="1"/>
    </xf>
    <xf numFmtId="189" fontId="39" fillId="7" borderId="6" xfId="5" applyNumberFormat="1" applyFont="1" applyFill="1" applyBorder="1" applyAlignment="1">
      <alignment horizontal="center" vertical="center" wrapText="1"/>
    </xf>
    <xf numFmtId="189" fontId="39" fillId="4" borderId="6" xfId="5" applyNumberFormat="1" applyFont="1" applyFill="1" applyBorder="1" applyAlignment="1">
      <alignment horizontal="center" vertical="center" wrapText="1"/>
    </xf>
    <xf numFmtId="1" fontId="50" fillId="4" borderId="6" xfId="0" applyNumberFormat="1" applyFont="1" applyFill="1" applyBorder="1" applyAlignment="1">
      <alignment horizontal="center" vertical="center"/>
    </xf>
    <xf numFmtId="189" fontId="50" fillId="4" borderId="6" xfId="0" applyNumberFormat="1" applyFont="1" applyFill="1" applyBorder="1" applyAlignment="1">
      <alignment horizontal="center" vertical="center"/>
    </xf>
    <xf numFmtId="189" fontId="39" fillId="4" borderId="6" xfId="3" applyFont="1" applyFill="1" applyBorder="1" applyAlignment="1">
      <alignment horizontal="center" vertical="center"/>
    </xf>
    <xf numFmtId="189" fontId="39" fillId="4" borderId="6" xfId="5" applyNumberFormat="1" applyFont="1" applyFill="1" applyBorder="1" applyAlignment="1">
      <alignment horizontal="center" vertical="center"/>
    </xf>
    <xf numFmtId="189" fontId="52" fillId="7" borderId="6" xfId="5" applyNumberFormat="1" applyFont="1" applyFill="1" applyBorder="1" applyAlignment="1">
      <alignment horizontal="center" vertical="center" wrapText="1"/>
    </xf>
    <xf numFmtId="49" fontId="52" fillId="7" borderId="6" xfId="5" applyNumberFormat="1" applyFont="1" applyFill="1" applyBorder="1" applyAlignment="1">
      <alignment horizontal="center" vertical="center"/>
    </xf>
    <xf numFmtId="1" fontId="52" fillId="7" borderId="6" xfId="5" applyNumberFormat="1" applyFont="1" applyFill="1" applyBorder="1" applyAlignment="1">
      <alignment horizontal="center" vertical="center" wrapText="1"/>
    </xf>
    <xf numFmtId="0" fontId="39" fillId="4" borderId="6" xfId="3" applyNumberFormat="1" applyFont="1" applyFill="1" applyBorder="1"/>
    <xf numFmtId="189" fontId="39" fillId="4" borderId="6" xfId="0" applyNumberFormat="1" applyFont="1" applyFill="1" applyBorder="1" applyAlignment="1">
      <alignment horizontal="center" vertical="center" wrapText="1" shrinkToFit="1"/>
    </xf>
    <xf numFmtId="1" fontId="50" fillId="7" borderId="6" xfId="5" applyNumberFormat="1" applyFont="1" applyFill="1" applyBorder="1" applyAlignment="1">
      <alignment horizontal="center" vertical="center" wrapText="1"/>
    </xf>
    <xf numFmtId="189" fontId="39" fillId="4" borderId="15" xfId="5" applyNumberFormat="1" applyFont="1" applyFill="1" applyBorder="1" applyAlignment="1">
      <alignment horizontal="center" vertical="center" wrapText="1"/>
    </xf>
    <xf numFmtId="0" fontId="39" fillId="4" borderId="6" xfId="3" applyNumberFormat="1" applyFont="1" applyFill="1" applyBorder="1" applyAlignment="1">
      <alignment vertical="center"/>
    </xf>
    <xf numFmtId="189" fontId="39" fillId="4" borderId="6" xfId="5" applyFont="1" applyFill="1" applyBorder="1" applyAlignment="1">
      <alignment horizontal="left" vertical="center" wrapText="1"/>
    </xf>
    <xf numFmtId="15" fontId="39" fillId="4" borderId="6" xfId="5" applyNumberFormat="1" applyFont="1" applyFill="1" applyBorder="1" applyAlignment="1">
      <alignment horizontal="center" vertical="center" shrinkToFit="1"/>
    </xf>
    <xf numFmtId="15" fontId="39" fillId="7" borderId="6" xfId="5" applyNumberFormat="1" applyFont="1" applyFill="1" applyBorder="1" applyAlignment="1">
      <alignment horizontal="center" vertical="center" shrinkToFit="1"/>
    </xf>
    <xf numFmtId="1" fontId="50" fillId="4" borderId="6" xfId="5" applyNumberFormat="1" applyFont="1" applyFill="1" applyBorder="1" applyAlignment="1">
      <alignment horizontal="center" wrapText="1"/>
    </xf>
    <xf numFmtId="49" fontId="50" fillId="4" borderId="6" xfId="5" applyNumberFormat="1" applyFont="1" applyFill="1" applyBorder="1" applyAlignment="1">
      <alignment horizontal="center" vertical="center"/>
    </xf>
    <xf numFmtId="1" fontId="50" fillId="4" borderId="6" xfId="5" applyNumberFormat="1" applyFont="1" applyFill="1" applyBorder="1" applyAlignment="1">
      <alignment horizontal="center" vertical="center" wrapText="1"/>
    </xf>
    <xf numFmtId="189" fontId="39" fillId="4" borderId="14" xfId="5" applyNumberFormat="1" applyFont="1" applyFill="1" applyBorder="1" applyAlignment="1">
      <alignment horizontal="center" vertical="center" wrapText="1"/>
    </xf>
    <xf numFmtId="189" fontId="39" fillId="4" borderId="14" xfId="5" applyFont="1" applyFill="1" applyBorder="1" applyAlignment="1">
      <alignment horizontal="center" vertical="center" wrapText="1"/>
    </xf>
    <xf numFmtId="14" fontId="50" fillId="4" borderId="15" xfId="5" applyNumberFormat="1" applyFont="1" applyFill="1" applyBorder="1" applyAlignment="1">
      <alignment horizontal="center" vertical="center" wrapText="1"/>
    </xf>
    <xf numFmtId="49" fontId="50" fillId="4" borderId="15" xfId="5" applyNumberFormat="1" applyFont="1" applyFill="1" applyBorder="1" applyAlignment="1">
      <alignment horizontal="center" vertical="center"/>
    </xf>
    <xf numFmtId="1" fontId="50" fillId="7" borderId="15" xfId="5" applyNumberFormat="1" applyFont="1" applyFill="1" applyBorder="1" applyAlignment="1">
      <alignment horizontal="center" vertical="center" wrapText="1"/>
    </xf>
    <xf numFmtId="14" fontId="52" fillId="4" borderId="6" xfId="5" applyNumberFormat="1" applyFont="1" applyFill="1" applyBorder="1" applyAlignment="1">
      <alignment horizontal="center" vertical="center" wrapText="1"/>
    </xf>
    <xf numFmtId="49" fontId="52" fillId="4" borderId="6" xfId="5" applyNumberFormat="1" applyFont="1" applyFill="1" applyBorder="1" applyAlignment="1">
      <alignment horizontal="center" vertical="center"/>
    </xf>
    <xf numFmtId="1" fontId="52" fillId="4" borderId="6" xfId="5" applyNumberFormat="1" applyFont="1" applyFill="1" applyBorder="1" applyAlignment="1">
      <alignment horizontal="center" vertical="center" wrapText="1"/>
    </xf>
    <xf numFmtId="189" fontId="39" fillId="7" borderId="15" xfId="5" applyNumberFormat="1" applyFont="1" applyFill="1" applyBorder="1" applyAlignment="1">
      <alignment horizontal="center" vertical="center" wrapText="1"/>
    </xf>
    <xf numFmtId="14" fontId="52" fillId="4" borderId="14" xfId="5" applyNumberFormat="1" applyFont="1" applyFill="1" applyBorder="1" applyAlignment="1">
      <alignment horizontal="center" vertical="center" wrapText="1"/>
    </xf>
    <xf numFmtId="14" fontId="52" fillId="4" borderId="15" xfId="5" applyNumberFormat="1" applyFont="1" applyFill="1" applyBorder="1" applyAlignment="1">
      <alignment horizontal="center" vertical="center" wrapText="1"/>
    </xf>
    <xf numFmtId="189" fontId="52" fillId="4" borderId="14" xfId="5" applyNumberFormat="1" applyFont="1" applyFill="1" applyBorder="1" applyAlignment="1">
      <alignment horizontal="center" vertical="center" wrapText="1"/>
    </xf>
    <xf numFmtId="189" fontId="52" fillId="4" borderId="6" xfId="5" applyNumberFormat="1" applyFont="1" applyFill="1" applyBorder="1" applyAlignment="1">
      <alignment horizontal="center" vertical="center" wrapText="1"/>
    </xf>
    <xf numFmtId="15" fontId="52" fillId="4" borderId="6" xfId="5" applyNumberFormat="1" applyFont="1" applyFill="1" applyBorder="1" applyAlignment="1">
      <alignment horizontal="center" vertical="center"/>
    </xf>
    <xf numFmtId="189" fontId="52" fillId="7" borderId="6" xfId="5" applyFont="1" applyFill="1" applyBorder="1" applyAlignment="1">
      <alignment horizontal="center" vertical="center" wrapText="1"/>
    </xf>
    <xf numFmtId="189" fontId="52" fillId="4" borderId="6" xfId="5" applyFont="1" applyFill="1" applyBorder="1" applyAlignment="1">
      <alignment horizontal="center" vertical="center" wrapText="1"/>
    </xf>
    <xf numFmtId="189" fontId="52" fillId="4" borderId="14" xfId="5" applyFont="1" applyFill="1" applyBorder="1" applyAlignment="1">
      <alignment horizontal="center" vertical="center" wrapText="1"/>
    </xf>
    <xf numFmtId="49" fontId="52" fillId="4" borderId="14" xfId="5" applyNumberFormat="1" applyFont="1" applyFill="1" applyBorder="1" applyAlignment="1">
      <alignment horizontal="center" vertical="center"/>
    </xf>
    <xf numFmtId="1" fontId="52" fillId="4" borderId="14" xfId="5" applyNumberFormat="1" applyFont="1" applyFill="1" applyBorder="1" applyAlignment="1">
      <alignment horizontal="center" vertical="center" wrapText="1"/>
    </xf>
    <xf numFmtId="189" fontId="52" fillId="4" borderId="10" xfId="5" applyNumberFormat="1" applyFont="1" applyFill="1" applyBorder="1" applyAlignment="1">
      <alignment horizontal="center" vertical="center" wrapText="1"/>
    </xf>
    <xf numFmtId="189" fontId="52" fillId="4" borderId="6" xfId="6" applyNumberFormat="1" applyFont="1" applyFill="1" applyBorder="1" applyAlignment="1">
      <alignment horizontal="center" vertical="center" wrapText="1"/>
    </xf>
    <xf numFmtId="15" fontId="52" fillId="4" borderId="6" xfId="6" applyNumberFormat="1" applyFont="1" applyFill="1" applyBorder="1" applyAlignment="1">
      <alignment horizontal="center" vertical="center" wrapText="1"/>
    </xf>
    <xf numFmtId="0" fontId="54" fillId="4" borderId="6" xfId="3" applyNumberFormat="1" applyFont="1" applyFill="1" applyBorder="1" applyAlignment="1">
      <alignment vertical="center"/>
    </xf>
    <xf numFmtId="189" fontId="52" fillId="4" borderId="14" xfId="5" quotePrefix="1" applyNumberFormat="1" applyFont="1" applyFill="1" applyBorder="1" applyAlignment="1">
      <alignment horizontal="center" vertical="center" wrapText="1"/>
    </xf>
    <xf numFmtId="189" fontId="52" fillId="4" borderId="6" xfId="0" applyNumberFormat="1" applyFont="1" applyFill="1" applyBorder="1" applyAlignment="1">
      <alignment horizontal="center" vertical="center"/>
    </xf>
    <xf numFmtId="189" fontId="52" fillId="4" borderId="6" xfId="5" applyNumberFormat="1" applyFont="1" applyFill="1" applyBorder="1" applyAlignment="1">
      <alignment horizontal="center" vertical="center"/>
    </xf>
    <xf numFmtId="189" fontId="52" fillId="7" borderId="14" xfId="5" applyNumberFormat="1" applyFont="1" applyFill="1" applyBorder="1" applyAlignment="1">
      <alignment horizontal="center" vertical="center" wrapText="1"/>
    </xf>
    <xf numFmtId="189" fontId="52" fillId="4" borderId="14" xfId="5" applyNumberFormat="1" applyFont="1" applyFill="1" applyBorder="1" applyAlignment="1">
      <alignment horizontal="center" vertical="center"/>
    </xf>
    <xf numFmtId="1" fontId="52" fillId="7" borderId="14" xfId="5" applyNumberFormat="1" applyFont="1" applyFill="1" applyBorder="1" applyAlignment="1">
      <alignment horizontal="center" vertical="center" wrapText="1"/>
    </xf>
    <xf numFmtId="37" fontId="52" fillId="4" borderId="6" xfId="0" applyNumberFormat="1" applyFont="1" applyFill="1" applyBorder="1" applyAlignment="1">
      <alignment horizontal="center" vertical="center"/>
    </xf>
    <xf numFmtId="189" fontId="52" fillId="4" borderId="10" xfId="5" applyNumberFormat="1" applyFont="1" applyFill="1" applyBorder="1" applyAlignment="1">
      <alignment horizontal="center" vertical="center"/>
    </xf>
    <xf numFmtId="179" fontId="52" fillId="7" borderId="6" xfId="5" applyNumberFormat="1" applyFont="1" applyFill="1" applyBorder="1" applyAlignment="1">
      <alignment horizontal="center" vertical="center" wrapText="1"/>
    </xf>
    <xf numFmtId="49" fontId="52" fillId="4" borderId="6" xfId="5" applyNumberFormat="1" applyFont="1" applyFill="1" applyBorder="1" applyAlignment="1">
      <alignment horizontal="center" vertical="center" wrapText="1"/>
    </xf>
    <xf numFmtId="179" fontId="52" fillId="4" borderId="6" xfId="5" applyNumberFormat="1" applyFont="1" applyFill="1" applyBorder="1" applyAlignment="1">
      <alignment horizontal="center" vertical="center" wrapText="1"/>
    </xf>
    <xf numFmtId="14" fontId="39" fillId="7" borderId="6" xfId="5" applyNumberFormat="1" applyFont="1" applyFill="1" applyBorder="1" applyAlignment="1">
      <alignment horizontal="center" vertical="center" shrinkToFit="1"/>
    </xf>
    <xf numFmtId="187" fontId="52" fillId="4" borderId="6" xfId="5" applyNumberFormat="1" applyFont="1" applyFill="1" applyBorder="1" applyAlignment="1">
      <alignment horizontal="center" vertical="center" wrapText="1"/>
    </xf>
    <xf numFmtId="0" fontId="52" fillId="4" borderId="6" xfId="0" applyNumberFormat="1" applyFont="1" applyFill="1" applyBorder="1" applyAlignment="1">
      <alignment horizontal="center" vertical="center"/>
    </xf>
    <xf numFmtId="189" fontId="55" fillId="0" borderId="1" xfId="3" applyFont="1" applyFill="1" applyBorder="1" applyAlignment="1">
      <alignment horizontal="center" vertical="center" shrinkToFit="1"/>
    </xf>
    <xf numFmtId="189" fontId="56" fillId="5" borderId="5" xfId="0" applyNumberFormat="1" applyFont="1" applyFill="1" applyBorder="1" applyAlignment="1">
      <alignment horizontal="center" vertical="center" wrapText="1" shrinkToFit="1"/>
    </xf>
    <xf numFmtId="189" fontId="56" fillId="5" borderId="10" xfId="0" applyNumberFormat="1" applyFont="1" applyFill="1" applyBorder="1" applyAlignment="1">
      <alignment horizontal="center" vertical="center" wrapText="1" shrinkToFit="1"/>
    </xf>
    <xf numFmtId="189" fontId="50" fillId="5" borderId="6" xfId="0" applyNumberFormat="1" applyFont="1" applyFill="1" applyBorder="1" applyAlignment="1">
      <alignment horizontal="center" vertical="center" shrinkToFit="1"/>
    </xf>
    <xf numFmtId="0" fontId="50" fillId="0" borderId="6" xfId="3" applyNumberFormat="1" applyFont="1" applyFill="1" applyBorder="1" applyAlignment="1">
      <alignment horizontal="center" vertical="center" shrinkToFit="1"/>
    </xf>
    <xf numFmtId="172" fontId="39" fillId="4" borderId="6" xfId="3" applyNumberFormat="1" applyFont="1" applyFill="1" applyBorder="1" applyAlignment="1">
      <alignment horizontal="center" vertical="center" shrinkToFit="1"/>
    </xf>
    <xf numFmtId="172" fontId="39" fillId="4" borderId="6" xfId="5" applyNumberFormat="1" applyFont="1" applyFill="1" applyBorder="1" applyAlignment="1">
      <alignment horizontal="center" vertical="center" wrapText="1"/>
    </xf>
    <xf numFmtId="172" fontId="39" fillId="0" borderId="6" xfId="3" applyNumberFormat="1" applyFont="1" applyFill="1" applyBorder="1" applyAlignment="1">
      <alignment vertical="center"/>
    </xf>
    <xf numFmtId="189" fontId="50" fillId="0" borderId="0" xfId="3" applyFont="1" applyFill="1"/>
    <xf numFmtId="189" fontId="50" fillId="0" borderId="0" xfId="3" applyFont="1" applyFill="1" applyAlignment="1">
      <alignment horizontal="center" vertical="center"/>
    </xf>
    <xf numFmtId="189" fontId="55" fillId="4" borderId="1" xfId="3" applyFont="1" applyFill="1" applyBorder="1" applyAlignment="1">
      <alignment horizontal="center" vertical="center" shrinkToFit="1"/>
    </xf>
    <xf numFmtId="189" fontId="55" fillId="3" borderId="1" xfId="3" applyFont="1" applyFill="1" applyBorder="1" applyAlignment="1">
      <alignment horizontal="center" vertical="center" shrinkToFit="1"/>
    </xf>
    <xf numFmtId="0" fontId="55" fillId="3" borderId="1" xfId="3" applyNumberFormat="1" applyFont="1" applyFill="1" applyBorder="1" applyAlignment="1">
      <alignment horizontal="center" vertical="center" shrinkToFit="1"/>
    </xf>
    <xf numFmtId="2" fontId="55" fillId="0" borderId="1" xfId="3" applyNumberFormat="1" applyFont="1" applyFill="1" applyBorder="1" applyAlignment="1">
      <alignment horizontal="center" vertical="center" shrinkToFit="1"/>
    </xf>
    <xf numFmtId="189" fontId="55" fillId="0" borderId="0" xfId="3" applyFont="1" applyFill="1" applyBorder="1" applyAlignment="1">
      <alignment horizontal="center" vertical="center"/>
    </xf>
    <xf numFmtId="189" fontId="55" fillId="0" borderId="0" xfId="0" applyNumberFormat="1" applyFont="1" applyFill="1" applyBorder="1" applyAlignment="1">
      <alignment horizontal="center" vertical="center" shrinkToFit="1"/>
    </xf>
    <xf numFmtId="4" fontId="55" fillId="0" borderId="1" xfId="0" applyNumberFormat="1" applyFont="1" applyFill="1" applyBorder="1" applyAlignment="1">
      <alignment horizontal="center" vertical="center" shrinkToFit="1"/>
    </xf>
    <xf numFmtId="189" fontId="57" fillId="0" borderId="1" xfId="3" applyNumberFormat="1" applyFont="1" applyFill="1" applyBorder="1" applyAlignment="1">
      <alignment horizontal="center" vertical="center" shrinkToFit="1"/>
    </xf>
    <xf numFmtId="189" fontId="57" fillId="0" borderId="1" xfId="3" applyFont="1" applyFill="1" applyBorder="1" applyAlignment="1">
      <alignment horizontal="center" vertical="center" shrinkToFit="1"/>
    </xf>
    <xf numFmtId="189" fontId="55" fillId="0" borderId="1" xfId="3" applyNumberFormat="1" applyFont="1" applyFill="1" applyBorder="1" applyAlignment="1">
      <alignment horizontal="center" vertical="center" shrinkToFit="1"/>
    </xf>
    <xf numFmtId="189" fontId="55" fillId="4" borderId="1" xfId="3" applyFont="1" applyFill="1" applyBorder="1" applyAlignment="1">
      <alignment vertical="center" shrinkToFit="1"/>
    </xf>
    <xf numFmtId="189" fontId="55" fillId="0" borderId="1" xfId="2" applyNumberFormat="1" applyFont="1" applyFill="1" applyBorder="1" applyAlignment="1">
      <alignment horizontal="center" vertical="center" shrinkToFit="1"/>
    </xf>
    <xf numFmtId="171" fontId="55" fillId="0" borderId="1" xfId="1" applyNumberFormat="1" applyFont="1" applyFill="1" applyBorder="1" applyAlignment="1">
      <alignment horizontal="center" vertical="center" shrinkToFit="1"/>
    </xf>
    <xf numFmtId="4" fontId="55" fillId="4" borderId="1" xfId="3" applyNumberFormat="1" applyFont="1" applyFill="1" applyBorder="1" applyAlignment="1">
      <alignment horizontal="center" vertical="center" shrinkToFit="1"/>
    </xf>
    <xf numFmtId="0" fontId="55" fillId="0" borderId="1" xfId="3" applyNumberFormat="1" applyFont="1" applyFill="1" applyBorder="1" applyAlignment="1">
      <alignment horizontal="center" vertical="center" shrinkToFit="1"/>
    </xf>
    <xf numFmtId="189" fontId="56" fillId="4" borderId="5" xfId="0" applyNumberFormat="1" applyFont="1" applyFill="1" applyBorder="1" applyAlignment="1">
      <alignment horizontal="center" vertical="center" wrapText="1" shrinkToFit="1"/>
    </xf>
    <xf numFmtId="189" fontId="56" fillId="0" borderId="5" xfId="0" applyNumberFormat="1" applyFont="1" applyFill="1" applyBorder="1" applyAlignment="1">
      <alignment horizontal="center" vertical="center" wrapText="1" shrinkToFit="1"/>
    </xf>
    <xf numFmtId="2" fontId="56" fillId="0" borderId="5" xfId="0" applyNumberFormat="1" applyFont="1" applyFill="1" applyBorder="1" applyAlignment="1">
      <alignment horizontal="center" vertical="center" wrapText="1" shrinkToFit="1"/>
    </xf>
    <xf numFmtId="189" fontId="56" fillId="0" borderId="14" xfId="3" applyFont="1" applyFill="1" applyBorder="1" applyAlignment="1">
      <alignment horizontal="center" vertical="center" wrapText="1" shrinkToFit="1"/>
    </xf>
    <xf numFmtId="189" fontId="56" fillId="0" borderId="6" xfId="3" applyFont="1" applyFill="1" applyBorder="1" applyAlignment="1">
      <alignment horizontal="center" vertical="center" wrapText="1" shrinkToFit="1"/>
    </xf>
    <xf numFmtId="4" fontId="56" fillId="0" borderId="4" xfId="0" applyNumberFormat="1" applyFont="1" applyFill="1" applyBorder="1" applyAlignment="1">
      <alignment horizontal="center" vertical="center" wrapText="1" shrinkToFit="1"/>
    </xf>
    <xf numFmtId="189" fontId="56" fillId="0" borderId="4" xfId="0" applyNumberFormat="1" applyFont="1" applyFill="1" applyBorder="1" applyAlignment="1">
      <alignment horizontal="center" vertical="center" wrapText="1" shrinkToFit="1"/>
    </xf>
    <xf numFmtId="189" fontId="56" fillId="3" borderId="4" xfId="0" applyNumberFormat="1" applyFont="1" applyFill="1" applyBorder="1" applyAlignment="1">
      <alignment horizontal="center" vertical="center" wrapText="1" shrinkToFit="1"/>
    </xf>
    <xf numFmtId="189" fontId="56" fillId="4" borderId="4" xfId="3" applyFont="1" applyFill="1" applyBorder="1" applyAlignment="1">
      <alignment horizontal="center" vertical="center" wrapText="1" shrinkToFit="1"/>
    </xf>
    <xf numFmtId="189" fontId="56" fillId="2" borderId="4" xfId="2" applyNumberFormat="1" applyFont="1" applyFill="1" applyBorder="1" applyAlignment="1">
      <alignment horizontal="center" vertical="center" wrapText="1" shrinkToFit="1"/>
    </xf>
    <xf numFmtId="171" fontId="56" fillId="0" borderId="4" xfId="1" applyNumberFormat="1" applyFont="1" applyFill="1" applyBorder="1" applyAlignment="1">
      <alignment horizontal="center" vertical="center" wrapText="1" shrinkToFit="1"/>
    </xf>
    <xf numFmtId="189" fontId="56" fillId="0" borderId="4" xfId="3" applyFont="1" applyFill="1" applyBorder="1" applyAlignment="1">
      <alignment horizontal="center" vertical="center" wrapText="1" shrinkToFit="1"/>
    </xf>
    <xf numFmtId="4" fontId="58" fillId="4" borderId="4" xfId="3" applyNumberFormat="1" applyFont="1" applyFill="1" applyBorder="1" applyAlignment="1">
      <alignment horizontal="center" vertical="center" wrapText="1" shrinkToFit="1"/>
    </xf>
    <xf numFmtId="189" fontId="56" fillId="0" borderId="5" xfId="3" applyNumberFormat="1" applyFont="1" applyFill="1" applyBorder="1" applyAlignment="1">
      <alignment horizontal="center" vertical="center" wrapText="1" shrinkToFit="1"/>
    </xf>
    <xf numFmtId="189" fontId="56" fillId="6" borderId="4" xfId="3" applyFont="1" applyFill="1" applyBorder="1" applyAlignment="1">
      <alignment horizontal="center" vertical="center" wrapText="1" shrinkToFit="1"/>
    </xf>
    <xf numFmtId="189" fontId="56" fillId="0" borderId="7" xfId="3" applyFont="1" applyFill="1" applyBorder="1" applyAlignment="1">
      <alignment horizontal="center" vertical="center" wrapText="1" shrinkToFit="1"/>
    </xf>
    <xf numFmtId="189" fontId="56" fillId="4" borderId="10" xfId="0" applyNumberFormat="1" applyFont="1" applyFill="1" applyBorder="1" applyAlignment="1">
      <alignment horizontal="center" vertical="center" wrapText="1" shrinkToFit="1"/>
    </xf>
    <xf numFmtId="189" fontId="56" fillId="0" borderId="10" xfId="0" applyNumberFormat="1" applyFont="1" applyFill="1" applyBorder="1" applyAlignment="1">
      <alignment horizontal="center" vertical="center" wrapText="1" shrinkToFit="1"/>
    </xf>
    <xf numFmtId="2" fontId="56" fillId="0" borderId="10" xfId="0" applyNumberFormat="1" applyFont="1" applyFill="1" applyBorder="1" applyAlignment="1">
      <alignment horizontal="center" vertical="center" wrapText="1" shrinkToFit="1"/>
    </xf>
    <xf numFmtId="189" fontId="56" fillId="0" borderId="10" xfId="3" applyFont="1" applyFill="1" applyBorder="1" applyAlignment="1">
      <alignment horizontal="center" vertical="center" wrapText="1" shrinkToFit="1"/>
    </xf>
    <xf numFmtId="4" fontId="56" fillId="0" borderId="6" xfId="0" applyNumberFormat="1" applyFont="1" applyFill="1" applyBorder="1" applyAlignment="1">
      <alignment horizontal="center" vertical="center" wrapText="1" shrinkToFit="1"/>
    </xf>
    <xf numFmtId="189" fontId="56" fillId="0" borderId="6" xfId="0" applyNumberFormat="1" applyFont="1" applyFill="1" applyBorder="1" applyAlignment="1">
      <alignment horizontal="center" vertical="center" wrapText="1" shrinkToFit="1"/>
    </xf>
    <xf numFmtId="189" fontId="56" fillId="0" borderId="10" xfId="0" applyNumberFormat="1" applyFont="1" applyFill="1" applyBorder="1" applyAlignment="1">
      <alignment vertical="center" wrapText="1"/>
    </xf>
    <xf numFmtId="189" fontId="56" fillId="3" borderId="6" xfId="0" applyNumberFormat="1" applyFont="1" applyFill="1" applyBorder="1" applyAlignment="1">
      <alignment horizontal="center" vertical="center" wrapText="1" shrinkToFit="1"/>
    </xf>
    <xf numFmtId="189" fontId="56" fillId="4" borderId="6" xfId="3" applyFont="1" applyFill="1" applyBorder="1" applyAlignment="1">
      <alignment horizontal="center" vertical="center" wrapText="1" shrinkToFit="1"/>
    </xf>
    <xf numFmtId="189" fontId="56" fillId="2" borderId="6" xfId="2" applyNumberFormat="1" applyFont="1" applyFill="1" applyBorder="1" applyAlignment="1">
      <alignment horizontal="center" vertical="center" wrapText="1" shrinkToFit="1"/>
    </xf>
    <xf numFmtId="171" fontId="56" fillId="0" borderId="6" xfId="1" applyNumberFormat="1" applyFont="1" applyFill="1" applyBorder="1" applyAlignment="1">
      <alignment horizontal="center" vertical="center" wrapText="1" shrinkToFit="1"/>
    </xf>
    <xf numFmtId="4" fontId="58" fillId="4" borderId="6" xfId="3" applyNumberFormat="1" applyFont="1" applyFill="1" applyBorder="1" applyAlignment="1">
      <alignment horizontal="center" vertical="center" wrapText="1" shrinkToFit="1"/>
    </xf>
    <xf numFmtId="189" fontId="56" fillId="0" borderId="10" xfId="3" applyNumberFormat="1" applyFont="1" applyFill="1" applyBorder="1" applyAlignment="1">
      <alignment horizontal="center" vertical="center" wrapText="1" shrinkToFit="1"/>
    </xf>
    <xf numFmtId="189" fontId="56" fillId="6" borderId="6" xfId="3" applyFont="1" applyFill="1" applyBorder="1" applyAlignment="1">
      <alignment horizontal="center" vertical="center" wrapText="1" shrinkToFit="1"/>
    </xf>
    <xf numFmtId="189" fontId="56" fillId="0" borderId="11" xfId="3" applyFont="1" applyFill="1" applyBorder="1" applyAlignment="1">
      <alignment horizontal="center" vertical="center" wrapText="1" shrinkToFit="1"/>
    </xf>
    <xf numFmtId="189" fontId="50" fillId="4" borderId="6" xfId="0" applyNumberFormat="1" applyFont="1" applyFill="1" applyBorder="1" applyAlignment="1">
      <alignment horizontal="center" vertical="center" shrinkToFit="1"/>
    </xf>
    <xf numFmtId="189" fontId="50" fillId="5" borderId="6" xfId="0" applyNumberFormat="1" applyFont="1" applyFill="1" applyBorder="1" applyAlignment="1">
      <alignment horizontal="center" vertical="center" wrapText="1" shrinkToFit="1"/>
    </xf>
    <xf numFmtId="189" fontId="50" fillId="0" borderId="6" xfId="0" applyNumberFormat="1" applyFont="1" applyFill="1" applyBorder="1" applyAlignment="1">
      <alignment horizontal="center" vertical="center" shrinkToFit="1"/>
    </xf>
    <xf numFmtId="2" fontId="50" fillId="0" borderId="6" xfId="0" applyNumberFormat="1" applyFont="1" applyFill="1" applyBorder="1" applyAlignment="1">
      <alignment horizontal="center" vertical="center" shrinkToFit="1"/>
    </xf>
    <xf numFmtId="189" fontId="50" fillId="0" borderId="6" xfId="0" applyNumberFormat="1" applyFont="1" applyFill="1" applyBorder="1" applyAlignment="1">
      <alignment horizontal="center" vertical="center" wrapText="1" shrinkToFit="1"/>
    </xf>
    <xf numFmtId="189" fontId="50" fillId="0" borderId="6" xfId="3" applyNumberFormat="1" applyFont="1" applyFill="1" applyBorder="1" applyAlignment="1">
      <alignment horizontal="center" vertical="center" shrinkToFit="1"/>
    </xf>
    <xf numFmtId="4" fontId="50" fillId="0" borderId="6" xfId="3" applyNumberFormat="1" applyFont="1" applyFill="1" applyBorder="1" applyAlignment="1">
      <alignment horizontal="center" vertical="center" shrinkToFit="1"/>
    </xf>
    <xf numFmtId="189" fontId="59" fillId="0" borderId="6" xfId="4" applyFont="1" applyFill="1" applyBorder="1" applyAlignment="1">
      <alignment horizontal="center" vertical="center" shrinkToFit="1"/>
    </xf>
    <xf numFmtId="9" fontId="50" fillId="0" borderId="6" xfId="0" applyNumberFormat="1" applyFont="1" applyFill="1" applyBorder="1" applyAlignment="1">
      <alignment horizontal="center" vertical="center" shrinkToFit="1"/>
    </xf>
    <xf numFmtId="189" fontId="50" fillId="4" borderId="6" xfId="3" applyFont="1" applyFill="1" applyBorder="1" applyAlignment="1">
      <alignment horizontal="center" vertical="center" shrinkToFit="1"/>
    </xf>
    <xf numFmtId="189" fontId="50" fillId="4" borderId="6" xfId="0" applyNumberFormat="1" applyFont="1" applyFill="1" applyBorder="1" applyAlignment="1">
      <alignment vertical="center" shrinkToFit="1"/>
    </xf>
    <xf numFmtId="189" fontId="50" fillId="0" borderId="6" xfId="2" applyNumberFormat="1" applyFont="1" applyFill="1" applyBorder="1" applyAlignment="1">
      <alignment horizontal="center" vertical="center" shrinkToFit="1"/>
    </xf>
    <xf numFmtId="171" fontId="50" fillId="0" borderId="6" xfId="1" applyNumberFormat="1" applyFont="1" applyFill="1" applyBorder="1" applyAlignment="1">
      <alignment horizontal="center" vertical="center" shrinkToFit="1"/>
    </xf>
    <xf numFmtId="4" fontId="60" fillId="4" borderId="6" xfId="3" applyNumberFormat="1" applyFont="1" applyFill="1" applyBorder="1" applyAlignment="1">
      <alignment horizontal="center" vertical="center" shrinkToFit="1"/>
    </xf>
    <xf numFmtId="189" fontId="56" fillId="0" borderId="5" xfId="3" applyNumberFormat="1" applyFont="1" applyFill="1" applyBorder="1" applyAlignment="1">
      <alignment shrinkToFit="1"/>
    </xf>
    <xf numFmtId="189" fontId="50" fillId="0" borderId="11" xfId="3" applyFont="1" applyFill="1" applyBorder="1" applyAlignment="1">
      <alignment horizontal="center" vertical="center" shrinkToFit="1"/>
    </xf>
    <xf numFmtId="0" fontId="50" fillId="4" borderId="6" xfId="3" applyNumberFormat="1" applyFont="1" applyFill="1" applyBorder="1" applyAlignment="1">
      <alignment horizontal="center" vertical="center" shrinkToFit="1"/>
    </xf>
    <xf numFmtId="173" fontId="39" fillId="4" borderId="6" xfId="0" applyNumberFormat="1" applyFont="1" applyFill="1" applyBorder="1" applyAlignment="1">
      <alignment horizontal="center" vertical="center" shrinkToFit="1"/>
    </xf>
    <xf numFmtId="174" fontId="39" fillId="4" borderId="6" xfId="1" applyNumberFormat="1" applyFont="1" applyFill="1" applyBorder="1" applyAlignment="1">
      <alignment horizontal="center" vertical="center" shrinkToFit="1"/>
    </xf>
    <xf numFmtId="165" fontId="39" fillId="4" borderId="6" xfId="1" applyNumberFormat="1" applyFont="1" applyFill="1" applyBorder="1" applyAlignment="1">
      <alignment horizontal="center" vertical="center" shrinkToFit="1"/>
    </xf>
    <xf numFmtId="4" fontId="39" fillId="4" borderId="6" xfId="0" applyNumberFormat="1" applyFont="1" applyFill="1" applyBorder="1" applyAlignment="1">
      <alignment horizontal="center" vertical="center" shrinkToFit="1"/>
    </xf>
    <xf numFmtId="165" fontId="39" fillId="4" borderId="6" xfId="1" applyNumberFormat="1" applyFont="1" applyFill="1" applyBorder="1" applyAlignment="1">
      <alignment horizontal="right" vertical="center" shrinkToFit="1"/>
    </xf>
    <xf numFmtId="39" fontId="39" fillId="4" borderId="6" xfId="0" applyNumberFormat="1" applyFont="1" applyFill="1" applyBorder="1" applyAlignment="1">
      <alignment horizontal="right" vertical="center" shrinkToFit="1"/>
    </xf>
    <xf numFmtId="4" fontId="39" fillId="4" borderId="6" xfId="0" applyNumberFormat="1" applyFont="1" applyFill="1" applyBorder="1" applyAlignment="1">
      <alignment horizontal="right" vertical="center" shrinkToFit="1"/>
    </xf>
    <xf numFmtId="172" fontId="39" fillId="4" borderId="6" xfId="1" applyNumberFormat="1" applyFont="1" applyFill="1" applyBorder="1" applyAlignment="1">
      <alignment horizontal="center" vertical="center" shrinkToFit="1"/>
    </xf>
    <xf numFmtId="190" fontId="39" fillId="4" borderId="6" xfId="0" applyNumberFormat="1" applyFont="1" applyFill="1" applyBorder="1" applyAlignment="1">
      <alignment horizontal="right" vertical="center" shrinkToFit="1"/>
    </xf>
    <xf numFmtId="190" fontId="39" fillId="4" borderId="6" xfId="2" applyNumberFormat="1" applyFont="1" applyFill="1" applyBorder="1" applyAlignment="1">
      <alignment horizontal="right" vertical="center" shrinkToFit="1"/>
    </xf>
    <xf numFmtId="2" fontId="39" fillId="4" borderId="6" xfId="2" applyNumberFormat="1" applyFont="1" applyFill="1" applyBorder="1" applyAlignment="1">
      <alignment horizontal="right" vertical="center" shrinkToFit="1"/>
    </xf>
    <xf numFmtId="172" fontId="39" fillId="4" borderId="6" xfId="0" applyNumberFormat="1" applyFont="1" applyFill="1" applyBorder="1" applyAlignment="1">
      <alignment horizontal="right" vertical="center" shrinkToFit="1"/>
    </xf>
    <xf numFmtId="4" fontId="39" fillId="4" borderId="6" xfId="2" applyNumberFormat="1" applyFont="1" applyFill="1" applyBorder="1" applyAlignment="1">
      <alignment horizontal="right" vertical="center" shrinkToFit="1"/>
    </xf>
    <xf numFmtId="39" fontId="39" fillId="4" borderId="6" xfId="0" applyNumberFormat="1" applyFont="1" applyFill="1" applyBorder="1" applyAlignment="1">
      <alignment vertical="center" shrinkToFit="1"/>
    </xf>
    <xf numFmtId="37" fontId="39" fillId="4" borderId="6" xfId="0" applyNumberFormat="1" applyFont="1" applyFill="1" applyBorder="1" applyAlignment="1">
      <alignment horizontal="right" vertical="center" shrinkToFit="1"/>
    </xf>
    <xf numFmtId="175" fontId="39" fillId="4" borderId="6" xfId="1" applyNumberFormat="1" applyFont="1" applyFill="1" applyBorder="1" applyAlignment="1">
      <alignment horizontal="center" vertical="center" shrinkToFit="1"/>
    </xf>
    <xf numFmtId="176" fontId="50" fillId="4" borderId="16" xfId="0" applyNumberFormat="1" applyFont="1" applyFill="1" applyBorder="1" applyAlignment="1">
      <alignment horizontal="left" vertical="center" shrinkToFit="1"/>
    </xf>
    <xf numFmtId="176" fontId="50" fillId="4" borderId="13" xfId="0" applyNumberFormat="1" applyFont="1" applyFill="1" applyBorder="1" applyAlignment="1">
      <alignment horizontal="left" vertical="center" shrinkToFit="1"/>
    </xf>
    <xf numFmtId="189" fontId="39" fillId="4" borderId="6" xfId="0" applyNumberFormat="1" applyFont="1" applyFill="1" applyBorder="1" applyAlignment="1">
      <alignment horizontal="right" vertical="center" shrinkToFit="1"/>
    </xf>
    <xf numFmtId="189" fontId="39" fillId="4" borderId="6" xfId="2" applyNumberFormat="1" applyFont="1" applyFill="1" applyBorder="1" applyAlignment="1">
      <alignment horizontal="right" vertical="center" shrinkToFit="1"/>
    </xf>
    <xf numFmtId="171" fontId="39" fillId="4" borderId="6" xfId="1" applyNumberFormat="1" applyFont="1" applyFill="1" applyBorder="1" applyAlignment="1">
      <alignment horizontal="right" vertical="center" shrinkToFit="1"/>
    </xf>
    <xf numFmtId="177" fontId="39" fillId="4" borderId="6" xfId="1" applyNumberFormat="1" applyFont="1" applyFill="1" applyBorder="1" applyAlignment="1">
      <alignment vertical="center" shrinkToFit="1"/>
    </xf>
    <xf numFmtId="0" fontId="39" fillId="4" borderId="6" xfId="0" applyNumberFormat="1" applyFont="1" applyFill="1" applyBorder="1" applyAlignment="1">
      <alignment horizontal="center" vertical="center" shrinkToFit="1"/>
    </xf>
    <xf numFmtId="3" fontId="39" fillId="4" borderId="6" xfId="0" applyNumberFormat="1" applyFont="1" applyFill="1" applyBorder="1" applyAlignment="1">
      <alignment horizontal="center" vertical="center" shrinkToFit="1"/>
    </xf>
    <xf numFmtId="172" fontId="39" fillId="4" borderId="6" xfId="3" applyNumberFormat="1" applyFont="1" applyFill="1" applyBorder="1" applyAlignment="1">
      <alignment horizontal="center" vertical="center"/>
    </xf>
    <xf numFmtId="177" fontId="39" fillId="4" borderId="6" xfId="0" applyNumberFormat="1" applyFont="1" applyFill="1" applyBorder="1" applyAlignment="1">
      <alignment horizontal="center" vertical="center" shrinkToFit="1"/>
    </xf>
    <xf numFmtId="189" fontId="39" fillId="4" borderId="6" xfId="3" applyNumberFormat="1" applyFont="1" applyFill="1" applyBorder="1"/>
    <xf numFmtId="189" fontId="39" fillId="4" borderId="6" xfId="3" applyFont="1" applyFill="1" applyBorder="1"/>
    <xf numFmtId="189" fontId="39" fillId="4" borderId="6" xfId="2" applyNumberFormat="1" applyFont="1" applyFill="1" applyBorder="1" applyAlignment="1">
      <alignment horizontal="right"/>
    </xf>
    <xf numFmtId="176" fontId="50" fillId="4" borderId="6" xfId="0" applyNumberFormat="1" applyFont="1" applyFill="1" applyBorder="1" applyAlignment="1">
      <alignment horizontal="left" vertical="center" shrinkToFit="1"/>
    </xf>
    <xf numFmtId="189" fontId="39" fillId="4" borderId="6" xfId="3" applyNumberFormat="1" applyFont="1" applyFill="1" applyBorder="1" applyAlignment="1">
      <alignment horizontal="center" vertical="center"/>
    </xf>
    <xf numFmtId="189" fontId="39" fillId="4" borderId="6" xfId="3" applyNumberFormat="1" applyFont="1" applyFill="1" applyBorder="1" applyAlignment="1"/>
    <xf numFmtId="4" fontId="39" fillId="4" borderId="6" xfId="3" applyNumberFormat="1" applyFont="1" applyFill="1" applyBorder="1"/>
    <xf numFmtId="177" fontId="39" fillId="4" borderId="6" xfId="0" applyNumberFormat="1" applyFont="1" applyFill="1" applyBorder="1" applyAlignment="1">
      <alignment horizontal="right" vertical="center" shrinkToFit="1"/>
    </xf>
    <xf numFmtId="189" fontId="39" fillId="4" borderId="6" xfId="2" applyNumberFormat="1" applyFont="1" applyFill="1" applyBorder="1" applyAlignment="1">
      <alignment horizontal="right" vertical="center"/>
    </xf>
    <xf numFmtId="39" fontId="39" fillId="4" borderId="6" xfId="0" applyNumberFormat="1" applyFont="1" applyFill="1" applyBorder="1" applyAlignment="1">
      <alignment horizontal="center" vertical="center" shrinkToFit="1"/>
    </xf>
    <xf numFmtId="4" fontId="39" fillId="4" borderId="6" xfId="3" applyNumberFormat="1" applyFont="1" applyFill="1" applyBorder="1" applyAlignment="1">
      <alignment horizontal="center" vertical="center"/>
    </xf>
    <xf numFmtId="176" fontId="50" fillId="4" borderId="6" xfId="0" applyNumberFormat="1" applyFont="1" applyFill="1" applyBorder="1" applyAlignment="1">
      <alignment horizontal="center" vertical="center" shrinkToFit="1"/>
    </xf>
    <xf numFmtId="0" fontId="39" fillId="4" borderId="6" xfId="3" applyNumberFormat="1" applyFont="1" applyFill="1" applyBorder="1" applyAlignment="1"/>
    <xf numFmtId="0" fontId="39" fillId="4" borderId="6" xfId="3" applyNumberFormat="1" applyFont="1" applyFill="1" applyBorder="1" applyAlignment="1">
      <alignment horizontal="center" vertical="center"/>
    </xf>
    <xf numFmtId="2" fontId="39" fillId="4" borderId="6" xfId="3" applyNumberFormat="1" applyFont="1" applyFill="1" applyBorder="1"/>
    <xf numFmtId="2" fontId="39" fillId="4" borderId="6" xfId="3" applyNumberFormat="1" applyFont="1" applyFill="1" applyBorder="1" applyAlignment="1">
      <alignment horizontal="center" vertical="center"/>
    </xf>
    <xf numFmtId="183" fontId="39" fillId="4" borderId="6" xfId="3" applyNumberFormat="1" applyFont="1" applyFill="1" applyBorder="1"/>
    <xf numFmtId="177" fontId="39" fillId="4" borderId="6" xfId="3" applyNumberFormat="1" applyFont="1" applyFill="1" applyBorder="1"/>
    <xf numFmtId="189" fontId="49" fillId="0" borderId="6" xfId="3" applyFont="1" applyFill="1" applyBorder="1" applyAlignment="1">
      <alignment vertical="center"/>
    </xf>
    <xf numFmtId="189" fontId="50" fillId="4" borderId="0" xfId="3" applyFont="1" applyFill="1" applyAlignment="1">
      <alignment horizontal="center"/>
    </xf>
    <xf numFmtId="2" fontId="50" fillId="0" borderId="0" xfId="3" applyNumberFormat="1" applyFont="1" applyFill="1"/>
    <xf numFmtId="189" fontId="50" fillId="0" borderId="0" xfId="3" applyNumberFormat="1" applyFont="1" applyFill="1"/>
    <xf numFmtId="4" fontId="50" fillId="0" borderId="0" xfId="3" applyNumberFormat="1" applyFont="1" applyFill="1"/>
    <xf numFmtId="189" fontId="50" fillId="4" borderId="0" xfId="3" applyFont="1" applyFill="1"/>
    <xf numFmtId="189" fontId="50" fillId="4" borderId="0" xfId="3" applyFont="1" applyFill="1" applyAlignment="1">
      <alignment vertical="center"/>
    </xf>
    <xf numFmtId="189" fontId="50" fillId="0" borderId="0" xfId="2" applyNumberFormat="1" applyFont="1" applyFill="1" applyAlignment="1"/>
    <xf numFmtId="171" fontId="50" fillId="0" borderId="0" xfId="1" applyNumberFormat="1" applyFont="1" applyFill="1" applyAlignment="1"/>
    <xf numFmtId="4" fontId="50" fillId="4" borderId="0" xfId="3" applyNumberFormat="1" applyFont="1" applyFill="1"/>
    <xf numFmtId="189" fontId="50" fillId="0" borderId="0" xfId="3" applyNumberFormat="1" applyFont="1" applyFill="1" applyAlignment="1">
      <alignment horizontal="center" vertical="center"/>
    </xf>
    <xf numFmtId="0" fontId="56" fillId="4" borderId="3" xfId="3" applyNumberFormat="1" applyFont="1" applyFill="1" applyBorder="1" applyAlignment="1">
      <alignment horizontal="center" vertical="center" wrapText="1"/>
    </xf>
    <xf numFmtId="189" fontId="56" fillId="0" borderId="4" xfId="0" applyNumberFormat="1" applyFont="1" applyFill="1" applyBorder="1" applyAlignment="1">
      <alignment horizontal="center" vertical="center" wrapText="1" shrinkToFit="1"/>
    </xf>
    <xf numFmtId="189" fontId="56" fillId="0" borderId="4" xfId="3" applyNumberFormat="1" applyFont="1" applyFill="1" applyBorder="1" applyAlignment="1">
      <alignment horizontal="center" vertical="center" wrapText="1" shrinkToFit="1"/>
    </xf>
    <xf numFmtId="189" fontId="56" fillId="0" borderId="6" xfId="0" applyNumberFormat="1" applyFont="1" applyFill="1" applyBorder="1" applyAlignment="1">
      <alignment horizontal="center" vertical="center" shrinkToFit="1"/>
    </xf>
    <xf numFmtId="0" fontId="56" fillId="4" borderId="9" xfId="3" applyNumberFormat="1" applyFont="1" applyFill="1" applyBorder="1" applyAlignment="1">
      <alignment horizontal="center" vertical="center" wrapText="1"/>
    </xf>
    <xf numFmtId="189" fontId="56" fillId="0" borderId="6" xfId="0" applyNumberFormat="1" applyFont="1" applyFill="1" applyBorder="1" applyAlignment="1">
      <alignment horizontal="center" vertical="center" wrapText="1" shrinkToFit="1"/>
    </xf>
    <xf numFmtId="189" fontId="56" fillId="0" borderId="10" xfId="0" applyNumberFormat="1" applyFont="1" applyFill="1" applyBorder="1" applyAlignment="1">
      <alignment horizontal="center" vertical="center" wrapText="1" shrinkToFit="1"/>
    </xf>
    <xf numFmtId="189" fontId="56" fillId="0" borderId="6" xfId="3" applyNumberFormat="1" applyFont="1" applyFill="1" applyBorder="1" applyAlignment="1">
      <alignment horizontal="center" vertical="center" wrapText="1" shrinkToFit="1"/>
    </xf>
    <xf numFmtId="0" fontId="50" fillId="4" borderId="8" xfId="3" applyNumberFormat="1" applyFont="1" applyFill="1" applyBorder="1" applyAlignment="1">
      <alignment horizontal="center" vertical="center" shrinkToFit="1"/>
    </xf>
    <xf numFmtId="189" fontId="56" fillId="0" borderId="6" xfId="3" applyFont="1" applyFill="1" applyBorder="1" applyAlignment="1">
      <alignment horizontal="center" vertical="center" shrinkToFit="1"/>
    </xf>
  </cellXfs>
  <cellStyles count="10">
    <cellStyle name="Comma" xfId="1" builtinId="3"/>
    <cellStyle name="Currency" xfId="2" builtinId="4"/>
    <cellStyle name="Currency 2" xfId="7"/>
    <cellStyle name="Normal" xfId="0" builtinId="0"/>
    <cellStyle name="Normal_Sheet1" xfId="5"/>
    <cellStyle name="Normal_Sheet1 2" xfId="6"/>
    <cellStyle name="一般 6" xfId="8"/>
    <cellStyle name="千分位 2" xfId="9"/>
    <cellStyle name="常规 2" xfId="4"/>
    <cellStyle name="常规_复件 A栋柬表-Original" xfId="3"/>
  </cellStyles>
  <dxfs count="2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Telegram%20Desktop/&#24037;&#36039;&#32080;&#31639;&#34920;%20for%20March.%20(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einer Meal fee"/>
      <sheetName val="Foreiner salary"/>
      <sheetName val="Maternity"/>
      <sheetName val="1-15 SALARY"/>
      <sheetName val="Annual leave"/>
      <sheetName val="15-31 SALARY."/>
      <sheetName val="5%"/>
      <sheetName val="Anu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R2">
            <v>0</v>
          </cell>
        </row>
        <row r="3">
          <cell r="B3" t="str">
            <v>工號</v>
          </cell>
          <cell r="C3" t="str">
            <v>姓名</v>
          </cell>
          <cell r="D3">
            <v>0</v>
          </cell>
          <cell r="E3" t="str">
            <v xml:space="preserve">
性别</v>
          </cell>
          <cell r="F3" t="str">
            <v>進厰日期</v>
          </cell>
          <cell r="G3" t="str">
            <v>部門代號</v>
          </cell>
          <cell r="H3" t="str">
            <v>部門</v>
          </cell>
          <cell r="I3" t="str">
            <v>職務</v>
          </cell>
          <cell r="J3" t="str">
            <v>1 月</v>
          </cell>
          <cell r="K3" t="str">
            <v>2 月</v>
          </cell>
          <cell r="L3" t="str">
            <v>3 月</v>
          </cell>
          <cell r="M3" t="str">
            <v>04 月</v>
          </cell>
          <cell r="N3" t="str">
            <v>5 月</v>
          </cell>
          <cell r="O3" t="str">
            <v>6 月</v>
          </cell>
          <cell r="P3" t="str">
            <v>7 月</v>
          </cell>
          <cell r="Q3" t="str">
            <v>8 月</v>
          </cell>
          <cell r="R3" t="str">
            <v>9 月</v>
          </cell>
          <cell r="S3" t="str">
            <v>10 月</v>
          </cell>
          <cell r="T3" t="str">
            <v>11 月</v>
          </cell>
          <cell r="U3" t="str">
            <v>12 月</v>
          </cell>
          <cell r="V3" t="str">
            <v xml:space="preserve">TOTAL ANNUAL LEAVE
(DAY) </v>
          </cell>
          <cell r="W3">
            <v>0</v>
          </cell>
          <cell r="X3" t="str">
            <v>MONTHLY 
WAGES</v>
          </cell>
          <cell r="Y3" t="str">
            <v>ANNUAL 
LEAVE PAID</v>
          </cell>
        </row>
        <row r="4">
          <cell r="B4" t="str">
            <v>ADT0003</v>
          </cell>
          <cell r="C4" t="str">
            <v>ប្រាក់ ដាណែត</v>
          </cell>
          <cell r="D4" t="str">
            <v>PRAK DANETH</v>
          </cell>
          <cell r="E4" t="str">
            <v>F</v>
          </cell>
          <cell r="F4">
            <v>43475</v>
          </cell>
          <cell r="G4" t="str">
            <v>PP</v>
          </cell>
          <cell r="H4" t="str">
            <v>生產課/生管組</v>
          </cell>
          <cell r="I4" t="str">
            <v>課長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26</v>
          </cell>
          <cell r="T4">
            <v>25</v>
          </cell>
          <cell r="U4">
            <v>26</v>
          </cell>
          <cell r="V4">
            <v>4.5</v>
          </cell>
          <cell r="W4">
            <v>-2.5</v>
          </cell>
          <cell r="X4">
            <v>1098</v>
          </cell>
          <cell r="Y4">
            <v>0</v>
          </cell>
        </row>
        <row r="5">
          <cell r="B5" t="str">
            <v>ADT0004</v>
          </cell>
          <cell r="C5" t="str">
            <v>ប្រាក់ សុខលាប</v>
          </cell>
          <cell r="D5" t="str">
            <v>PRAK SOKLEAB</v>
          </cell>
          <cell r="E5" t="str">
            <v>F</v>
          </cell>
          <cell r="F5">
            <v>43510</v>
          </cell>
          <cell r="G5" t="str">
            <v>PP</v>
          </cell>
          <cell r="H5" t="str">
            <v>生產課/外發加工組</v>
          </cell>
          <cell r="I5" t="str">
            <v>班長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26</v>
          </cell>
          <cell r="T5">
            <v>26</v>
          </cell>
          <cell r="U5">
            <v>26</v>
          </cell>
          <cell r="V5">
            <v>4.5</v>
          </cell>
          <cell r="W5">
            <v>-0.5</v>
          </cell>
          <cell r="X5">
            <v>380</v>
          </cell>
          <cell r="Y5">
            <v>0</v>
          </cell>
        </row>
        <row r="6">
          <cell r="B6" t="str">
            <v>ADT0006</v>
          </cell>
          <cell r="C6" t="str">
            <v>ស៊ុំ ស៊ីណា</v>
          </cell>
          <cell r="D6" t="str">
            <v>SUM SINA</v>
          </cell>
          <cell r="E6" t="str">
            <v>M</v>
          </cell>
          <cell r="F6">
            <v>43514</v>
          </cell>
          <cell r="G6" t="str">
            <v>AL</v>
          </cell>
          <cell r="H6" t="str">
            <v>管理部/總務組</v>
          </cell>
          <cell r="I6" t="str">
            <v>司机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26</v>
          </cell>
          <cell r="T6">
            <v>26</v>
          </cell>
          <cell r="U6">
            <v>25</v>
          </cell>
          <cell r="V6">
            <v>4.5</v>
          </cell>
          <cell r="W6">
            <v>-6.5</v>
          </cell>
          <cell r="X6">
            <v>378</v>
          </cell>
          <cell r="Y6">
            <v>0</v>
          </cell>
        </row>
        <row r="7">
          <cell r="B7" t="str">
            <v>ADT0007</v>
          </cell>
          <cell r="C7" t="str">
            <v>ស៊ុំ មករា</v>
          </cell>
          <cell r="D7" t="str">
            <v>SUM MAKARA</v>
          </cell>
          <cell r="E7" t="str">
            <v>M</v>
          </cell>
          <cell r="F7">
            <v>43515</v>
          </cell>
          <cell r="G7" t="str">
            <v>PA-B</v>
          </cell>
          <cell r="H7" t="str">
            <v>生產課/成型組</v>
          </cell>
          <cell r="I7" t="str">
            <v>洗面藥水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5.5</v>
          </cell>
          <cell r="T7">
            <v>26</v>
          </cell>
          <cell r="U7">
            <v>26</v>
          </cell>
          <cell r="V7">
            <v>3</v>
          </cell>
          <cell r="W7">
            <v>1</v>
          </cell>
          <cell r="X7">
            <v>230</v>
          </cell>
          <cell r="Y7">
            <v>8.8461538461538467</v>
          </cell>
        </row>
        <row r="8">
          <cell r="B8" t="str">
            <v>ADT0008</v>
          </cell>
          <cell r="C8" t="str">
            <v>ហយ ទក</v>
          </cell>
          <cell r="D8" t="str">
            <v>HAY TORK</v>
          </cell>
          <cell r="E8" t="str">
            <v>M</v>
          </cell>
          <cell r="F8">
            <v>43560</v>
          </cell>
          <cell r="G8" t="str">
            <v>PA-B</v>
          </cell>
          <cell r="H8" t="str">
            <v>生產課/成型組</v>
          </cell>
          <cell r="I8" t="str">
            <v>班長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26</v>
          </cell>
          <cell r="T8">
            <v>26</v>
          </cell>
          <cell r="U8">
            <v>25</v>
          </cell>
          <cell r="V8">
            <v>4.5</v>
          </cell>
          <cell r="W8">
            <v>2.5</v>
          </cell>
          <cell r="X8">
            <v>290</v>
          </cell>
          <cell r="Y8">
            <v>27.884615384615383</v>
          </cell>
        </row>
        <row r="9">
          <cell r="B9" t="str">
            <v>ADT0011</v>
          </cell>
          <cell r="C9" t="str">
            <v>ពេជ្រ សុផាន់ណា</v>
          </cell>
          <cell r="D9" t="str">
            <v>PECH SOPHANNA</v>
          </cell>
          <cell r="E9" t="str">
            <v>M</v>
          </cell>
          <cell r="F9">
            <v>43514</v>
          </cell>
          <cell r="G9" t="str">
            <v>PPC</v>
          </cell>
          <cell r="H9" t="str">
            <v>生產部/裁断组</v>
          </cell>
          <cell r="I9" t="str">
            <v>组长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26</v>
          </cell>
          <cell r="T9">
            <v>26</v>
          </cell>
          <cell r="U9">
            <v>26</v>
          </cell>
          <cell r="V9">
            <v>4.5</v>
          </cell>
          <cell r="W9">
            <v>2.5</v>
          </cell>
          <cell r="X9">
            <v>565</v>
          </cell>
          <cell r="Y9">
            <v>54.326923076923073</v>
          </cell>
        </row>
        <row r="10">
          <cell r="B10" t="str">
            <v>ADT0017</v>
          </cell>
          <cell r="C10" t="str">
            <v>អុល សុខលី</v>
          </cell>
          <cell r="D10" t="str">
            <v>ORL SOKLY</v>
          </cell>
          <cell r="E10" t="str">
            <v>F</v>
          </cell>
          <cell r="F10">
            <v>43509</v>
          </cell>
          <cell r="G10" t="str">
            <v>QC</v>
          </cell>
          <cell r="H10" t="str">
            <v>品管部/QC组</v>
          </cell>
          <cell r="I10" t="str">
            <v>品管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24</v>
          </cell>
          <cell r="T10">
            <v>26</v>
          </cell>
          <cell r="U10">
            <v>23</v>
          </cell>
          <cell r="V10">
            <v>4.5</v>
          </cell>
          <cell r="W10">
            <v>2.5</v>
          </cell>
          <cell r="X10">
            <v>230</v>
          </cell>
          <cell r="Y10">
            <v>22.115384615384617</v>
          </cell>
        </row>
        <row r="11">
          <cell r="B11" t="str">
            <v>ADT0018</v>
          </cell>
          <cell r="C11" t="str">
            <v>រ័ត្ន សារឿន</v>
          </cell>
          <cell r="D11" t="str">
            <v>RATH SAROEURN</v>
          </cell>
          <cell r="E11" t="str">
            <v>F</v>
          </cell>
          <cell r="F11">
            <v>43509</v>
          </cell>
          <cell r="G11" t="str">
            <v>AL</v>
          </cell>
          <cell r="H11" t="str">
            <v>管理部/總務組</v>
          </cell>
          <cell r="I11" t="str">
            <v>清潔工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13</v>
          </cell>
          <cell r="V11">
            <v>0</v>
          </cell>
          <cell r="W11">
            <v>-2</v>
          </cell>
          <cell r="X11">
            <v>230</v>
          </cell>
          <cell r="Y11">
            <v>0</v>
          </cell>
        </row>
        <row r="12">
          <cell r="B12" t="str">
            <v>ADT0022</v>
          </cell>
          <cell r="C12" t="str">
            <v>ចន ធាវី</v>
          </cell>
          <cell r="D12" t="str">
            <v>CHAN THEAVY</v>
          </cell>
          <cell r="E12" t="str">
            <v>F</v>
          </cell>
          <cell r="F12">
            <v>43587</v>
          </cell>
          <cell r="G12" t="str">
            <v>PA-A</v>
          </cell>
          <cell r="H12" t="str">
            <v>生產課/成型組</v>
          </cell>
          <cell r="I12" t="str">
            <v>主任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25</v>
          </cell>
          <cell r="T12">
            <v>26</v>
          </cell>
          <cell r="U12">
            <v>26</v>
          </cell>
          <cell r="V12">
            <v>4.5</v>
          </cell>
          <cell r="W12">
            <v>2.5</v>
          </cell>
          <cell r="X12">
            <v>575</v>
          </cell>
          <cell r="Y12">
            <v>55.28846153846154</v>
          </cell>
        </row>
        <row r="13">
          <cell r="B13" t="str">
            <v>ADT0029</v>
          </cell>
          <cell r="C13" t="str">
            <v>ស៊ា ជ្រុយ</v>
          </cell>
          <cell r="D13" t="str">
            <v>SEA CHRUY</v>
          </cell>
          <cell r="E13" t="str">
            <v>F</v>
          </cell>
          <cell r="F13">
            <v>43556</v>
          </cell>
          <cell r="G13" t="str">
            <v>PA-B</v>
          </cell>
          <cell r="H13" t="str">
            <v>生產課/成型組</v>
          </cell>
          <cell r="I13" t="str">
            <v>包装/班長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26</v>
          </cell>
          <cell r="T13">
            <v>25</v>
          </cell>
          <cell r="U13">
            <v>25.5</v>
          </cell>
          <cell r="V13">
            <v>4.5</v>
          </cell>
          <cell r="W13">
            <v>2.5</v>
          </cell>
          <cell r="X13">
            <v>290</v>
          </cell>
          <cell r="Y13">
            <v>27.884615384615383</v>
          </cell>
        </row>
        <row r="14">
          <cell r="B14" t="str">
            <v>ADT0031</v>
          </cell>
          <cell r="C14" t="str">
            <v>ហង់ ជូនី</v>
          </cell>
          <cell r="D14" t="str">
            <v>HANG CHOUNY</v>
          </cell>
          <cell r="E14" t="str">
            <v>F</v>
          </cell>
          <cell r="F14">
            <v>43518</v>
          </cell>
          <cell r="G14" t="str">
            <v>QC</v>
          </cell>
          <cell r="H14" t="str">
            <v>品管部/QC组</v>
          </cell>
          <cell r="I14" t="str">
            <v>班長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25</v>
          </cell>
          <cell r="T14">
            <v>24.5</v>
          </cell>
          <cell r="U14">
            <v>23</v>
          </cell>
          <cell r="V14">
            <v>4.5</v>
          </cell>
          <cell r="W14">
            <v>2.5</v>
          </cell>
          <cell r="X14">
            <v>290</v>
          </cell>
          <cell r="Y14">
            <v>27.884615384615383</v>
          </cell>
        </row>
        <row r="15">
          <cell r="B15" t="str">
            <v>ADT0032</v>
          </cell>
          <cell r="C15" t="str">
            <v>ងីម ស្រីពៅ</v>
          </cell>
          <cell r="D15" t="str">
            <v>NGOEM SREYPAO</v>
          </cell>
          <cell r="E15" t="str">
            <v>F</v>
          </cell>
          <cell r="F15">
            <v>43518</v>
          </cell>
          <cell r="G15" t="str">
            <v>QC</v>
          </cell>
          <cell r="H15" t="str">
            <v>品管部/QC组</v>
          </cell>
          <cell r="I15" t="str">
            <v>班長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24.5</v>
          </cell>
          <cell r="T15">
            <v>26</v>
          </cell>
          <cell r="U15">
            <v>26</v>
          </cell>
          <cell r="V15">
            <v>4.5</v>
          </cell>
          <cell r="W15">
            <v>2.5</v>
          </cell>
          <cell r="X15">
            <v>290</v>
          </cell>
          <cell r="Y15">
            <v>27.884615384615383</v>
          </cell>
        </row>
        <row r="16">
          <cell r="B16" t="str">
            <v>ADT0036</v>
          </cell>
          <cell r="C16" t="str">
            <v>ស្រួយ ប៊ុនណាត</v>
          </cell>
          <cell r="D16" t="str">
            <v>SRUOY BUNNATH</v>
          </cell>
          <cell r="E16" t="str">
            <v>M</v>
          </cell>
          <cell r="F16">
            <v>43518</v>
          </cell>
          <cell r="G16" t="str">
            <v>PA-A</v>
          </cell>
          <cell r="H16" t="str">
            <v>生產課/成型組</v>
          </cell>
          <cell r="I16" t="str">
            <v>班長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22</v>
          </cell>
          <cell r="T16">
            <v>25.8</v>
          </cell>
          <cell r="U16">
            <v>20</v>
          </cell>
          <cell r="V16">
            <v>4</v>
          </cell>
          <cell r="W16">
            <v>2</v>
          </cell>
          <cell r="X16">
            <v>290</v>
          </cell>
          <cell r="Y16">
            <v>22.307692307692307</v>
          </cell>
        </row>
        <row r="17">
          <cell r="B17" t="str">
            <v>ADT0038</v>
          </cell>
          <cell r="C17" t="str">
            <v>សឿង នឿត</v>
          </cell>
          <cell r="D17" t="str">
            <v>SOEURNG NOEURT</v>
          </cell>
          <cell r="E17" t="str">
            <v>F</v>
          </cell>
          <cell r="F17">
            <v>43518</v>
          </cell>
          <cell r="G17" t="str">
            <v>PA-C</v>
          </cell>
          <cell r="H17" t="str">
            <v>生產課/成型組</v>
          </cell>
          <cell r="I17" t="str">
            <v>画线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17.5</v>
          </cell>
          <cell r="V17">
            <v>1</v>
          </cell>
          <cell r="W17">
            <v>-1</v>
          </cell>
          <cell r="X17">
            <v>230</v>
          </cell>
          <cell r="Y17">
            <v>0</v>
          </cell>
        </row>
        <row r="18">
          <cell r="B18" t="str">
            <v>ADT0056</v>
          </cell>
          <cell r="C18" t="str">
            <v>សយ តុលា</v>
          </cell>
          <cell r="D18" t="str">
            <v>SOY TOLA</v>
          </cell>
          <cell r="E18" t="str">
            <v>M</v>
          </cell>
          <cell r="F18">
            <v>43539</v>
          </cell>
          <cell r="G18" t="str">
            <v>PA-B</v>
          </cell>
          <cell r="H18" t="str">
            <v>管理部/行政組</v>
          </cell>
          <cell r="I18" t="str">
            <v>前帮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25</v>
          </cell>
          <cell r="T18">
            <v>24.5</v>
          </cell>
          <cell r="U18">
            <v>25.5</v>
          </cell>
          <cell r="V18">
            <v>4.5</v>
          </cell>
          <cell r="W18">
            <v>2.5</v>
          </cell>
          <cell r="X18">
            <v>230</v>
          </cell>
          <cell r="Y18">
            <v>22.115384615384617</v>
          </cell>
        </row>
        <row r="19">
          <cell r="B19" t="str">
            <v>ADT0059</v>
          </cell>
          <cell r="C19" t="str">
            <v>ភាង រ៉ាភី</v>
          </cell>
          <cell r="D19" t="str">
            <v>PHEANG RAPHY</v>
          </cell>
          <cell r="E19" t="str">
            <v>M</v>
          </cell>
          <cell r="F19">
            <v>43550</v>
          </cell>
          <cell r="G19" t="str">
            <v>PA-A</v>
          </cell>
          <cell r="H19" t="str">
            <v>生產課/成型組</v>
          </cell>
          <cell r="I19" t="str">
            <v>機修/組長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23.93</v>
          </cell>
          <cell r="T19">
            <v>25</v>
          </cell>
          <cell r="U19">
            <v>25.9</v>
          </cell>
          <cell r="V19">
            <v>4.5</v>
          </cell>
          <cell r="W19">
            <v>2.5</v>
          </cell>
          <cell r="X19">
            <v>720</v>
          </cell>
          <cell r="Y19">
            <v>69.230769230769226</v>
          </cell>
        </row>
        <row r="20">
          <cell r="B20" t="str">
            <v>ADT0074</v>
          </cell>
          <cell r="C20" t="str">
            <v>ម៉ៅ សុខលី</v>
          </cell>
          <cell r="D20" t="str">
            <v>MAO SOKLY</v>
          </cell>
          <cell r="E20" t="str">
            <v>F</v>
          </cell>
          <cell r="F20">
            <v>43614</v>
          </cell>
          <cell r="G20" t="str">
            <v>PA-B</v>
          </cell>
          <cell r="H20" t="str">
            <v>生產課/成型組</v>
          </cell>
          <cell r="I20" t="str">
            <v>中/刷胶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25.5</v>
          </cell>
          <cell r="T20">
            <v>26</v>
          </cell>
          <cell r="U20">
            <v>24.5</v>
          </cell>
          <cell r="V20">
            <v>4.5</v>
          </cell>
          <cell r="W20">
            <v>2.5</v>
          </cell>
          <cell r="X20">
            <v>230</v>
          </cell>
          <cell r="Y20">
            <v>22.115384615384617</v>
          </cell>
        </row>
        <row r="21">
          <cell r="B21" t="str">
            <v>ADT0086</v>
          </cell>
          <cell r="C21" t="str">
            <v>សេង នីរតី</v>
          </cell>
          <cell r="D21" t="str">
            <v>SENG NIRADEY</v>
          </cell>
          <cell r="E21" t="str">
            <v>F</v>
          </cell>
          <cell r="F21">
            <v>43626</v>
          </cell>
          <cell r="G21" t="str">
            <v>FD</v>
          </cell>
          <cell r="H21" t="str">
            <v>財務部</v>
          </cell>
          <cell r="I21" t="str">
            <v>會計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24</v>
          </cell>
          <cell r="T21">
            <v>23.5</v>
          </cell>
          <cell r="U21">
            <v>23</v>
          </cell>
          <cell r="V21">
            <v>4.5</v>
          </cell>
          <cell r="W21">
            <v>1.5</v>
          </cell>
          <cell r="X21">
            <v>568</v>
          </cell>
          <cell r="Y21">
            <v>32.769230769230774</v>
          </cell>
        </row>
        <row r="22">
          <cell r="B22" t="str">
            <v>ADT0088</v>
          </cell>
          <cell r="C22" t="str">
            <v>ជ្រៃ ស្រីនាង</v>
          </cell>
          <cell r="D22" t="str">
            <v>CHREY SREYNEANG</v>
          </cell>
          <cell r="E22" t="str">
            <v>F</v>
          </cell>
          <cell r="F22">
            <v>43633</v>
          </cell>
          <cell r="G22" t="str">
            <v>MS</v>
          </cell>
          <cell r="H22" t="str">
            <v>资材部/船务组</v>
          </cell>
          <cell r="I22" t="str">
            <v>船务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25.5</v>
          </cell>
          <cell r="T22">
            <v>25</v>
          </cell>
          <cell r="U22">
            <v>26</v>
          </cell>
          <cell r="V22">
            <v>4.5</v>
          </cell>
          <cell r="W22">
            <v>2.5</v>
          </cell>
          <cell r="X22">
            <v>780</v>
          </cell>
          <cell r="Y22">
            <v>75</v>
          </cell>
        </row>
        <row r="23">
          <cell r="B23" t="str">
            <v>ADT0091</v>
          </cell>
          <cell r="C23" t="str">
            <v>សៅ ឧត្តុង</v>
          </cell>
          <cell r="D23" t="str">
            <v>SAO ODONG</v>
          </cell>
          <cell r="E23" t="str">
            <v>M</v>
          </cell>
          <cell r="F23">
            <v>43648</v>
          </cell>
          <cell r="G23" t="str">
            <v>AL</v>
          </cell>
          <cell r="H23" t="str">
            <v>管理部/總務組</v>
          </cell>
          <cell r="I23" t="str">
            <v>電工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25</v>
          </cell>
          <cell r="T23">
            <v>25.5</v>
          </cell>
          <cell r="U23">
            <v>26</v>
          </cell>
          <cell r="V23">
            <v>4.5</v>
          </cell>
          <cell r="W23">
            <v>-2.5</v>
          </cell>
          <cell r="X23">
            <v>350</v>
          </cell>
          <cell r="Y23">
            <v>0</v>
          </cell>
        </row>
        <row r="24">
          <cell r="B24" t="str">
            <v>ADT0096</v>
          </cell>
          <cell r="C24" t="str">
            <v>ឃិន មករា</v>
          </cell>
          <cell r="D24" t="str">
            <v>KHIEN MAKARA</v>
          </cell>
          <cell r="E24" t="str">
            <v>M</v>
          </cell>
          <cell r="F24">
            <v>43652</v>
          </cell>
          <cell r="G24" t="str">
            <v>PA-C</v>
          </cell>
          <cell r="H24" t="str">
            <v>生產課/成型組</v>
          </cell>
          <cell r="I24" t="str">
            <v>班長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25.5</v>
          </cell>
          <cell r="T24">
            <v>25</v>
          </cell>
          <cell r="U24">
            <v>26</v>
          </cell>
          <cell r="V24">
            <v>4.5</v>
          </cell>
          <cell r="W24">
            <v>2.5</v>
          </cell>
          <cell r="X24">
            <v>290</v>
          </cell>
          <cell r="Y24">
            <v>27.884615384615383</v>
          </cell>
        </row>
        <row r="25">
          <cell r="B25" t="str">
            <v>ADT0102</v>
          </cell>
          <cell r="C25" t="str">
            <v>ភិន ស្រីតូច</v>
          </cell>
          <cell r="D25" t="str">
            <v>PHIN SREYTOUCH</v>
          </cell>
          <cell r="E25" t="str">
            <v>F</v>
          </cell>
          <cell r="F25">
            <v>43671</v>
          </cell>
          <cell r="G25" t="str">
            <v>PS-1</v>
          </cell>
          <cell r="H25" t="str">
            <v>生產課/針車組</v>
          </cell>
          <cell r="I25" t="str">
            <v>組長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26</v>
          </cell>
          <cell r="T25">
            <v>26</v>
          </cell>
          <cell r="U25">
            <v>26</v>
          </cell>
          <cell r="V25">
            <v>4.5</v>
          </cell>
          <cell r="W25">
            <v>2.5</v>
          </cell>
          <cell r="X25">
            <v>868</v>
          </cell>
          <cell r="Y25">
            <v>83.461538461538467</v>
          </cell>
        </row>
        <row r="26">
          <cell r="B26" t="str">
            <v>ADT0105</v>
          </cell>
          <cell r="C26" t="str">
            <v>បូយ ស្រីណាត</v>
          </cell>
          <cell r="D26" t="str">
            <v>BOUY SREYNATH</v>
          </cell>
          <cell r="E26" t="str">
            <v>F</v>
          </cell>
          <cell r="F26">
            <v>43675</v>
          </cell>
          <cell r="G26" t="str">
            <v>PS-4</v>
          </cell>
          <cell r="H26" t="str">
            <v>生產課/針車組</v>
          </cell>
          <cell r="I26" t="str">
            <v>手工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25.8</v>
          </cell>
          <cell r="T26">
            <v>26</v>
          </cell>
          <cell r="U26">
            <v>25</v>
          </cell>
          <cell r="V26">
            <v>4.5</v>
          </cell>
          <cell r="W26">
            <v>2.5</v>
          </cell>
          <cell r="X26">
            <v>230</v>
          </cell>
          <cell r="Y26">
            <v>22.115384615384617</v>
          </cell>
        </row>
        <row r="27">
          <cell r="B27" t="str">
            <v>ADT0109</v>
          </cell>
          <cell r="C27" t="str">
            <v>ហាក់ ផាណេត</v>
          </cell>
          <cell r="D27" t="str">
            <v>HAK PHANET</v>
          </cell>
          <cell r="E27" t="str">
            <v>M</v>
          </cell>
          <cell r="F27">
            <v>43680</v>
          </cell>
          <cell r="G27" t="str">
            <v>PS-4</v>
          </cell>
          <cell r="H27" t="str">
            <v>生產課/針車組</v>
          </cell>
          <cell r="I27" t="str">
            <v>車領口理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24.3</v>
          </cell>
          <cell r="T27">
            <v>25</v>
          </cell>
          <cell r="U27">
            <v>22</v>
          </cell>
          <cell r="V27">
            <v>4.5</v>
          </cell>
          <cell r="W27">
            <v>2.5</v>
          </cell>
          <cell r="X27">
            <v>230</v>
          </cell>
          <cell r="Y27">
            <v>22.115384615384617</v>
          </cell>
        </row>
        <row r="28">
          <cell r="B28" t="str">
            <v>ADT0111</v>
          </cell>
          <cell r="C28" t="str">
            <v xml:space="preserve">ស៊ីប លឿន </v>
          </cell>
          <cell r="D28" t="str">
            <v>SIP LOEURN</v>
          </cell>
          <cell r="E28" t="str">
            <v>M</v>
          </cell>
          <cell r="F28">
            <v>43682</v>
          </cell>
          <cell r="G28" t="str">
            <v>PPP</v>
          </cell>
          <cell r="H28" t="str">
            <v>生產課/加工組</v>
          </cell>
          <cell r="I28" t="str">
            <v>班長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24</v>
          </cell>
          <cell r="T28">
            <v>25</v>
          </cell>
          <cell r="U28">
            <v>25</v>
          </cell>
          <cell r="V28">
            <v>4.5</v>
          </cell>
          <cell r="W28">
            <v>2.5</v>
          </cell>
          <cell r="X28">
            <v>300</v>
          </cell>
          <cell r="Y28">
            <v>28.846153846153847</v>
          </cell>
        </row>
        <row r="29">
          <cell r="B29" t="str">
            <v>ADT0138</v>
          </cell>
          <cell r="C29" t="str">
            <v>លាស់ ទូច</v>
          </cell>
          <cell r="D29" t="str">
            <v>LOS TOUCH</v>
          </cell>
          <cell r="E29" t="str">
            <v>F</v>
          </cell>
          <cell r="F29">
            <v>43694</v>
          </cell>
          <cell r="G29" t="str">
            <v>PPP</v>
          </cell>
          <cell r="H29" t="str">
            <v>生產課/加工組</v>
          </cell>
          <cell r="I29" t="str">
            <v>針車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9</v>
          </cell>
          <cell r="V29">
            <v>0</v>
          </cell>
          <cell r="W29">
            <v>-2</v>
          </cell>
          <cell r="X29">
            <v>230</v>
          </cell>
          <cell r="Y29">
            <v>0</v>
          </cell>
        </row>
        <row r="30">
          <cell r="B30" t="str">
            <v>ADT0153</v>
          </cell>
          <cell r="C30" t="str">
            <v>នូ គង្គា</v>
          </cell>
          <cell r="D30" t="str">
            <v>NOU  KONGKEA</v>
          </cell>
          <cell r="E30" t="str">
            <v>M</v>
          </cell>
          <cell r="F30">
            <v>43704</v>
          </cell>
          <cell r="G30" t="str">
            <v>PA-UV</v>
          </cell>
          <cell r="H30" t="str">
            <v>生產課/照射組</v>
          </cell>
          <cell r="I30" t="str">
            <v>班長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26</v>
          </cell>
          <cell r="T30">
            <v>26</v>
          </cell>
          <cell r="U30">
            <v>25</v>
          </cell>
          <cell r="V30">
            <v>4.5</v>
          </cell>
          <cell r="W30">
            <v>2.5</v>
          </cell>
          <cell r="X30">
            <v>290</v>
          </cell>
          <cell r="Y30">
            <v>27.884615384615383</v>
          </cell>
        </row>
        <row r="31">
          <cell r="B31" t="str">
            <v>ADT0170</v>
          </cell>
          <cell r="C31" t="str">
            <v>អ៊ីង ផាន់ណា</v>
          </cell>
          <cell r="D31" t="str">
            <v>ING PHANNA</v>
          </cell>
          <cell r="E31" t="str">
            <v>M</v>
          </cell>
          <cell r="F31">
            <v>43721</v>
          </cell>
          <cell r="G31" t="str">
            <v>PS-1</v>
          </cell>
          <cell r="H31" t="str">
            <v>生產課/針車組</v>
          </cell>
          <cell r="I31" t="str">
            <v>手工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26</v>
          </cell>
          <cell r="T31">
            <v>24</v>
          </cell>
          <cell r="U31">
            <v>26</v>
          </cell>
          <cell r="V31">
            <v>4.5</v>
          </cell>
          <cell r="W31">
            <v>2.5</v>
          </cell>
          <cell r="X31">
            <v>230</v>
          </cell>
          <cell r="Y31">
            <v>22.115384615384617</v>
          </cell>
        </row>
        <row r="32">
          <cell r="B32" t="str">
            <v>ADT0172</v>
          </cell>
          <cell r="C32" t="str">
            <v>ម៉ូន ផាននិត</v>
          </cell>
          <cell r="D32" t="str">
            <v>MOUN PHANNITH</v>
          </cell>
          <cell r="E32" t="str">
            <v>M</v>
          </cell>
          <cell r="F32">
            <v>43721</v>
          </cell>
          <cell r="G32" t="str">
            <v>PS-1</v>
          </cell>
          <cell r="H32" t="str">
            <v>生產課/針車組</v>
          </cell>
          <cell r="I32" t="str">
            <v>手工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26</v>
          </cell>
          <cell r="T32">
            <v>26</v>
          </cell>
          <cell r="U32">
            <v>25</v>
          </cell>
          <cell r="V32">
            <v>4.5</v>
          </cell>
          <cell r="W32">
            <v>2.5</v>
          </cell>
          <cell r="X32">
            <v>230</v>
          </cell>
          <cell r="Y32">
            <v>22.115384615384617</v>
          </cell>
        </row>
        <row r="33">
          <cell r="B33" t="str">
            <v>ADT0184</v>
          </cell>
          <cell r="C33" t="str">
            <v>រឿន ចេក</v>
          </cell>
          <cell r="D33" t="str">
            <v>ROEURN CHEK</v>
          </cell>
          <cell r="E33" t="str">
            <v>M</v>
          </cell>
          <cell r="F33">
            <v>43741</v>
          </cell>
          <cell r="G33" t="str">
            <v>PPC</v>
          </cell>
          <cell r="H33" t="str">
            <v>生產部/裁断组</v>
          </cell>
          <cell r="I33" t="str">
            <v>裁剪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26</v>
          </cell>
          <cell r="T33">
            <v>25</v>
          </cell>
          <cell r="U33">
            <v>24</v>
          </cell>
          <cell r="V33">
            <v>4.5</v>
          </cell>
          <cell r="W33">
            <v>2.5</v>
          </cell>
          <cell r="X33">
            <v>230</v>
          </cell>
          <cell r="Y33">
            <v>22.115384615384617</v>
          </cell>
        </row>
        <row r="34">
          <cell r="B34" t="str">
            <v>ADT0202</v>
          </cell>
          <cell r="C34" t="str">
            <v>វ៉ាន​ និមល</v>
          </cell>
          <cell r="D34" t="str">
            <v>VAN NIMORL</v>
          </cell>
          <cell r="E34" t="str">
            <v>F</v>
          </cell>
          <cell r="F34">
            <v>43742</v>
          </cell>
          <cell r="G34" t="str">
            <v>PA-A</v>
          </cell>
          <cell r="H34" t="str">
            <v>生產課/成型組</v>
          </cell>
          <cell r="I34" t="str">
            <v>塞鞋墊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26</v>
          </cell>
          <cell r="T34">
            <v>26</v>
          </cell>
          <cell r="U34">
            <v>26</v>
          </cell>
          <cell r="V34">
            <v>4.5</v>
          </cell>
          <cell r="W34">
            <v>2.5</v>
          </cell>
          <cell r="X34">
            <v>230</v>
          </cell>
          <cell r="Y34">
            <v>22.115384615384617</v>
          </cell>
        </row>
        <row r="35">
          <cell r="B35" t="str">
            <v>ADT0205</v>
          </cell>
          <cell r="C35" t="str">
            <v>ភួង ភៀង</v>
          </cell>
          <cell r="D35" t="str">
            <v>PHUONG PHIENG</v>
          </cell>
          <cell r="E35" t="str">
            <v>M</v>
          </cell>
          <cell r="F35">
            <v>43743</v>
          </cell>
          <cell r="G35" t="str">
            <v>PS-4</v>
          </cell>
          <cell r="H35" t="str">
            <v>生產課/針車組</v>
          </cell>
          <cell r="I35" t="str">
            <v>車后左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24.5</v>
          </cell>
          <cell r="T35">
            <v>25</v>
          </cell>
          <cell r="U35">
            <v>26</v>
          </cell>
          <cell r="V35">
            <v>4.5</v>
          </cell>
          <cell r="W35">
            <v>2.5</v>
          </cell>
          <cell r="X35">
            <v>230</v>
          </cell>
          <cell r="Y35">
            <v>22.115384615384617</v>
          </cell>
        </row>
        <row r="36">
          <cell r="B36" t="str">
            <v>ADT0208</v>
          </cell>
          <cell r="C36" t="str">
            <v>ពេជ្រ សុធារី</v>
          </cell>
          <cell r="D36" t="str">
            <v>PICH SOTHEARY</v>
          </cell>
          <cell r="E36" t="str">
            <v>F</v>
          </cell>
          <cell r="F36">
            <v>43745</v>
          </cell>
          <cell r="G36" t="str">
            <v>PP</v>
          </cell>
          <cell r="H36" t="str">
            <v>生產課/外發加工組</v>
          </cell>
          <cell r="I36" t="str">
            <v>班長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26</v>
          </cell>
          <cell r="T36">
            <v>26</v>
          </cell>
          <cell r="U36">
            <v>26</v>
          </cell>
          <cell r="V36">
            <v>4.5</v>
          </cell>
          <cell r="W36">
            <v>2.5</v>
          </cell>
          <cell r="X36">
            <v>290</v>
          </cell>
          <cell r="Y36">
            <v>27.884615384615383</v>
          </cell>
        </row>
        <row r="37">
          <cell r="B37" t="str">
            <v>ADT0226</v>
          </cell>
          <cell r="C37" t="str">
            <v>ហោ សៅណេង</v>
          </cell>
          <cell r="D37" t="str">
            <v>HOR SAONENG</v>
          </cell>
          <cell r="E37" t="str">
            <v>M</v>
          </cell>
          <cell r="F37">
            <v>43747</v>
          </cell>
          <cell r="G37" t="str">
            <v>PA-A</v>
          </cell>
          <cell r="H37" t="str">
            <v>生產課/成型組</v>
          </cell>
          <cell r="I37" t="str">
            <v>前段/改鞋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24</v>
          </cell>
          <cell r="T37">
            <v>23</v>
          </cell>
          <cell r="U37">
            <v>25</v>
          </cell>
          <cell r="V37">
            <v>4.5</v>
          </cell>
          <cell r="W37">
            <v>2.5</v>
          </cell>
          <cell r="X37">
            <v>230</v>
          </cell>
          <cell r="Y37">
            <v>22.115384615384617</v>
          </cell>
        </row>
        <row r="38">
          <cell r="B38" t="str">
            <v>ADT0236</v>
          </cell>
          <cell r="C38" t="str">
            <v>ហ៊ុន ស្រីពៅ</v>
          </cell>
          <cell r="D38" t="str">
            <v>HUN SREYPOV</v>
          </cell>
          <cell r="E38" t="str">
            <v>F</v>
          </cell>
          <cell r="F38">
            <v>43752</v>
          </cell>
          <cell r="G38" t="str">
            <v>PS-4</v>
          </cell>
          <cell r="H38" t="str">
            <v>生產課/針車組</v>
          </cell>
          <cell r="I38" t="str">
            <v>針車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25</v>
          </cell>
          <cell r="T38">
            <v>26</v>
          </cell>
          <cell r="U38">
            <v>26</v>
          </cell>
          <cell r="V38">
            <v>4.5</v>
          </cell>
          <cell r="W38">
            <v>2.5</v>
          </cell>
          <cell r="X38">
            <v>230</v>
          </cell>
          <cell r="Y38">
            <v>22.115384615384617</v>
          </cell>
        </row>
        <row r="39">
          <cell r="B39" t="str">
            <v>ADT0248</v>
          </cell>
          <cell r="C39" t="str">
            <v>អៀម សុបុន</v>
          </cell>
          <cell r="D39" t="str">
            <v>EAM SOBON</v>
          </cell>
          <cell r="E39" t="str">
            <v>F</v>
          </cell>
          <cell r="F39">
            <v>43766</v>
          </cell>
          <cell r="G39" t="str">
            <v>PS-1</v>
          </cell>
          <cell r="H39" t="str">
            <v>生產課/針車組</v>
          </cell>
          <cell r="I39" t="str">
            <v>手工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19.5</v>
          </cell>
          <cell r="T39">
            <v>26</v>
          </cell>
          <cell r="U39">
            <v>26</v>
          </cell>
          <cell r="V39">
            <v>4</v>
          </cell>
          <cell r="W39">
            <v>2</v>
          </cell>
          <cell r="X39">
            <v>230</v>
          </cell>
          <cell r="Y39">
            <v>17.692307692307693</v>
          </cell>
        </row>
        <row r="40">
          <cell r="B40" t="str">
            <v>ADT0252</v>
          </cell>
          <cell r="C40" t="str">
            <v>ឌឿន ល័ក្ខិណា</v>
          </cell>
          <cell r="D40" t="str">
            <v>DOEURN LAKHNA</v>
          </cell>
          <cell r="E40" t="str">
            <v>F</v>
          </cell>
          <cell r="F40">
            <v>43770</v>
          </cell>
          <cell r="G40" t="str">
            <v>PPP</v>
          </cell>
          <cell r="H40" t="str">
            <v>生產課/加工組</v>
          </cell>
          <cell r="I40" t="str">
            <v>組長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25</v>
          </cell>
          <cell r="T40">
            <v>26</v>
          </cell>
          <cell r="U40">
            <v>24</v>
          </cell>
          <cell r="V40">
            <v>4.5</v>
          </cell>
          <cell r="W40">
            <v>2.5</v>
          </cell>
          <cell r="X40">
            <v>410</v>
          </cell>
          <cell r="Y40">
            <v>39.423076923076927</v>
          </cell>
        </row>
        <row r="41">
          <cell r="B41" t="str">
            <v>ADT0253</v>
          </cell>
          <cell r="C41" t="str">
            <v>ឈុំ ផាន់និត</v>
          </cell>
          <cell r="D41" t="str">
            <v>CHHUM PHANNITH</v>
          </cell>
          <cell r="E41" t="str">
            <v>M</v>
          </cell>
          <cell r="F41">
            <v>43770</v>
          </cell>
          <cell r="G41" t="str">
            <v>PPC</v>
          </cell>
          <cell r="H41" t="str">
            <v>生產部/裁断组</v>
          </cell>
          <cell r="I41" t="str">
            <v>裁断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26</v>
          </cell>
          <cell r="T41">
            <v>26</v>
          </cell>
          <cell r="U41">
            <v>25</v>
          </cell>
          <cell r="V41">
            <v>4.5</v>
          </cell>
          <cell r="W41">
            <v>2.5</v>
          </cell>
          <cell r="X41">
            <v>230</v>
          </cell>
          <cell r="Y41">
            <v>22.115384615384617</v>
          </cell>
        </row>
        <row r="42">
          <cell r="B42" t="str">
            <v>ADT0279</v>
          </cell>
          <cell r="C42" t="str">
            <v>ជួប អាក់</v>
          </cell>
          <cell r="D42" t="str">
            <v>CHUOB AK</v>
          </cell>
          <cell r="E42" t="str">
            <v>F</v>
          </cell>
          <cell r="F42">
            <v>43795</v>
          </cell>
          <cell r="G42" t="str">
            <v>PPP</v>
          </cell>
          <cell r="H42" t="str">
            <v>生產課/加工組</v>
          </cell>
          <cell r="I42" t="str">
            <v>手工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23</v>
          </cell>
          <cell r="V42">
            <v>1.5</v>
          </cell>
          <cell r="W42">
            <v>-0.5</v>
          </cell>
          <cell r="X42">
            <v>230</v>
          </cell>
          <cell r="Y42">
            <v>0</v>
          </cell>
        </row>
        <row r="43">
          <cell r="B43" t="str">
            <v>ADT0285</v>
          </cell>
          <cell r="C43" t="str">
            <v>ទ្រឿក​ សុខធឿន</v>
          </cell>
          <cell r="D43" t="str">
            <v>TROEURK SOKTHOEURN</v>
          </cell>
          <cell r="E43" t="str">
            <v>F</v>
          </cell>
          <cell r="F43">
            <v>43796</v>
          </cell>
          <cell r="G43" t="str">
            <v>PS-5</v>
          </cell>
          <cell r="H43" t="str">
            <v>生產課/針車組</v>
          </cell>
          <cell r="I43" t="str">
            <v>手工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25</v>
          </cell>
          <cell r="T43">
            <v>26</v>
          </cell>
          <cell r="U43">
            <v>25</v>
          </cell>
          <cell r="V43">
            <v>4.5</v>
          </cell>
          <cell r="W43">
            <v>2.5</v>
          </cell>
          <cell r="X43">
            <v>230</v>
          </cell>
          <cell r="Y43">
            <v>22.115384615384617</v>
          </cell>
        </row>
        <row r="44">
          <cell r="B44" t="str">
            <v>ADT0297</v>
          </cell>
          <cell r="C44" t="str">
            <v>ធឿន ដានី</v>
          </cell>
          <cell r="D44" t="str">
            <v>THOEURN DANY</v>
          </cell>
          <cell r="E44" t="str">
            <v>F</v>
          </cell>
          <cell r="F44">
            <v>43804</v>
          </cell>
          <cell r="G44" t="str">
            <v>PS-4</v>
          </cell>
          <cell r="H44" t="str">
            <v>生產課/針車組</v>
          </cell>
          <cell r="I44" t="str">
            <v>針車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23.8</v>
          </cell>
          <cell r="T44">
            <v>26</v>
          </cell>
          <cell r="U44">
            <v>26</v>
          </cell>
          <cell r="V44">
            <v>4.5</v>
          </cell>
          <cell r="W44">
            <v>2.5</v>
          </cell>
          <cell r="X44">
            <v>230</v>
          </cell>
          <cell r="Y44">
            <v>22.115384615384617</v>
          </cell>
        </row>
        <row r="45">
          <cell r="B45" t="str">
            <v>ADT0319</v>
          </cell>
          <cell r="C45" t="str">
            <v>ហេង នន</v>
          </cell>
          <cell r="D45" t="str">
            <v>HENG NORN</v>
          </cell>
          <cell r="E45" t="str">
            <v>F</v>
          </cell>
          <cell r="F45">
            <v>43832</v>
          </cell>
          <cell r="G45" t="str">
            <v>PA-C</v>
          </cell>
          <cell r="H45" t="str">
            <v>生產課/成型組</v>
          </cell>
          <cell r="I45" t="str">
            <v>洗面藥水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9</v>
          </cell>
          <cell r="T45">
            <v>26</v>
          </cell>
          <cell r="U45">
            <v>26</v>
          </cell>
          <cell r="V45">
            <v>3</v>
          </cell>
          <cell r="W45">
            <v>1</v>
          </cell>
          <cell r="X45">
            <v>230</v>
          </cell>
          <cell r="Y45">
            <v>8.8461538461538467</v>
          </cell>
        </row>
        <row r="46">
          <cell r="B46" t="str">
            <v>ADT0334</v>
          </cell>
          <cell r="C46" t="str">
            <v>គង់ មេសា</v>
          </cell>
          <cell r="D46" t="str">
            <v>KORNG MESA</v>
          </cell>
          <cell r="E46" t="str">
            <v>M</v>
          </cell>
          <cell r="F46">
            <v>43840</v>
          </cell>
          <cell r="G46" t="str">
            <v>PA-A</v>
          </cell>
          <cell r="H46" t="str">
            <v>生產課/成型組</v>
          </cell>
          <cell r="I46" t="str">
            <v>腰帮-后帮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25</v>
          </cell>
          <cell r="T46">
            <v>26</v>
          </cell>
          <cell r="U46">
            <v>25</v>
          </cell>
          <cell r="V46">
            <v>4.5</v>
          </cell>
          <cell r="W46">
            <v>2.5</v>
          </cell>
          <cell r="X46">
            <v>230</v>
          </cell>
          <cell r="Y46">
            <v>22.115384615384617</v>
          </cell>
        </row>
        <row r="47">
          <cell r="B47" t="str">
            <v>ADT0349</v>
          </cell>
          <cell r="C47" t="str">
            <v>ប៊ូ ស៊ីចាន់</v>
          </cell>
          <cell r="D47" t="str">
            <v>BOU SICHAN</v>
          </cell>
          <cell r="E47" t="str">
            <v>F</v>
          </cell>
          <cell r="F47">
            <v>43848</v>
          </cell>
          <cell r="G47" t="str">
            <v>QC</v>
          </cell>
          <cell r="H47" t="str">
            <v>品管部/QC组</v>
          </cell>
          <cell r="I47" t="str">
            <v>班長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25</v>
          </cell>
          <cell r="T47">
            <v>26</v>
          </cell>
          <cell r="U47">
            <v>26</v>
          </cell>
          <cell r="V47">
            <v>4.5</v>
          </cell>
          <cell r="W47">
            <v>2.5</v>
          </cell>
          <cell r="X47">
            <v>290</v>
          </cell>
          <cell r="Y47">
            <v>27.884615384615383</v>
          </cell>
        </row>
        <row r="48">
          <cell r="B48" t="str">
            <v>ADT0366</v>
          </cell>
          <cell r="C48" t="str">
            <v>ឃួន ពៅ</v>
          </cell>
          <cell r="D48" t="str">
            <v>KHOUN PEOU</v>
          </cell>
          <cell r="E48" t="str">
            <v>M</v>
          </cell>
          <cell r="F48">
            <v>43871</v>
          </cell>
          <cell r="G48" t="str">
            <v>PPP</v>
          </cell>
          <cell r="H48" t="str">
            <v>生產課/加工組</v>
          </cell>
          <cell r="I48" t="str">
            <v>主任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24.8</v>
          </cell>
          <cell r="T48">
            <v>25.8</v>
          </cell>
          <cell r="U48">
            <v>26</v>
          </cell>
          <cell r="V48">
            <v>4.5</v>
          </cell>
          <cell r="W48">
            <v>2.5</v>
          </cell>
          <cell r="X48">
            <v>675</v>
          </cell>
          <cell r="Y48">
            <v>64.903846153846146</v>
          </cell>
        </row>
        <row r="49">
          <cell r="B49" t="str">
            <v>ADT0385</v>
          </cell>
          <cell r="C49" t="str">
            <v xml:space="preserve">   សុំ ណាវុធ</v>
          </cell>
          <cell r="D49" t="str">
            <v>SOM NAVUTH</v>
          </cell>
          <cell r="E49" t="str">
            <v>M</v>
          </cell>
          <cell r="F49">
            <v>43941</v>
          </cell>
          <cell r="G49" t="str">
            <v>PA-A</v>
          </cell>
          <cell r="H49" t="str">
            <v>生產課/成型組</v>
          </cell>
          <cell r="I49" t="str">
            <v>刷底拉幫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26</v>
          </cell>
          <cell r="T49">
            <v>26</v>
          </cell>
          <cell r="U49">
            <v>26</v>
          </cell>
          <cell r="V49">
            <v>4.5</v>
          </cell>
          <cell r="W49">
            <v>2.5</v>
          </cell>
          <cell r="X49">
            <v>230</v>
          </cell>
          <cell r="Y49">
            <v>22.115384615384617</v>
          </cell>
        </row>
        <row r="50">
          <cell r="B50" t="str">
            <v>ADT0386</v>
          </cell>
          <cell r="C50" t="str">
            <v>រស់ ស្រីណែត</v>
          </cell>
          <cell r="D50" t="str">
            <v>ROS SREYNETH</v>
          </cell>
          <cell r="E50" t="str">
            <v>F</v>
          </cell>
          <cell r="F50">
            <v>43941</v>
          </cell>
          <cell r="G50" t="str">
            <v>PS-1</v>
          </cell>
          <cell r="H50" t="str">
            <v>生產課/針車組</v>
          </cell>
          <cell r="I50" t="str">
            <v>手工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26</v>
          </cell>
          <cell r="T50">
            <v>26</v>
          </cell>
          <cell r="U50">
            <v>25</v>
          </cell>
          <cell r="V50">
            <v>4.5</v>
          </cell>
          <cell r="W50">
            <v>2.5</v>
          </cell>
          <cell r="X50">
            <v>230</v>
          </cell>
          <cell r="Y50">
            <v>22.115384615384617</v>
          </cell>
        </row>
        <row r="51">
          <cell r="B51" t="str">
            <v>ADT0402</v>
          </cell>
          <cell r="C51" t="str">
            <v>យ៉ាន ស្រីណុច</v>
          </cell>
          <cell r="D51" t="str">
            <v>YAN SREYNOCH</v>
          </cell>
          <cell r="E51" t="str">
            <v>F</v>
          </cell>
          <cell r="F51">
            <v>43986</v>
          </cell>
          <cell r="G51" t="str">
            <v>PPP</v>
          </cell>
          <cell r="H51" t="str">
            <v>生產課/加工組</v>
          </cell>
          <cell r="I51" t="str">
            <v>電腦車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26</v>
          </cell>
          <cell r="T51">
            <v>26</v>
          </cell>
          <cell r="U51">
            <v>24</v>
          </cell>
          <cell r="V51">
            <v>4.5</v>
          </cell>
          <cell r="W51">
            <v>2.5</v>
          </cell>
          <cell r="X51">
            <v>230</v>
          </cell>
          <cell r="Y51">
            <v>22.115384615384617</v>
          </cell>
        </row>
        <row r="52">
          <cell r="B52" t="str">
            <v>ADT0414</v>
          </cell>
          <cell r="C52" t="str">
            <v>អៀ ចន្ថា</v>
          </cell>
          <cell r="D52" t="str">
            <v>EA CHANTHA</v>
          </cell>
          <cell r="E52" t="str">
            <v>M</v>
          </cell>
          <cell r="F52">
            <v>43997</v>
          </cell>
          <cell r="G52" t="str">
            <v>PA-C</v>
          </cell>
          <cell r="H52" t="str">
            <v>生產課/成型組</v>
          </cell>
          <cell r="I52" t="str">
            <v>貼底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26</v>
          </cell>
          <cell r="T52">
            <v>25</v>
          </cell>
          <cell r="U52">
            <v>25</v>
          </cell>
          <cell r="V52">
            <v>4.5</v>
          </cell>
          <cell r="W52">
            <v>2.5</v>
          </cell>
          <cell r="X52">
            <v>230</v>
          </cell>
          <cell r="Y52">
            <v>22.115384615384617</v>
          </cell>
        </row>
        <row r="53">
          <cell r="B53" t="str">
            <v>ADT0415</v>
          </cell>
          <cell r="C53" t="str">
            <v>ភាង ផៃ</v>
          </cell>
          <cell r="D53" t="str">
            <v>PHEANG PHAY</v>
          </cell>
          <cell r="E53" t="str">
            <v>M</v>
          </cell>
          <cell r="F53">
            <v>43997</v>
          </cell>
          <cell r="G53" t="str">
            <v>PA-C</v>
          </cell>
          <cell r="H53" t="str">
            <v>生產課/成型組</v>
          </cell>
          <cell r="I53" t="str">
            <v>貼底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19.5</v>
          </cell>
          <cell r="T53">
            <v>26</v>
          </cell>
          <cell r="U53">
            <v>24</v>
          </cell>
          <cell r="V53">
            <v>4</v>
          </cell>
          <cell r="W53">
            <v>2</v>
          </cell>
          <cell r="X53">
            <v>230</v>
          </cell>
          <cell r="Y53">
            <v>17.692307692307693</v>
          </cell>
        </row>
        <row r="54">
          <cell r="B54" t="str">
            <v>ADT0420</v>
          </cell>
          <cell r="C54" t="str">
            <v>ធី ស្រីនិច</v>
          </cell>
          <cell r="D54" t="str">
            <v>THY SREYNICH</v>
          </cell>
          <cell r="E54" t="str">
            <v>F</v>
          </cell>
          <cell r="F54">
            <v>43997</v>
          </cell>
          <cell r="G54" t="str">
            <v>PA-B</v>
          </cell>
          <cell r="H54" t="str">
            <v>生產課/成型組</v>
          </cell>
          <cell r="I54" t="str">
            <v>後段/補膠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24</v>
          </cell>
          <cell r="T54">
            <v>26</v>
          </cell>
          <cell r="U54">
            <v>24</v>
          </cell>
          <cell r="V54">
            <v>4.5</v>
          </cell>
          <cell r="W54">
            <v>2.5</v>
          </cell>
          <cell r="X54">
            <v>230</v>
          </cell>
          <cell r="Y54">
            <v>22.115384615384617</v>
          </cell>
        </row>
        <row r="55">
          <cell r="B55" t="str">
            <v>ADT0424</v>
          </cell>
          <cell r="C55" t="str">
            <v>ស៊ុយ គន្ធា</v>
          </cell>
          <cell r="D55" t="str">
            <v>SUY KUNTHEA</v>
          </cell>
          <cell r="E55" t="str">
            <v>F</v>
          </cell>
          <cell r="F55">
            <v>43998</v>
          </cell>
          <cell r="G55" t="str">
            <v>PS-5</v>
          </cell>
          <cell r="H55" t="str">
            <v>生產課/針車組</v>
          </cell>
          <cell r="I55" t="str">
            <v>針車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24</v>
          </cell>
          <cell r="T55">
            <v>25</v>
          </cell>
          <cell r="U55">
            <v>25</v>
          </cell>
          <cell r="V55">
            <v>4.5</v>
          </cell>
          <cell r="W55">
            <v>2.5</v>
          </cell>
          <cell r="X55">
            <v>230</v>
          </cell>
          <cell r="Y55">
            <v>22.115384615384617</v>
          </cell>
        </row>
        <row r="56">
          <cell r="B56" t="str">
            <v>ADT0437</v>
          </cell>
          <cell r="C56" t="str">
            <v>មាន ប៊ុនម៉ាប់</v>
          </cell>
          <cell r="D56" t="str">
            <v>MEAN BUNMAB</v>
          </cell>
          <cell r="E56" t="str">
            <v>M</v>
          </cell>
          <cell r="F56">
            <v>44001</v>
          </cell>
          <cell r="G56" t="str">
            <v>PPC</v>
          </cell>
          <cell r="H56" t="str">
            <v>生產部/裁断组</v>
          </cell>
          <cell r="I56" t="str">
            <v>裁断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25.7</v>
          </cell>
          <cell r="T56">
            <v>24</v>
          </cell>
          <cell r="U56">
            <v>25</v>
          </cell>
          <cell r="V56">
            <v>4.5</v>
          </cell>
          <cell r="W56">
            <v>2.5</v>
          </cell>
          <cell r="X56">
            <v>230</v>
          </cell>
          <cell r="Y56">
            <v>22.115384615384617</v>
          </cell>
        </row>
        <row r="57">
          <cell r="B57" t="str">
            <v>ADT0684</v>
          </cell>
          <cell r="C57" t="str">
            <v>ឈួន សៀម</v>
          </cell>
          <cell r="D57" t="str">
            <v>CHHOUN SEAM</v>
          </cell>
          <cell r="E57" t="str">
            <v>F</v>
          </cell>
          <cell r="F57">
            <v>44105</v>
          </cell>
          <cell r="G57" t="str">
            <v>PS-4</v>
          </cell>
          <cell r="H57" t="str">
            <v>生產課/針車組</v>
          </cell>
          <cell r="I57" t="str">
            <v>針車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22</v>
          </cell>
          <cell r="T57">
            <v>26</v>
          </cell>
          <cell r="U57">
            <v>26</v>
          </cell>
          <cell r="V57">
            <v>4.5</v>
          </cell>
          <cell r="W57">
            <v>2.5</v>
          </cell>
          <cell r="X57">
            <v>230</v>
          </cell>
          <cell r="Y57">
            <v>22.115384615384617</v>
          </cell>
        </row>
        <row r="58">
          <cell r="B58" t="str">
            <v>ADT0687</v>
          </cell>
          <cell r="C58" t="str">
            <v>មិ​ ភី</v>
          </cell>
          <cell r="D58" t="str">
            <v>MIK PHY</v>
          </cell>
          <cell r="E58" t="str">
            <v>F</v>
          </cell>
          <cell r="F58">
            <v>44105</v>
          </cell>
          <cell r="G58" t="str">
            <v>PS-2</v>
          </cell>
          <cell r="H58" t="str">
            <v>生產課/針車組</v>
          </cell>
          <cell r="I58" t="str">
            <v>針車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25.8</v>
          </cell>
          <cell r="T58">
            <v>24.5</v>
          </cell>
          <cell r="U58">
            <v>25</v>
          </cell>
          <cell r="V58">
            <v>4.5</v>
          </cell>
          <cell r="W58">
            <v>2.5</v>
          </cell>
          <cell r="X58">
            <v>230</v>
          </cell>
          <cell r="Y58">
            <v>22.115384615384617</v>
          </cell>
        </row>
        <row r="59">
          <cell r="B59" t="str">
            <v>ADT0691</v>
          </cell>
          <cell r="C59" t="str">
            <v>អៀម សាវ៉ុន</v>
          </cell>
          <cell r="D59" t="str">
            <v>EAM SAVUN</v>
          </cell>
          <cell r="E59" t="str">
            <v>F</v>
          </cell>
          <cell r="F59">
            <v>44105</v>
          </cell>
          <cell r="G59" t="str">
            <v>PPP</v>
          </cell>
          <cell r="H59" t="str">
            <v>生產課/加工組</v>
          </cell>
          <cell r="I59" t="str">
            <v>組長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26</v>
          </cell>
          <cell r="T59">
            <v>25</v>
          </cell>
          <cell r="U59">
            <v>26</v>
          </cell>
          <cell r="V59">
            <v>4.5</v>
          </cell>
          <cell r="W59">
            <v>2.5</v>
          </cell>
          <cell r="X59">
            <v>490</v>
          </cell>
          <cell r="Y59">
            <v>47.115384615384613</v>
          </cell>
        </row>
        <row r="60">
          <cell r="B60" t="str">
            <v>ADT0695</v>
          </cell>
          <cell r="C60" t="str">
            <v>ចាន់ នុង</v>
          </cell>
          <cell r="D60" t="str">
            <v>CHANN NONG</v>
          </cell>
          <cell r="E60" t="str">
            <v>M</v>
          </cell>
          <cell r="F60">
            <v>44105</v>
          </cell>
          <cell r="G60" t="str">
            <v>PA-C</v>
          </cell>
          <cell r="H60" t="str">
            <v>生產課/成型組</v>
          </cell>
          <cell r="I60" t="str">
            <v>班長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26</v>
          </cell>
          <cell r="T60">
            <v>25</v>
          </cell>
          <cell r="U60">
            <v>24.5</v>
          </cell>
          <cell r="V60">
            <v>4.5</v>
          </cell>
          <cell r="W60">
            <v>2.5</v>
          </cell>
          <cell r="X60">
            <v>290</v>
          </cell>
          <cell r="Y60">
            <v>27.884615384615383</v>
          </cell>
        </row>
        <row r="61">
          <cell r="B61" t="str">
            <v>ADT0712</v>
          </cell>
          <cell r="C61" t="str">
            <v>វង់ វីន</v>
          </cell>
          <cell r="D61" t="str">
            <v>VONG VIN</v>
          </cell>
          <cell r="E61" t="str">
            <v>F</v>
          </cell>
          <cell r="F61">
            <v>44109</v>
          </cell>
          <cell r="G61" t="str">
            <v>PS-2</v>
          </cell>
          <cell r="H61" t="str">
            <v>生產課/針車組</v>
          </cell>
          <cell r="I61" t="str">
            <v>手工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25.3</v>
          </cell>
          <cell r="T61">
            <v>26</v>
          </cell>
          <cell r="U61">
            <v>26</v>
          </cell>
          <cell r="V61">
            <v>4.5</v>
          </cell>
          <cell r="W61">
            <v>2.5</v>
          </cell>
          <cell r="X61">
            <v>230</v>
          </cell>
          <cell r="Y61">
            <v>22.115384615384617</v>
          </cell>
        </row>
        <row r="62">
          <cell r="B62" t="str">
            <v>ADT0717</v>
          </cell>
          <cell r="C62" t="str">
            <v>កែវ សំភាស់</v>
          </cell>
          <cell r="D62" t="str">
            <v>KEO SAMPHOS</v>
          </cell>
          <cell r="E62" t="str">
            <v>F</v>
          </cell>
          <cell r="F62">
            <v>44110</v>
          </cell>
          <cell r="G62" t="str">
            <v>PS-5</v>
          </cell>
          <cell r="H62" t="str">
            <v>生產課/針車組</v>
          </cell>
          <cell r="I62" t="str">
            <v>電腦車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26</v>
          </cell>
          <cell r="T62">
            <v>26</v>
          </cell>
          <cell r="U62">
            <v>25</v>
          </cell>
          <cell r="V62">
            <v>4.5</v>
          </cell>
          <cell r="W62">
            <v>2.5</v>
          </cell>
          <cell r="X62">
            <v>230</v>
          </cell>
          <cell r="Y62">
            <v>22.115384615384617</v>
          </cell>
        </row>
        <row r="63">
          <cell r="B63" t="str">
            <v>ADT0729</v>
          </cell>
          <cell r="C63" t="str">
            <v>ខាត់ សាវិន</v>
          </cell>
          <cell r="D63" t="str">
            <v>KHAT SAVEN</v>
          </cell>
          <cell r="E63" t="str">
            <v>F</v>
          </cell>
          <cell r="F63">
            <v>44113</v>
          </cell>
          <cell r="G63" t="str">
            <v>PS-5</v>
          </cell>
          <cell r="H63" t="str">
            <v>生產課/針車組</v>
          </cell>
          <cell r="I63" t="str">
            <v>針車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24.7</v>
          </cell>
          <cell r="T63">
            <v>25.5</v>
          </cell>
          <cell r="U63">
            <v>26</v>
          </cell>
          <cell r="V63">
            <v>4.5</v>
          </cell>
          <cell r="W63">
            <v>2.5</v>
          </cell>
          <cell r="X63">
            <v>230</v>
          </cell>
          <cell r="Y63">
            <v>22.115384615384617</v>
          </cell>
        </row>
        <row r="64">
          <cell r="B64" t="str">
            <v>ADT0739</v>
          </cell>
          <cell r="C64" t="str">
            <v>សាវ ធុច</v>
          </cell>
          <cell r="D64" t="str">
            <v>SAV THOCH</v>
          </cell>
          <cell r="E64" t="str">
            <v>F</v>
          </cell>
          <cell r="F64">
            <v>44117</v>
          </cell>
          <cell r="G64" t="str">
            <v>PS-1</v>
          </cell>
          <cell r="H64" t="str">
            <v>生產課/針車組</v>
          </cell>
          <cell r="I64" t="str">
            <v>針車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24</v>
          </cell>
          <cell r="T64">
            <v>26</v>
          </cell>
          <cell r="U64">
            <v>26</v>
          </cell>
          <cell r="V64">
            <v>4.5</v>
          </cell>
          <cell r="W64">
            <v>2.5</v>
          </cell>
          <cell r="X64">
            <v>290</v>
          </cell>
          <cell r="Y64">
            <v>27.884615384615383</v>
          </cell>
        </row>
        <row r="65">
          <cell r="B65" t="str">
            <v>ADT0745</v>
          </cell>
          <cell r="C65" t="str">
            <v>ផេន សុភក្រ្ត័</v>
          </cell>
          <cell r="D65" t="str">
            <v>PHEN SOPHEAK</v>
          </cell>
          <cell r="E65" t="str">
            <v>F</v>
          </cell>
          <cell r="F65">
            <v>44139</v>
          </cell>
          <cell r="G65" t="str">
            <v>PPC</v>
          </cell>
          <cell r="H65" t="str">
            <v>生產部/裁断组</v>
          </cell>
          <cell r="I65" t="str">
            <v>组張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26</v>
          </cell>
          <cell r="T65">
            <v>26</v>
          </cell>
          <cell r="U65">
            <v>25</v>
          </cell>
          <cell r="V65">
            <v>4.5</v>
          </cell>
          <cell r="W65">
            <v>2.5</v>
          </cell>
          <cell r="X65">
            <v>360</v>
          </cell>
          <cell r="Y65">
            <v>34.615384615384613</v>
          </cell>
        </row>
        <row r="66">
          <cell r="B66" t="str">
            <v>ADT0752</v>
          </cell>
          <cell r="C66" t="str">
            <v>ឆាយ ពុទ្ធសីម៉ា</v>
          </cell>
          <cell r="D66" t="str">
            <v>CHHAY PUTSEYMA</v>
          </cell>
          <cell r="E66" t="str">
            <v>F</v>
          </cell>
          <cell r="F66">
            <v>44140</v>
          </cell>
          <cell r="G66" t="str">
            <v>PPP</v>
          </cell>
          <cell r="H66" t="str">
            <v>生產課/加工組</v>
          </cell>
          <cell r="I66" t="str">
            <v>領料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26</v>
          </cell>
          <cell r="T66">
            <v>25.5</v>
          </cell>
          <cell r="U66">
            <v>26</v>
          </cell>
          <cell r="V66">
            <v>4.5</v>
          </cell>
          <cell r="W66">
            <v>2.5</v>
          </cell>
          <cell r="X66">
            <v>290</v>
          </cell>
          <cell r="Y66">
            <v>27.884615384615383</v>
          </cell>
        </row>
        <row r="67">
          <cell r="B67" t="str">
            <v>ADT0753</v>
          </cell>
          <cell r="C67" t="str">
            <v>ឃុន ស្រីទី</v>
          </cell>
          <cell r="D67" t="str">
            <v>KHUN SREYTY</v>
          </cell>
          <cell r="E67" t="str">
            <v>F</v>
          </cell>
          <cell r="F67">
            <v>44141</v>
          </cell>
          <cell r="G67" t="str">
            <v>PS-2</v>
          </cell>
          <cell r="H67" t="str">
            <v>生產課/針車組</v>
          </cell>
          <cell r="I67" t="str">
            <v>針車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25</v>
          </cell>
          <cell r="T67">
            <v>25</v>
          </cell>
          <cell r="U67">
            <v>25.5</v>
          </cell>
          <cell r="V67">
            <v>4.5</v>
          </cell>
          <cell r="W67">
            <v>2.5</v>
          </cell>
          <cell r="X67">
            <v>230</v>
          </cell>
          <cell r="Y67">
            <v>22.115384615384617</v>
          </cell>
        </row>
        <row r="68">
          <cell r="B68" t="str">
            <v>ADT0768</v>
          </cell>
          <cell r="C68" t="str">
            <v>ប្រាក់ វណ្ណារ៉ា</v>
          </cell>
          <cell r="D68" t="str">
            <v>PRAK VANARA</v>
          </cell>
          <cell r="E68" t="str">
            <v>M</v>
          </cell>
          <cell r="F68">
            <v>44158</v>
          </cell>
          <cell r="G68" t="str">
            <v>PW</v>
          </cell>
          <cell r="H68" t="str">
            <v>生產課/成品倉</v>
          </cell>
          <cell r="I68" t="str">
            <v>倉管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24</v>
          </cell>
          <cell r="T68">
            <v>25</v>
          </cell>
          <cell r="U68">
            <v>26</v>
          </cell>
          <cell r="V68">
            <v>4.5</v>
          </cell>
          <cell r="W68">
            <v>2.5</v>
          </cell>
          <cell r="X68">
            <v>230</v>
          </cell>
          <cell r="Y68">
            <v>22.115384615384617</v>
          </cell>
        </row>
        <row r="69">
          <cell r="B69" t="str">
            <v>ADT0771</v>
          </cell>
          <cell r="C69" t="str">
            <v>រីម ស្រីលី</v>
          </cell>
          <cell r="D69" t="str">
            <v>RIM SREYLY</v>
          </cell>
          <cell r="E69" t="str">
            <v>F</v>
          </cell>
          <cell r="F69">
            <v>44160</v>
          </cell>
          <cell r="G69" t="str">
            <v>PS-3</v>
          </cell>
          <cell r="H69" t="str">
            <v>生產課/針車組</v>
          </cell>
          <cell r="I69" t="str">
            <v>針車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25</v>
          </cell>
          <cell r="T69">
            <v>26</v>
          </cell>
          <cell r="U69">
            <v>26</v>
          </cell>
          <cell r="V69">
            <v>4.5</v>
          </cell>
          <cell r="W69">
            <v>2.5</v>
          </cell>
          <cell r="X69">
            <v>230</v>
          </cell>
          <cell r="Y69">
            <v>22.115384615384617</v>
          </cell>
        </row>
        <row r="70">
          <cell r="B70" t="str">
            <v>ADT0799</v>
          </cell>
          <cell r="C70" t="str">
            <v>ឡី សុខុន</v>
          </cell>
          <cell r="D70" t="str">
            <v>LEI SOKHON</v>
          </cell>
          <cell r="E70" t="str">
            <v>F</v>
          </cell>
          <cell r="F70">
            <v>44181</v>
          </cell>
          <cell r="G70" t="str">
            <v>QC</v>
          </cell>
          <cell r="H70" t="str">
            <v>品管部/QC组</v>
          </cell>
          <cell r="I70" t="str">
            <v>品管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26</v>
          </cell>
          <cell r="T70">
            <v>26</v>
          </cell>
          <cell r="U70">
            <v>25</v>
          </cell>
          <cell r="V70">
            <v>4.5</v>
          </cell>
          <cell r="W70">
            <v>2.5</v>
          </cell>
          <cell r="X70">
            <v>230</v>
          </cell>
          <cell r="Y70">
            <v>22.115384615384617</v>
          </cell>
        </row>
        <row r="71">
          <cell r="B71" t="str">
            <v>ADT0802</v>
          </cell>
          <cell r="C71" t="str">
            <v>ខន សុខខី</v>
          </cell>
          <cell r="D71" t="str">
            <v>KHON SOKHEY</v>
          </cell>
          <cell r="E71" t="str">
            <v>F</v>
          </cell>
          <cell r="F71">
            <v>44181</v>
          </cell>
          <cell r="G71" t="str">
            <v>QC</v>
          </cell>
          <cell r="H71" t="str">
            <v>品管部/QC组</v>
          </cell>
          <cell r="I71" t="str">
            <v>品管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25.5</v>
          </cell>
          <cell r="T71">
            <v>24.5</v>
          </cell>
          <cell r="U71">
            <v>25</v>
          </cell>
          <cell r="V71">
            <v>4.5</v>
          </cell>
          <cell r="W71">
            <v>2.5</v>
          </cell>
          <cell r="X71">
            <v>230</v>
          </cell>
          <cell r="Y71">
            <v>22.115384615384617</v>
          </cell>
        </row>
        <row r="72">
          <cell r="B72" t="str">
            <v>ADT0806</v>
          </cell>
          <cell r="C72" t="str">
            <v>ឈូក ស្រីឡឹម</v>
          </cell>
          <cell r="D72" t="str">
            <v>CHHUK SREYLOEM</v>
          </cell>
          <cell r="E72" t="str">
            <v>F</v>
          </cell>
          <cell r="F72">
            <v>44189</v>
          </cell>
          <cell r="G72" t="str">
            <v>PS-5</v>
          </cell>
          <cell r="H72" t="str">
            <v>生產課/針車組</v>
          </cell>
          <cell r="I72" t="str">
            <v>手工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26</v>
          </cell>
          <cell r="T72">
            <v>25.9</v>
          </cell>
          <cell r="U72">
            <v>26</v>
          </cell>
          <cell r="V72">
            <v>4.5</v>
          </cell>
          <cell r="W72">
            <v>2.5</v>
          </cell>
          <cell r="X72">
            <v>230</v>
          </cell>
          <cell r="Y72">
            <v>22.115384615384617</v>
          </cell>
        </row>
        <row r="73">
          <cell r="B73" t="str">
            <v>ADT0807</v>
          </cell>
          <cell r="C73" t="str">
            <v xml:space="preserve">សុខ ដាវី </v>
          </cell>
          <cell r="D73" t="str">
            <v>SOK DAVY</v>
          </cell>
          <cell r="E73" t="str">
            <v>F</v>
          </cell>
          <cell r="F73">
            <v>44190</v>
          </cell>
          <cell r="G73" t="str">
            <v>PA-C</v>
          </cell>
          <cell r="H73" t="str">
            <v>生產課/成型組</v>
          </cell>
          <cell r="I73" t="str">
            <v>組長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26</v>
          </cell>
          <cell r="T73">
            <v>25.8</v>
          </cell>
          <cell r="U73">
            <v>25</v>
          </cell>
          <cell r="V73">
            <v>4.5</v>
          </cell>
          <cell r="W73">
            <v>2.5</v>
          </cell>
          <cell r="X73">
            <v>658</v>
          </cell>
          <cell r="Y73">
            <v>63.269230769230766</v>
          </cell>
        </row>
        <row r="74">
          <cell r="B74" t="str">
            <v>ADT0818</v>
          </cell>
          <cell r="C74" t="str">
            <v>រឿន ចិត</v>
          </cell>
          <cell r="D74" t="str">
            <v>ROEURN CHET</v>
          </cell>
          <cell r="E74" t="str">
            <v>M</v>
          </cell>
          <cell r="F74">
            <v>44195</v>
          </cell>
          <cell r="G74" t="str">
            <v>PPC</v>
          </cell>
          <cell r="H74" t="str">
            <v>生產部/裁断组</v>
          </cell>
          <cell r="I74" t="str">
            <v>裁断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26</v>
          </cell>
          <cell r="T74">
            <v>25</v>
          </cell>
          <cell r="U74">
            <v>25.8</v>
          </cell>
          <cell r="V74">
            <v>4.5</v>
          </cell>
          <cell r="W74">
            <v>2.5</v>
          </cell>
          <cell r="X74">
            <v>230</v>
          </cell>
          <cell r="Y74">
            <v>22.115384615384617</v>
          </cell>
        </row>
        <row r="75">
          <cell r="B75" t="str">
            <v>ADT0840</v>
          </cell>
          <cell r="C75" t="str">
            <v xml:space="preserve">ឆាំ ប៊ុនហេង </v>
          </cell>
          <cell r="D75" t="str">
            <v>CHHAM BUNHENG</v>
          </cell>
          <cell r="E75" t="str">
            <v>M</v>
          </cell>
          <cell r="F75">
            <v>44211</v>
          </cell>
          <cell r="G75" t="str">
            <v>PB</v>
          </cell>
          <cell r="H75" t="str">
            <v>業務課</v>
          </cell>
          <cell r="I75" t="str">
            <v>業務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25</v>
          </cell>
          <cell r="T75">
            <v>25</v>
          </cell>
          <cell r="U75">
            <v>26</v>
          </cell>
          <cell r="V75">
            <v>4.5</v>
          </cell>
          <cell r="W75">
            <v>-0.5</v>
          </cell>
          <cell r="X75">
            <v>760</v>
          </cell>
          <cell r="Y75">
            <v>0</v>
          </cell>
        </row>
        <row r="76">
          <cell r="B76" t="str">
            <v>ADT0844</v>
          </cell>
          <cell r="C76" t="str">
            <v>ហេន​ គីមហេង</v>
          </cell>
          <cell r="D76" t="str">
            <v>HEN KIMHENG</v>
          </cell>
          <cell r="E76" t="str">
            <v>F</v>
          </cell>
          <cell r="F76">
            <v>44215</v>
          </cell>
          <cell r="G76" t="str">
            <v>PPP</v>
          </cell>
          <cell r="H76" t="str">
            <v>生產課/加工組</v>
          </cell>
          <cell r="I76" t="str">
            <v>班長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26</v>
          </cell>
          <cell r="T76">
            <v>26</v>
          </cell>
          <cell r="U76">
            <v>24</v>
          </cell>
          <cell r="V76">
            <v>4.5</v>
          </cell>
          <cell r="W76">
            <v>2.5</v>
          </cell>
          <cell r="X76">
            <v>290</v>
          </cell>
          <cell r="Y76">
            <v>27.884615384615383</v>
          </cell>
        </row>
        <row r="77">
          <cell r="B77" t="str">
            <v>ADT0864</v>
          </cell>
          <cell r="C77" t="str">
            <v>រក្សា​ កុលាប</v>
          </cell>
          <cell r="D77" t="str">
            <v>RAKSA KOLAB</v>
          </cell>
          <cell r="E77" t="str">
            <v>F</v>
          </cell>
          <cell r="F77">
            <v>44218</v>
          </cell>
          <cell r="G77" t="str">
            <v>PPP</v>
          </cell>
          <cell r="H77" t="str">
            <v>生產課/加工組</v>
          </cell>
          <cell r="I77" t="str">
            <v>手工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26</v>
          </cell>
          <cell r="T77">
            <v>26</v>
          </cell>
          <cell r="U77">
            <v>26</v>
          </cell>
          <cell r="V77">
            <v>4.5</v>
          </cell>
          <cell r="W77">
            <v>2.5</v>
          </cell>
          <cell r="X77">
            <v>230</v>
          </cell>
          <cell r="Y77">
            <v>22.115384615384617</v>
          </cell>
        </row>
        <row r="78">
          <cell r="B78" t="str">
            <v>ADT0896</v>
          </cell>
          <cell r="C78" t="str">
            <v>ឆិល សុខគា</v>
          </cell>
          <cell r="D78" t="str">
            <v>CHHOEL SOKKEA</v>
          </cell>
          <cell r="E78" t="str">
            <v>F</v>
          </cell>
          <cell r="F78">
            <v>44229</v>
          </cell>
          <cell r="G78" t="str">
            <v>PA-A</v>
          </cell>
          <cell r="H78" t="str">
            <v>生產課/成型組</v>
          </cell>
          <cell r="I78" t="str">
            <v>中/刷膠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25</v>
          </cell>
          <cell r="T78">
            <v>24.7</v>
          </cell>
          <cell r="U78">
            <v>25</v>
          </cell>
          <cell r="V78">
            <v>4.5</v>
          </cell>
          <cell r="W78">
            <v>2.5</v>
          </cell>
          <cell r="X78">
            <v>230</v>
          </cell>
          <cell r="Y78">
            <v>22.115384615384617</v>
          </cell>
        </row>
        <row r="79">
          <cell r="B79" t="str">
            <v>ADT0906</v>
          </cell>
          <cell r="C79" t="str">
            <v>ឌឹម សុខ</v>
          </cell>
          <cell r="D79" t="str">
            <v>DOEM SOK</v>
          </cell>
          <cell r="E79" t="str">
            <v>F</v>
          </cell>
          <cell r="F79">
            <v>44231</v>
          </cell>
          <cell r="G79" t="str">
            <v>PS-1</v>
          </cell>
          <cell r="H79" t="str">
            <v>生產課/針車組</v>
          </cell>
          <cell r="I79" t="str">
            <v>班長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26</v>
          </cell>
          <cell r="T79">
            <v>26</v>
          </cell>
          <cell r="U79">
            <v>25</v>
          </cell>
          <cell r="V79">
            <v>4.5</v>
          </cell>
          <cell r="W79">
            <v>2.5</v>
          </cell>
          <cell r="X79">
            <v>425</v>
          </cell>
          <cell r="Y79">
            <v>40.865384615384613</v>
          </cell>
        </row>
        <row r="80">
          <cell r="B80" t="str">
            <v>ADT0932</v>
          </cell>
          <cell r="C80" t="str">
            <v>ពុទ្ធា រីតា</v>
          </cell>
          <cell r="D80" t="str">
            <v>PUTHEA RTIH</v>
          </cell>
          <cell r="E80" t="str">
            <v>F</v>
          </cell>
          <cell r="F80">
            <v>44244</v>
          </cell>
          <cell r="G80" t="str">
            <v>PPP</v>
          </cell>
          <cell r="H80" t="str">
            <v>生產課/加工組</v>
          </cell>
          <cell r="I80" t="str">
            <v>手工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24</v>
          </cell>
          <cell r="T80">
            <v>26</v>
          </cell>
          <cell r="U80">
            <v>25</v>
          </cell>
          <cell r="V80">
            <v>4.5</v>
          </cell>
          <cell r="W80">
            <v>2.5</v>
          </cell>
          <cell r="X80">
            <v>230</v>
          </cell>
          <cell r="Y80">
            <v>22.115384615384617</v>
          </cell>
        </row>
        <row r="81">
          <cell r="B81" t="str">
            <v>ADT0953</v>
          </cell>
          <cell r="C81" t="str">
            <v>ព្រិល សីលា</v>
          </cell>
          <cell r="D81" t="str">
            <v>PRIL SEYLA</v>
          </cell>
          <cell r="E81" t="str">
            <v>M</v>
          </cell>
          <cell r="F81">
            <v>44250</v>
          </cell>
          <cell r="G81" t="str">
            <v>PA-C</v>
          </cell>
          <cell r="H81" t="str">
            <v>生產課/成型組</v>
          </cell>
          <cell r="I81" t="str">
            <v>後段/改鞋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22.3</v>
          </cell>
          <cell r="T81">
            <v>24</v>
          </cell>
          <cell r="U81">
            <v>24.9</v>
          </cell>
          <cell r="V81">
            <v>4.5</v>
          </cell>
          <cell r="W81">
            <v>-4.5</v>
          </cell>
          <cell r="X81">
            <v>230</v>
          </cell>
          <cell r="Y81">
            <v>0</v>
          </cell>
        </row>
        <row r="82">
          <cell r="B82" t="str">
            <v>ADT0955</v>
          </cell>
          <cell r="C82" t="str">
            <v>ឈិន ម៉ៅ</v>
          </cell>
          <cell r="D82" t="str">
            <v>CHHIN MAO</v>
          </cell>
          <cell r="E82" t="str">
            <v>F</v>
          </cell>
          <cell r="F82">
            <v>44251</v>
          </cell>
          <cell r="G82" t="str">
            <v>PS-3</v>
          </cell>
          <cell r="H82" t="str">
            <v>生產課/針車組</v>
          </cell>
          <cell r="I82" t="str">
            <v>車接頭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25</v>
          </cell>
          <cell r="T82">
            <v>26</v>
          </cell>
          <cell r="U82">
            <v>25</v>
          </cell>
          <cell r="V82">
            <v>4.5</v>
          </cell>
          <cell r="W82">
            <v>2.5</v>
          </cell>
          <cell r="X82">
            <v>290</v>
          </cell>
          <cell r="Y82">
            <v>27.884615384615383</v>
          </cell>
        </row>
        <row r="83">
          <cell r="B83" t="str">
            <v>ADT0957</v>
          </cell>
          <cell r="C83" t="str">
            <v>ផៃ ចន្តា</v>
          </cell>
          <cell r="D83" t="str">
            <v>PHAI CHEN DA</v>
          </cell>
          <cell r="E83" t="str">
            <v>F</v>
          </cell>
          <cell r="F83">
            <v>44251</v>
          </cell>
          <cell r="G83" t="str">
            <v>PPP</v>
          </cell>
          <cell r="H83" t="str">
            <v>生產課/加工組</v>
          </cell>
          <cell r="I83" t="str">
            <v>手工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23</v>
          </cell>
          <cell r="U83">
            <v>25</v>
          </cell>
          <cell r="V83">
            <v>3</v>
          </cell>
          <cell r="W83">
            <v>1</v>
          </cell>
          <cell r="X83">
            <v>230</v>
          </cell>
          <cell r="Y83">
            <v>8.8461538461538467</v>
          </cell>
        </row>
        <row r="84">
          <cell r="B84" t="str">
            <v>ADT0960</v>
          </cell>
          <cell r="C84" t="str">
            <v xml:space="preserve">សឿន សុខវឿន </v>
          </cell>
          <cell r="D84" t="str">
            <v>SOEURN  SOKVOEURN</v>
          </cell>
          <cell r="E84" t="str">
            <v>F</v>
          </cell>
          <cell r="F84">
            <v>44252</v>
          </cell>
          <cell r="G84" t="str">
            <v>PS-1</v>
          </cell>
          <cell r="H84" t="str">
            <v>生產課/針車組</v>
          </cell>
          <cell r="I84" t="str">
            <v>手工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26</v>
          </cell>
          <cell r="T84">
            <v>26</v>
          </cell>
          <cell r="U84">
            <v>25</v>
          </cell>
          <cell r="V84">
            <v>4.5</v>
          </cell>
          <cell r="W84">
            <v>2.5</v>
          </cell>
          <cell r="X84">
            <v>230</v>
          </cell>
          <cell r="Y84">
            <v>22.115384615384617</v>
          </cell>
        </row>
        <row r="85">
          <cell r="B85" t="str">
            <v>ADT0962</v>
          </cell>
          <cell r="C85" t="str">
            <v>ផើ សុភាព</v>
          </cell>
          <cell r="D85" t="str">
            <v>PHOEU  SOPHEAP</v>
          </cell>
          <cell r="E85" t="str">
            <v>F</v>
          </cell>
          <cell r="F85">
            <v>44252</v>
          </cell>
          <cell r="G85" t="str">
            <v>PS-5</v>
          </cell>
          <cell r="H85" t="str">
            <v>生產課/針車組</v>
          </cell>
          <cell r="I85" t="str">
            <v>針車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24.8</v>
          </cell>
          <cell r="T85">
            <v>26</v>
          </cell>
          <cell r="U85">
            <v>24</v>
          </cell>
          <cell r="V85">
            <v>4.5</v>
          </cell>
          <cell r="W85">
            <v>2.5</v>
          </cell>
          <cell r="X85">
            <v>230</v>
          </cell>
          <cell r="Y85">
            <v>22.115384615384617</v>
          </cell>
        </row>
        <row r="86">
          <cell r="B86" t="str">
            <v>ADT0972</v>
          </cell>
          <cell r="C86" t="str">
            <v>សាម វណ្ណឈុយ</v>
          </cell>
          <cell r="D86" t="str">
            <v>SARM VANNCHHUY</v>
          </cell>
          <cell r="E86" t="str">
            <v>M</v>
          </cell>
          <cell r="F86">
            <v>44256</v>
          </cell>
          <cell r="G86" t="str">
            <v>PP</v>
          </cell>
          <cell r="H86" t="str">
            <v>生產課/成品倉</v>
          </cell>
          <cell r="I86" t="str">
            <v>班長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25</v>
          </cell>
          <cell r="T86">
            <v>26</v>
          </cell>
          <cell r="U86">
            <v>25.5</v>
          </cell>
          <cell r="V86">
            <v>4.5</v>
          </cell>
          <cell r="W86">
            <v>2.5</v>
          </cell>
          <cell r="X86">
            <v>400</v>
          </cell>
          <cell r="Y86">
            <v>38.46153846153846</v>
          </cell>
        </row>
        <row r="87">
          <cell r="B87" t="str">
            <v>ADT0988</v>
          </cell>
          <cell r="C87" t="str">
            <v xml:space="preserve">ឈុន សុខហេង </v>
          </cell>
          <cell r="D87" t="str">
            <v>CHHUN SOKHENG</v>
          </cell>
          <cell r="E87" t="str">
            <v>F</v>
          </cell>
          <cell r="F87">
            <v>44264</v>
          </cell>
          <cell r="G87" t="str">
            <v>PA-A</v>
          </cell>
          <cell r="H87" t="str">
            <v>生產課/成型組</v>
          </cell>
          <cell r="I87" t="str">
            <v>刷白膠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25.5</v>
          </cell>
          <cell r="T87">
            <v>25</v>
          </cell>
          <cell r="U87">
            <v>26</v>
          </cell>
          <cell r="V87">
            <v>4.5</v>
          </cell>
          <cell r="W87">
            <v>2.5</v>
          </cell>
          <cell r="X87">
            <v>230</v>
          </cell>
          <cell r="Y87">
            <v>22.115384615384617</v>
          </cell>
        </row>
        <row r="88">
          <cell r="B88" t="str">
            <v>ADT0990</v>
          </cell>
          <cell r="C88" t="str">
            <v>រី ស្រីរ៉ុត</v>
          </cell>
          <cell r="D88" t="str">
            <v>RY SREYROTH</v>
          </cell>
          <cell r="E88" t="str">
            <v>F</v>
          </cell>
          <cell r="F88">
            <v>44264</v>
          </cell>
          <cell r="G88" t="str">
            <v>PA-A</v>
          </cell>
          <cell r="H88" t="str">
            <v>生產課/成型組</v>
          </cell>
          <cell r="I88" t="str">
            <v>塞紙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25</v>
          </cell>
          <cell r="T88">
            <v>24</v>
          </cell>
          <cell r="U88">
            <v>26</v>
          </cell>
          <cell r="V88">
            <v>4.5</v>
          </cell>
          <cell r="W88">
            <v>2.5</v>
          </cell>
          <cell r="X88">
            <v>230</v>
          </cell>
          <cell r="Y88">
            <v>22.115384615384617</v>
          </cell>
        </row>
        <row r="89">
          <cell r="B89" t="str">
            <v>ADT1007</v>
          </cell>
          <cell r="C89" t="str">
            <v>តាក់ ស៊ីណាត់</v>
          </cell>
          <cell r="D89" t="str">
            <v>TAT SINAT</v>
          </cell>
          <cell r="E89" t="str">
            <v>M</v>
          </cell>
          <cell r="F89">
            <v>44267</v>
          </cell>
          <cell r="G89" t="str">
            <v>PW</v>
          </cell>
          <cell r="H89" t="str">
            <v>生產課/成品倉</v>
          </cell>
          <cell r="I89" t="str">
            <v>倉管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26</v>
          </cell>
          <cell r="T89">
            <v>26</v>
          </cell>
          <cell r="U89">
            <v>26</v>
          </cell>
          <cell r="V89">
            <v>4.5</v>
          </cell>
          <cell r="W89">
            <v>2.5</v>
          </cell>
          <cell r="X89">
            <v>230</v>
          </cell>
          <cell r="Y89">
            <v>22.115384615384617</v>
          </cell>
        </row>
        <row r="90">
          <cell r="B90" t="str">
            <v>ADT1009</v>
          </cell>
          <cell r="C90" t="str">
            <v>ភី វិច្ឆិកា</v>
          </cell>
          <cell r="D90" t="str">
            <v>PHI VICHIKA</v>
          </cell>
          <cell r="E90" t="str">
            <v>M</v>
          </cell>
          <cell r="F90">
            <v>44267</v>
          </cell>
          <cell r="G90" t="str">
            <v>PA-B</v>
          </cell>
          <cell r="H90" t="str">
            <v>生產課/照射組</v>
          </cell>
          <cell r="I90" t="str">
            <v>組大底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26</v>
          </cell>
          <cell r="U90">
            <v>26</v>
          </cell>
          <cell r="V90">
            <v>3</v>
          </cell>
          <cell r="W90">
            <v>1</v>
          </cell>
          <cell r="X90">
            <v>230</v>
          </cell>
          <cell r="Y90">
            <v>8.8461538461538467</v>
          </cell>
        </row>
        <row r="91">
          <cell r="B91" t="str">
            <v>ADT1017</v>
          </cell>
          <cell r="C91" t="str">
            <v>ឆាង យ៉ង់</v>
          </cell>
          <cell r="D91" t="str">
            <v>CHHANG YORNG</v>
          </cell>
          <cell r="E91" t="str">
            <v>F</v>
          </cell>
          <cell r="F91">
            <v>44270</v>
          </cell>
          <cell r="G91" t="str">
            <v>AL</v>
          </cell>
          <cell r="H91" t="str">
            <v>管理部/總務組</v>
          </cell>
          <cell r="I91" t="str">
            <v>清潔工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26</v>
          </cell>
          <cell r="T91">
            <v>26</v>
          </cell>
          <cell r="U91">
            <v>25</v>
          </cell>
          <cell r="V91">
            <v>4.5</v>
          </cell>
          <cell r="W91">
            <v>2.5</v>
          </cell>
          <cell r="X91">
            <v>230</v>
          </cell>
          <cell r="Y91">
            <v>22.115384615384617</v>
          </cell>
        </row>
        <row r="92">
          <cell r="B92" t="str">
            <v>ADT1019</v>
          </cell>
          <cell r="C92" t="str">
            <v>ធី ធ្និះ</v>
          </cell>
          <cell r="D92" t="str">
            <v>THY THNIK</v>
          </cell>
          <cell r="E92" t="str">
            <v>M</v>
          </cell>
          <cell r="F92">
            <v>44271</v>
          </cell>
          <cell r="G92" t="str">
            <v>PA-B</v>
          </cell>
          <cell r="H92" t="str">
            <v>生產課/成型組</v>
          </cell>
          <cell r="I92" t="str">
            <v>定型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24.3</v>
          </cell>
          <cell r="T92">
            <v>25</v>
          </cell>
          <cell r="U92">
            <v>25</v>
          </cell>
          <cell r="V92">
            <v>4.5</v>
          </cell>
          <cell r="W92">
            <v>2.5</v>
          </cell>
          <cell r="X92">
            <v>230</v>
          </cell>
          <cell r="Y92">
            <v>22.115384615384617</v>
          </cell>
        </row>
        <row r="93">
          <cell r="B93" t="str">
            <v>ADT1022</v>
          </cell>
          <cell r="C93" t="str">
            <v>វុត ផាន្នី</v>
          </cell>
          <cell r="D93" t="str">
            <v>VOT PHANNY</v>
          </cell>
          <cell r="E93" t="str">
            <v>F</v>
          </cell>
          <cell r="F93">
            <v>44271</v>
          </cell>
          <cell r="G93" t="str">
            <v>PA-C</v>
          </cell>
          <cell r="H93" t="str">
            <v>生產課/成型組</v>
          </cell>
          <cell r="I93" t="str">
            <v>刷藥水鞋面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25.8</v>
          </cell>
          <cell r="T93">
            <v>26</v>
          </cell>
          <cell r="U93">
            <v>26</v>
          </cell>
          <cell r="V93">
            <v>4.5</v>
          </cell>
          <cell r="W93">
            <v>2.5</v>
          </cell>
          <cell r="X93">
            <v>230</v>
          </cell>
          <cell r="Y93">
            <v>22.115384615384617</v>
          </cell>
        </row>
        <row r="94">
          <cell r="B94" t="str">
            <v>ADT1025</v>
          </cell>
          <cell r="C94" t="str">
            <v>អុន អ៊ីត</v>
          </cell>
          <cell r="D94" t="str">
            <v>AUN AETH</v>
          </cell>
          <cell r="E94" t="str">
            <v>M</v>
          </cell>
          <cell r="F94">
            <v>44271</v>
          </cell>
          <cell r="G94" t="str">
            <v>PA-A</v>
          </cell>
          <cell r="H94" t="str">
            <v>生產課/成型組</v>
          </cell>
          <cell r="I94" t="str">
            <v>定型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18.899999999999999</v>
          </cell>
          <cell r="T94">
            <v>25.8</v>
          </cell>
          <cell r="U94">
            <v>24.5</v>
          </cell>
          <cell r="V94">
            <v>4</v>
          </cell>
          <cell r="W94">
            <v>2</v>
          </cell>
          <cell r="X94">
            <v>230</v>
          </cell>
          <cell r="Y94">
            <v>17.692307692307693</v>
          </cell>
        </row>
        <row r="95">
          <cell r="B95" t="str">
            <v>ADT1030</v>
          </cell>
          <cell r="C95" t="str">
            <v>ជ័យ យឿន</v>
          </cell>
          <cell r="D95" t="str">
            <v>CHEY YOEUN</v>
          </cell>
          <cell r="E95" t="str">
            <v>M</v>
          </cell>
          <cell r="F95">
            <v>44272</v>
          </cell>
          <cell r="G95" t="str">
            <v>PS-3</v>
          </cell>
          <cell r="H95" t="str">
            <v>生產課/針車組</v>
          </cell>
          <cell r="I95" t="str">
            <v>機修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26</v>
          </cell>
          <cell r="T95">
            <v>25.5</v>
          </cell>
          <cell r="U95">
            <v>25</v>
          </cell>
          <cell r="V95">
            <v>4.5</v>
          </cell>
          <cell r="W95">
            <v>2.5</v>
          </cell>
          <cell r="X95">
            <v>400</v>
          </cell>
          <cell r="Y95">
            <v>38.46153846153846</v>
          </cell>
        </row>
        <row r="96">
          <cell r="B96" t="str">
            <v>ADT1036</v>
          </cell>
          <cell r="C96" t="str">
            <v>ស៊ុយ សេរីយ៉ង់</v>
          </cell>
          <cell r="D96" t="str">
            <v>SUY SERIYONG</v>
          </cell>
          <cell r="E96" t="str">
            <v>F</v>
          </cell>
          <cell r="F96">
            <v>44273</v>
          </cell>
          <cell r="G96" t="str">
            <v>PS-3</v>
          </cell>
          <cell r="H96" t="str">
            <v>生產課/針車組</v>
          </cell>
          <cell r="I96" t="str">
            <v>手工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26</v>
          </cell>
          <cell r="T96">
            <v>26</v>
          </cell>
          <cell r="U96">
            <v>26</v>
          </cell>
          <cell r="V96">
            <v>4.5</v>
          </cell>
          <cell r="W96">
            <v>2.5</v>
          </cell>
          <cell r="X96">
            <v>230</v>
          </cell>
          <cell r="Y96">
            <v>22.115384615384617</v>
          </cell>
        </row>
        <row r="97">
          <cell r="B97" t="str">
            <v>ADT1043</v>
          </cell>
          <cell r="C97" t="str">
            <v>ទី ចាន់ដារ៉ា</v>
          </cell>
          <cell r="D97" t="str">
            <v>TY CHANDARA</v>
          </cell>
          <cell r="E97" t="str">
            <v>F</v>
          </cell>
          <cell r="F97">
            <v>44278</v>
          </cell>
          <cell r="G97" t="str">
            <v>PS-4</v>
          </cell>
          <cell r="H97" t="str">
            <v>生產課/針車組</v>
          </cell>
          <cell r="I97" t="str">
            <v>手工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23.5</v>
          </cell>
          <cell r="T97">
            <v>25</v>
          </cell>
          <cell r="U97">
            <v>25</v>
          </cell>
          <cell r="V97">
            <v>4.5</v>
          </cell>
          <cell r="W97">
            <v>2.5</v>
          </cell>
          <cell r="X97">
            <v>230</v>
          </cell>
          <cell r="Y97">
            <v>22.115384615384617</v>
          </cell>
        </row>
        <row r="98">
          <cell r="B98" t="str">
            <v>ADT1058</v>
          </cell>
          <cell r="C98" t="str">
            <v>ថាន់ ចឺប</v>
          </cell>
          <cell r="D98" t="str">
            <v xml:space="preserve">KAAN  CHEUB </v>
          </cell>
          <cell r="E98" t="str">
            <v>M</v>
          </cell>
          <cell r="F98">
            <v>44287</v>
          </cell>
          <cell r="G98" t="str">
            <v>MW</v>
          </cell>
          <cell r="H98" t="str">
            <v>資材部/原料倉</v>
          </cell>
          <cell r="I98" t="str">
            <v>倉管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25</v>
          </cell>
          <cell r="T98">
            <v>25</v>
          </cell>
          <cell r="U98">
            <v>23</v>
          </cell>
          <cell r="V98">
            <v>4.5</v>
          </cell>
          <cell r="W98">
            <v>2.5</v>
          </cell>
          <cell r="X98">
            <v>330</v>
          </cell>
          <cell r="Y98">
            <v>31.73076923076923</v>
          </cell>
        </row>
        <row r="99">
          <cell r="B99" t="str">
            <v>ADT1061</v>
          </cell>
          <cell r="C99" t="str">
            <v>អ៊ុំ ចាន់នី</v>
          </cell>
          <cell r="D99" t="str">
            <v>UM CHANNY</v>
          </cell>
          <cell r="E99" t="str">
            <v>F</v>
          </cell>
          <cell r="F99">
            <v>44288</v>
          </cell>
          <cell r="G99" t="str">
            <v>PS-4</v>
          </cell>
          <cell r="H99" t="str">
            <v>生產課/針車組</v>
          </cell>
          <cell r="I99" t="str">
            <v>針車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13</v>
          </cell>
          <cell r="T99">
            <v>23.5</v>
          </cell>
          <cell r="U99">
            <v>25</v>
          </cell>
          <cell r="V99">
            <v>3</v>
          </cell>
          <cell r="W99">
            <v>1</v>
          </cell>
          <cell r="X99">
            <v>230</v>
          </cell>
          <cell r="Y99">
            <v>8.8461538461538467</v>
          </cell>
        </row>
        <row r="100">
          <cell r="B100" t="str">
            <v>ADT1071</v>
          </cell>
          <cell r="C100" t="str">
            <v>ផុន ណយ</v>
          </cell>
          <cell r="D100" t="str">
            <v>PHON NOY</v>
          </cell>
          <cell r="E100" t="str">
            <v>F</v>
          </cell>
          <cell r="F100">
            <v>44340</v>
          </cell>
          <cell r="G100" t="str">
            <v>PPP</v>
          </cell>
          <cell r="H100" t="str">
            <v>生產課/加工組</v>
          </cell>
          <cell r="I100" t="str">
            <v>班長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25</v>
          </cell>
          <cell r="T100">
            <v>24</v>
          </cell>
          <cell r="U100">
            <v>24.5</v>
          </cell>
          <cell r="V100">
            <v>4.5</v>
          </cell>
          <cell r="W100">
            <v>2.5</v>
          </cell>
          <cell r="X100">
            <v>290</v>
          </cell>
          <cell r="Y100">
            <v>27.884615384615383</v>
          </cell>
        </row>
        <row r="101">
          <cell r="B101" t="str">
            <v>ADT1072</v>
          </cell>
          <cell r="C101" t="str">
            <v>ម៉ុត ឡុង</v>
          </cell>
          <cell r="D101" t="str">
            <v>MUT LONG</v>
          </cell>
          <cell r="E101" t="str">
            <v>M</v>
          </cell>
          <cell r="F101">
            <v>44340</v>
          </cell>
          <cell r="G101" t="str">
            <v>PA-B</v>
          </cell>
          <cell r="H101" t="str">
            <v>生產課/成型組</v>
          </cell>
          <cell r="I101" t="str">
            <v>組長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24.2</v>
          </cell>
          <cell r="T101">
            <v>26</v>
          </cell>
          <cell r="U101">
            <v>26</v>
          </cell>
          <cell r="V101">
            <v>4.5</v>
          </cell>
          <cell r="W101">
            <v>2.5</v>
          </cell>
          <cell r="X101">
            <v>413</v>
          </cell>
          <cell r="Y101">
            <v>39.71153846153846</v>
          </cell>
        </row>
        <row r="102">
          <cell r="B102" t="str">
            <v>ADT1075</v>
          </cell>
          <cell r="C102" t="str">
            <v>ស៊ីម ភក្រ្តា</v>
          </cell>
          <cell r="D102" t="str">
            <v>SIM PHEAKTRA</v>
          </cell>
          <cell r="E102" t="str">
            <v>M</v>
          </cell>
          <cell r="F102">
            <v>44342</v>
          </cell>
          <cell r="G102" t="str">
            <v>PA-A</v>
          </cell>
          <cell r="H102" t="str">
            <v>生產課/成型組</v>
          </cell>
          <cell r="I102" t="str">
            <v>压低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24</v>
          </cell>
          <cell r="T102">
            <v>24</v>
          </cell>
          <cell r="U102">
            <v>24</v>
          </cell>
          <cell r="V102">
            <v>4.5</v>
          </cell>
          <cell r="W102">
            <v>2.5</v>
          </cell>
          <cell r="X102">
            <v>230</v>
          </cell>
          <cell r="Y102">
            <v>22.115384615384617</v>
          </cell>
        </row>
        <row r="103">
          <cell r="B103" t="str">
            <v>ADT1083</v>
          </cell>
          <cell r="C103" t="str">
            <v>វ៉េង លក្ខិណា</v>
          </cell>
          <cell r="D103" t="str">
            <v>VENG LAKHENA</v>
          </cell>
          <cell r="E103" t="str">
            <v>F</v>
          </cell>
          <cell r="F103">
            <v>44349</v>
          </cell>
          <cell r="G103" t="str">
            <v>PS-2</v>
          </cell>
          <cell r="H103" t="str">
            <v>生產課/針車組</v>
          </cell>
          <cell r="I103" t="str">
            <v>班長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25</v>
          </cell>
          <cell r="T103">
            <v>24</v>
          </cell>
          <cell r="U103">
            <v>26</v>
          </cell>
          <cell r="V103">
            <v>4.5</v>
          </cell>
          <cell r="W103">
            <v>2.5</v>
          </cell>
          <cell r="X103">
            <v>290</v>
          </cell>
          <cell r="Y103">
            <v>27.884615384615383</v>
          </cell>
        </row>
        <row r="104">
          <cell r="B104" t="str">
            <v>ADT1087</v>
          </cell>
          <cell r="C104" t="str">
            <v>វង យ៉េង</v>
          </cell>
          <cell r="D104" t="str">
            <v>VORN YENG</v>
          </cell>
          <cell r="E104" t="str">
            <v>F</v>
          </cell>
          <cell r="F104">
            <v>44351</v>
          </cell>
          <cell r="G104" t="str">
            <v>PA-B</v>
          </cell>
          <cell r="H104" t="str">
            <v>生產課/成型組</v>
          </cell>
          <cell r="I104" t="str">
            <v>班長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25</v>
          </cell>
          <cell r="T104">
            <v>24</v>
          </cell>
          <cell r="U104">
            <v>25</v>
          </cell>
          <cell r="V104">
            <v>4.5</v>
          </cell>
          <cell r="W104">
            <v>2.5</v>
          </cell>
          <cell r="X104">
            <v>290</v>
          </cell>
          <cell r="Y104">
            <v>27.884615384615383</v>
          </cell>
        </row>
        <row r="105">
          <cell r="B105" t="str">
            <v>ADT1099</v>
          </cell>
          <cell r="C105" t="str">
            <v xml:space="preserve">ពឿន សុខឡេង </v>
          </cell>
          <cell r="D105" t="str">
            <v>POEURN SOKLENG</v>
          </cell>
          <cell r="E105" t="str">
            <v>F</v>
          </cell>
          <cell r="F105">
            <v>44363</v>
          </cell>
          <cell r="G105" t="str">
            <v>PA-C</v>
          </cell>
          <cell r="H105" t="str">
            <v>生產課/成型組</v>
          </cell>
          <cell r="I105" t="str">
            <v>刷膠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5</v>
          </cell>
          <cell r="T105">
            <v>26</v>
          </cell>
          <cell r="U105">
            <v>26</v>
          </cell>
          <cell r="V105">
            <v>3</v>
          </cell>
          <cell r="W105">
            <v>1</v>
          </cell>
          <cell r="X105">
            <v>230</v>
          </cell>
          <cell r="Y105">
            <v>8.8461538461538467</v>
          </cell>
        </row>
        <row r="106">
          <cell r="B106" t="str">
            <v>ADT1117</v>
          </cell>
          <cell r="C106" t="str">
            <v>ឃុន សូណា</v>
          </cell>
          <cell r="D106" t="str">
            <v>KHUN SONA</v>
          </cell>
          <cell r="E106" t="str">
            <v>F</v>
          </cell>
          <cell r="F106">
            <v>44370</v>
          </cell>
          <cell r="G106" t="str">
            <v>PA-C</v>
          </cell>
          <cell r="H106" t="str">
            <v>生產課/成型組</v>
          </cell>
          <cell r="I106" t="str">
            <v>刷膠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26</v>
          </cell>
          <cell r="T106">
            <v>26</v>
          </cell>
          <cell r="U106">
            <v>26</v>
          </cell>
          <cell r="V106">
            <v>4.5</v>
          </cell>
          <cell r="W106">
            <v>2.5</v>
          </cell>
          <cell r="X106">
            <v>230</v>
          </cell>
          <cell r="Y106">
            <v>22.115384615384617</v>
          </cell>
        </row>
        <row r="107">
          <cell r="B107" t="str">
            <v>ADT1118</v>
          </cell>
          <cell r="C107" t="str">
            <v>ឃុន សូនី</v>
          </cell>
          <cell r="D107" t="str">
            <v>KHUN SONY</v>
          </cell>
          <cell r="E107" t="str">
            <v>F</v>
          </cell>
          <cell r="F107">
            <v>44370</v>
          </cell>
          <cell r="G107" t="str">
            <v>PA-C</v>
          </cell>
          <cell r="H107" t="str">
            <v>生產課/成型組</v>
          </cell>
          <cell r="I107" t="str">
            <v>刷膠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26</v>
          </cell>
          <cell r="T107">
            <v>26</v>
          </cell>
          <cell r="U107">
            <v>26</v>
          </cell>
          <cell r="V107">
            <v>4.5</v>
          </cell>
          <cell r="W107">
            <v>2.5</v>
          </cell>
          <cell r="X107">
            <v>230</v>
          </cell>
          <cell r="Y107">
            <v>22.115384615384617</v>
          </cell>
        </row>
        <row r="108">
          <cell r="B108" t="str">
            <v>ADT1151</v>
          </cell>
          <cell r="C108" t="str">
            <v>ចាប វ៉ាន់ណារី</v>
          </cell>
          <cell r="D108" t="str">
            <v>CHAB VANNARY</v>
          </cell>
          <cell r="E108" t="str">
            <v>F</v>
          </cell>
          <cell r="F108">
            <v>44382</v>
          </cell>
          <cell r="G108" t="str">
            <v>PPP</v>
          </cell>
          <cell r="H108" t="str">
            <v>生產課/加工組</v>
          </cell>
          <cell r="I108" t="str">
            <v>削皮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26</v>
          </cell>
          <cell r="T108">
            <v>26</v>
          </cell>
          <cell r="U108">
            <v>26</v>
          </cell>
          <cell r="V108">
            <v>4.5</v>
          </cell>
          <cell r="W108">
            <v>2.5</v>
          </cell>
          <cell r="X108">
            <v>230</v>
          </cell>
          <cell r="Y108">
            <v>22.115384615384617</v>
          </cell>
        </row>
        <row r="109">
          <cell r="B109" t="str">
            <v>ADT1152</v>
          </cell>
          <cell r="C109" t="str">
            <v>ខេង ស្រីលាក់</v>
          </cell>
          <cell r="D109" t="str">
            <v>KHENG SREYLEAK</v>
          </cell>
          <cell r="E109" t="str">
            <v>F</v>
          </cell>
          <cell r="F109">
            <v>44382</v>
          </cell>
          <cell r="G109" t="str">
            <v>PS-4</v>
          </cell>
          <cell r="H109" t="str">
            <v>生產課/針車組</v>
          </cell>
          <cell r="I109" t="str">
            <v>針車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26</v>
          </cell>
          <cell r="T109">
            <v>26</v>
          </cell>
          <cell r="U109">
            <v>26</v>
          </cell>
          <cell r="V109">
            <v>4.5</v>
          </cell>
          <cell r="W109">
            <v>2.5</v>
          </cell>
          <cell r="X109">
            <v>230</v>
          </cell>
          <cell r="Y109">
            <v>22.115384615384617</v>
          </cell>
        </row>
        <row r="110">
          <cell r="B110" t="str">
            <v>ADT1157</v>
          </cell>
          <cell r="C110" t="str">
            <v>ថា រឿន</v>
          </cell>
          <cell r="D110" t="str">
            <v>THA ROEURN</v>
          </cell>
          <cell r="E110" t="str">
            <v>F</v>
          </cell>
          <cell r="F110">
            <v>44383</v>
          </cell>
          <cell r="G110" t="str">
            <v>PS-4</v>
          </cell>
          <cell r="H110" t="str">
            <v>生產課/針車組</v>
          </cell>
          <cell r="I110" t="str">
            <v>針車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25</v>
          </cell>
          <cell r="T110">
            <v>26</v>
          </cell>
          <cell r="U110">
            <v>25.5</v>
          </cell>
          <cell r="V110">
            <v>4.5</v>
          </cell>
          <cell r="W110">
            <v>2.5</v>
          </cell>
          <cell r="X110">
            <v>290</v>
          </cell>
          <cell r="Y110">
            <v>27.884615384615383</v>
          </cell>
        </row>
        <row r="111">
          <cell r="B111" t="str">
            <v>ADT1176</v>
          </cell>
          <cell r="C111" t="str">
            <v>យ៉ែម សុខនឿន</v>
          </cell>
          <cell r="D111" t="str">
            <v>YEM SOKNOEURN</v>
          </cell>
          <cell r="E111" t="str">
            <v>F</v>
          </cell>
          <cell r="F111">
            <v>44397</v>
          </cell>
          <cell r="G111" t="str">
            <v>PS-4</v>
          </cell>
          <cell r="H111" t="str">
            <v>生產課/針車組</v>
          </cell>
          <cell r="I111" t="str">
            <v>手工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20</v>
          </cell>
          <cell r="T111">
            <v>21</v>
          </cell>
          <cell r="U111">
            <v>24</v>
          </cell>
          <cell r="V111">
            <v>4</v>
          </cell>
          <cell r="W111">
            <v>2</v>
          </cell>
          <cell r="X111">
            <v>230</v>
          </cell>
          <cell r="Y111">
            <v>17.692307692307693</v>
          </cell>
        </row>
        <row r="112">
          <cell r="B112" t="str">
            <v>ADT1180</v>
          </cell>
          <cell r="C112" t="str">
            <v>គឺម​ ចន្ធូ</v>
          </cell>
          <cell r="D112" t="str">
            <v>KOEM CHANTHOU</v>
          </cell>
          <cell r="E112" t="str">
            <v>F</v>
          </cell>
          <cell r="F112">
            <v>44404</v>
          </cell>
          <cell r="G112" t="str">
            <v>PA-B</v>
          </cell>
          <cell r="H112" t="str">
            <v>生產課/成型組</v>
          </cell>
          <cell r="I112" t="str">
            <v>刷膠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17</v>
          </cell>
          <cell r="V112">
            <v>1</v>
          </cell>
          <cell r="W112">
            <v>-1</v>
          </cell>
          <cell r="X112">
            <v>230</v>
          </cell>
          <cell r="Y112">
            <v>0</v>
          </cell>
        </row>
        <row r="113">
          <cell r="B113" t="str">
            <v>ADT1181</v>
          </cell>
          <cell r="C113" t="str">
            <v>ប៉ុក ចន្នា</v>
          </cell>
          <cell r="D113" t="str">
            <v>POK CHANNA</v>
          </cell>
          <cell r="E113" t="str">
            <v>F</v>
          </cell>
          <cell r="F113">
            <v>44404</v>
          </cell>
          <cell r="G113" t="str">
            <v>PS-1</v>
          </cell>
          <cell r="H113" t="str">
            <v>生產課/針車組</v>
          </cell>
          <cell r="I113" t="str">
            <v>針車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26</v>
          </cell>
          <cell r="T113">
            <v>26</v>
          </cell>
          <cell r="U113">
            <v>26</v>
          </cell>
          <cell r="V113">
            <v>4.5</v>
          </cell>
          <cell r="W113">
            <v>2.5</v>
          </cell>
          <cell r="X113">
            <v>230</v>
          </cell>
          <cell r="Y113">
            <v>22.115384615384617</v>
          </cell>
        </row>
        <row r="114">
          <cell r="B114" t="str">
            <v>ADT1205</v>
          </cell>
          <cell r="C114" t="str">
            <v>ផាន ស្រីលាក់</v>
          </cell>
          <cell r="D114" t="str">
            <v>PHAN SREYLEAK</v>
          </cell>
          <cell r="E114" t="str">
            <v>F</v>
          </cell>
          <cell r="F114">
            <v>44424</v>
          </cell>
          <cell r="G114" t="str">
            <v>FD</v>
          </cell>
          <cell r="H114" t="str">
            <v>財務部</v>
          </cell>
          <cell r="I114" t="str">
            <v>出納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25</v>
          </cell>
          <cell r="T114">
            <v>23</v>
          </cell>
          <cell r="U114">
            <v>23</v>
          </cell>
          <cell r="V114">
            <v>4.5</v>
          </cell>
          <cell r="W114">
            <v>2.5</v>
          </cell>
          <cell r="X114">
            <v>463</v>
          </cell>
          <cell r="Y114">
            <v>44.519230769230766</v>
          </cell>
        </row>
        <row r="115">
          <cell r="B115" t="str">
            <v>ADT1211</v>
          </cell>
          <cell r="C115" t="str">
            <v>សែម ស្រីអូន</v>
          </cell>
          <cell r="D115" t="str">
            <v>SEM SREYOUN</v>
          </cell>
          <cell r="E115" t="str">
            <v>F</v>
          </cell>
          <cell r="F115">
            <v>44426</v>
          </cell>
          <cell r="G115" t="str">
            <v>PS-5</v>
          </cell>
          <cell r="H115" t="str">
            <v>生產課/針車組</v>
          </cell>
          <cell r="I115" t="str">
            <v>手工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25</v>
          </cell>
          <cell r="T115">
            <v>26</v>
          </cell>
          <cell r="U115">
            <v>23.5</v>
          </cell>
          <cell r="V115">
            <v>4.5</v>
          </cell>
          <cell r="W115">
            <v>2.5</v>
          </cell>
          <cell r="X115">
            <v>230</v>
          </cell>
          <cell r="Y115">
            <v>22.115384615384617</v>
          </cell>
        </row>
        <row r="116">
          <cell r="B116" t="str">
            <v>ADT1231</v>
          </cell>
          <cell r="C116" t="str">
            <v>ខន សៀវឡាង</v>
          </cell>
          <cell r="D116" t="str">
            <v>KHAN SEAVLANG</v>
          </cell>
          <cell r="E116" t="str">
            <v>F</v>
          </cell>
          <cell r="F116">
            <v>44446</v>
          </cell>
          <cell r="G116" t="str">
            <v>PS-3</v>
          </cell>
          <cell r="H116" t="str">
            <v>生產課/針車組</v>
          </cell>
          <cell r="I116" t="str">
            <v>針車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25.8</v>
          </cell>
          <cell r="T116">
            <v>26</v>
          </cell>
          <cell r="U116">
            <v>26</v>
          </cell>
          <cell r="V116">
            <v>4.5</v>
          </cell>
          <cell r="W116">
            <v>2.5</v>
          </cell>
          <cell r="X116">
            <v>230</v>
          </cell>
          <cell r="Y116">
            <v>22.115384615384617</v>
          </cell>
        </row>
        <row r="117">
          <cell r="B117" t="str">
            <v>ADT1234</v>
          </cell>
          <cell r="C117" t="str">
            <v>វ៉ាន់ សុភៀង</v>
          </cell>
          <cell r="D117" t="str">
            <v>VAN SOPHIENG</v>
          </cell>
          <cell r="E117" t="str">
            <v>F</v>
          </cell>
          <cell r="F117">
            <v>44452</v>
          </cell>
          <cell r="G117" t="str">
            <v>PA-C</v>
          </cell>
          <cell r="H117" t="str">
            <v>生產課/成型組</v>
          </cell>
          <cell r="I117" t="str">
            <v>劃綫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25</v>
          </cell>
          <cell r="T117">
            <v>26</v>
          </cell>
          <cell r="U117">
            <v>26</v>
          </cell>
          <cell r="V117">
            <v>4.5</v>
          </cell>
          <cell r="W117">
            <v>2.5</v>
          </cell>
          <cell r="X117">
            <v>230</v>
          </cell>
          <cell r="Y117">
            <v>22.115384615384617</v>
          </cell>
        </row>
        <row r="118">
          <cell r="B118" t="str">
            <v>ADT1238</v>
          </cell>
          <cell r="C118" t="str">
            <v>សាំង ឆាន្នី</v>
          </cell>
          <cell r="D118" t="str">
            <v>SANG CHHNANNY</v>
          </cell>
          <cell r="E118" t="str">
            <v>M</v>
          </cell>
          <cell r="F118">
            <v>44452</v>
          </cell>
          <cell r="G118" t="str">
            <v>PA-A</v>
          </cell>
          <cell r="H118" t="str">
            <v>生產課/成型組</v>
          </cell>
          <cell r="I118" t="str">
            <v>機修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26</v>
          </cell>
          <cell r="T118">
            <v>25</v>
          </cell>
          <cell r="U118">
            <v>23.5</v>
          </cell>
          <cell r="V118">
            <v>4.5</v>
          </cell>
          <cell r="W118">
            <v>0.5</v>
          </cell>
          <cell r="X118">
            <v>350</v>
          </cell>
          <cell r="Y118">
            <v>6.7307692307692308</v>
          </cell>
        </row>
        <row r="119">
          <cell r="B119" t="str">
            <v>ADT1239</v>
          </cell>
          <cell r="C119" t="str">
            <v>សំអាត មួយសីលា</v>
          </cell>
          <cell r="D119" t="str">
            <v>SAMAT MUYSERYLA</v>
          </cell>
          <cell r="E119" t="str">
            <v>F</v>
          </cell>
          <cell r="F119">
            <v>44454</v>
          </cell>
          <cell r="G119" t="str">
            <v>PA-C</v>
          </cell>
          <cell r="H119" t="str">
            <v>生產課/成型組</v>
          </cell>
          <cell r="I119" t="str">
            <v>刷膠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7</v>
          </cell>
          <cell r="T119">
            <v>22</v>
          </cell>
          <cell r="U119">
            <v>24</v>
          </cell>
          <cell r="V119">
            <v>3</v>
          </cell>
          <cell r="W119">
            <v>1</v>
          </cell>
          <cell r="X119">
            <v>230</v>
          </cell>
          <cell r="Y119">
            <v>8.8461538461538467</v>
          </cell>
        </row>
        <row r="120">
          <cell r="B120" t="str">
            <v>ADT1241</v>
          </cell>
          <cell r="C120" t="str">
            <v>ចេង ស្រីនាវ</v>
          </cell>
          <cell r="D120" t="str">
            <v>CHENG SREYNEAV</v>
          </cell>
          <cell r="E120" t="str">
            <v>F</v>
          </cell>
          <cell r="F120">
            <v>44454</v>
          </cell>
          <cell r="G120" t="str">
            <v>PPP</v>
          </cell>
          <cell r="H120" t="str">
            <v>生產課/加工組</v>
          </cell>
          <cell r="I120" t="str">
            <v>手工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25</v>
          </cell>
          <cell r="T120">
            <v>24</v>
          </cell>
          <cell r="U120">
            <v>23</v>
          </cell>
          <cell r="V120">
            <v>4.5</v>
          </cell>
          <cell r="W120">
            <v>2.5</v>
          </cell>
          <cell r="X120">
            <v>230</v>
          </cell>
          <cell r="Y120">
            <v>22.115384615384617</v>
          </cell>
        </row>
        <row r="121">
          <cell r="B121" t="str">
            <v>ADT1249</v>
          </cell>
          <cell r="C121" t="str">
            <v>ទ្រូក ធីតា</v>
          </cell>
          <cell r="D121" t="str">
            <v>TROK THYDA</v>
          </cell>
          <cell r="E121" t="str">
            <v>F</v>
          </cell>
          <cell r="F121">
            <v>44481</v>
          </cell>
          <cell r="G121" t="str">
            <v>PS-4</v>
          </cell>
          <cell r="H121" t="str">
            <v>生產課/針車組</v>
          </cell>
          <cell r="I121" t="str">
            <v>手工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23</v>
          </cell>
          <cell r="T121">
            <v>24.5</v>
          </cell>
          <cell r="U121">
            <v>26</v>
          </cell>
          <cell r="V121">
            <v>4.5</v>
          </cell>
          <cell r="W121">
            <v>2.5</v>
          </cell>
          <cell r="X121">
            <v>230</v>
          </cell>
          <cell r="Y121">
            <v>22.115384615384617</v>
          </cell>
        </row>
        <row r="122">
          <cell r="B122" t="str">
            <v>ADT1258</v>
          </cell>
          <cell r="C122" t="str">
            <v>គន់ ផាន់ណា</v>
          </cell>
          <cell r="D122" t="str">
            <v>KON PANNA</v>
          </cell>
          <cell r="E122" t="str">
            <v>F</v>
          </cell>
          <cell r="F122">
            <v>44483</v>
          </cell>
          <cell r="G122" t="str">
            <v>PS-2</v>
          </cell>
          <cell r="H122" t="str">
            <v>生產課/針車組</v>
          </cell>
          <cell r="I122" t="str">
            <v>手工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25.7</v>
          </cell>
          <cell r="T122">
            <v>25</v>
          </cell>
          <cell r="U122">
            <v>26</v>
          </cell>
          <cell r="V122">
            <v>4.5</v>
          </cell>
          <cell r="W122">
            <v>2.5</v>
          </cell>
          <cell r="X122">
            <v>230</v>
          </cell>
          <cell r="Y122">
            <v>22.115384615384617</v>
          </cell>
        </row>
        <row r="123">
          <cell r="B123" t="str">
            <v>ADT1312</v>
          </cell>
          <cell r="C123" t="str">
            <v>ណារុន សុជាតិ</v>
          </cell>
          <cell r="D123" t="str">
            <v>NARUN SOCHEAT</v>
          </cell>
          <cell r="E123" t="str">
            <v>M</v>
          </cell>
          <cell r="F123">
            <v>44522</v>
          </cell>
          <cell r="G123" t="str">
            <v>PA-A</v>
          </cell>
          <cell r="H123" t="str">
            <v>生產課/成型組</v>
          </cell>
          <cell r="I123" t="str">
            <v>貼底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24.7</v>
          </cell>
          <cell r="T123">
            <v>25</v>
          </cell>
          <cell r="U123">
            <v>24</v>
          </cell>
          <cell r="V123">
            <v>4.5</v>
          </cell>
          <cell r="W123">
            <v>2.5</v>
          </cell>
          <cell r="X123">
            <v>230</v>
          </cell>
          <cell r="Y123">
            <v>22.115384615384617</v>
          </cell>
        </row>
        <row r="124">
          <cell r="B124" t="str">
            <v>ADT1314</v>
          </cell>
          <cell r="C124" t="str">
            <v>ធា ស្រីនិច្ច</v>
          </cell>
          <cell r="D124" t="str">
            <v>THEA SREYNICH</v>
          </cell>
          <cell r="E124" t="str">
            <v>F</v>
          </cell>
          <cell r="F124">
            <v>44522</v>
          </cell>
          <cell r="G124" t="str">
            <v>PPP</v>
          </cell>
          <cell r="H124" t="str">
            <v>生產課/加工組</v>
          </cell>
          <cell r="I124" t="str">
            <v>清尾數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12</v>
          </cell>
          <cell r="T124">
            <v>24.5</v>
          </cell>
          <cell r="U124">
            <v>25</v>
          </cell>
          <cell r="V124">
            <v>3</v>
          </cell>
          <cell r="W124">
            <v>1</v>
          </cell>
          <cell r="X124">
            <v>230</v>
          </cell>
          <cell r="Y124">
            <v>8.8461538461538467</v>
          </cell>
        </row>
        <row r="125">
          <cell r="B125" t="str">
            <v>ADT1358</v>
          </cell>
          <cell r="C125" t="str">
            <v>មាច ឌីណា</v>
          </cell>
          <cell r="D125" t="str">
            <v>MEACH DINA</v>
          </cell>
          <cell r="E125" t="str">
            <v>M</v>
          </cell>
          <cell r="F125">
            <v>44551</v>
          </cell>
          <cell r="G125" t="str">
            <v>PS-3</v>
          </cell>
          <cell r="H125" t="str">
            <v>生產課/針車組</v>
          </cell>
          <cell r="I125" t="str">
            <v>機修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25</v>
          </cell>
          <cell r="T125">
            <v>26</v>
          </cell>
          <cell r="U125">
            <v>26</v>
          </cell>
          <cell r="V125">
            <v>4.5</v>
          </cell>
          <cell r="W125">
            <v>2.5</v>
          </cell>
          <cell r="X125">
            <v>270</v>
          </cell>
          <cell r="Y125">
            <v>25.961538461538463</v>
          </cell>
        </row>
        <row r="126">
          <cell r="B126" t="str">
            <v>ADT1376</v>
          </cell>
          <cell r="C126" t="str">
            <v>ហឹម​ ស្រីរដ្ខា</v>
          </cell>
          <cell r="D126" t="str">
            <v>HOEM SREY ROTHA</v>
          </cell>
          <cell r="E126" t="str">
            <v>F</v>
          </cell>
          <cell r="F126">
            <v>44573</v>
          </cell>
          <cell r="G126" t="str">
            <v>PS-3</v>
          </cell>
          <cell r="H126" t="str">
            <v>生產課/針車組</v>
          </cell>
          <cell r="I126" t="str">
            <v>手工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25.5</v>
          </cell>
          <cell r="T126">
            <v>26</v>
          </cell>
          <cell r="U126">
            <v>26</v>
          </cell>
          <cell r="V126">
            <v>4.5</v>
          </cell>
          <cell r="W126">
            <v>2.5</v>
          </cell>
          <cell r="X126">
            <v>230</v>
          </cell>
          <cell r="Y126">
            <v>22.115384615384617</v>
          </cell>
        </row>
        <row r="127">
          <cell r="B127" t="str">
            <v>ADT1380</v>
          </cell>
          <cell r="C127" t="str">
            <v>ពេជ្រ​ ពៅពីសី</v>
          </cell>
          <cell r="D127" t="str">
            <v>PICH POVPISEY</v>
          </cell>
          <cell r="E127" t="str">
            <v>F</v>
          </cell>
          <cell r="F127">
            <v>44578</v>
          </cell>
          <cell r="G127" t="str">
            <v>PS-5</v>
          </cell>
          <cell r="H127" t="str">
            <v>生產課/針車組</v>
          </cell>
          <cell r="I127" t="str">
            <v>手工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25</v>
          </cell>
          <cell r="T127">
            <v>25.9</v>
          </cell>
          <cell r="U127">
            <v>25.5</v>
          </cell>
          <cell r="V127">
            <v>4.5</v>
          </cell>
          <cell r="W127">
            <v>2.5</v>
          </cell>
          <cell r="X127">
            <v>230</v>
          </cell>
          <cell r="Y127">
            <v>22.115384615384617</v>
          </cell>
        </row>
        <row r="128">
          <cell r="B128" t="str">
            <v>ADT1402</v>
          </cell>
          <cell r="C128" t="str">
            <v>នូ ជលសា</v>
          </cell>
          <cell r="D128" t="str">
            <v>NUO CHOLSA</v>
          </cell>
          <cell r="E128" t="str">
            <v>M</v>
          </cell>
          <cell r="F128">
            <v>44606</v>
          </cell>
          <cell r="G128" t="str">
            <v>PPC</v>
          </cell>
          <cell r="H128" t="str">
            <v>生產課/裁断组</v>
          </cell>
          <cell r="I128" t="str">
            <v>點數量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26</v>
          </cell>
          <cell r="T128">
            <v>26</v>
          </cell>
          <cell r="U128">
            <v>26</v>
          </cell>
          <cell r="V128">
            <v>4.5</v>
          </cell>
          <cell r="W128">
            <v>2.5</v>
          </cell>
          <cell r="X128">
            <v>230</v>
          </cell>
          <cell r="Y128">
            <v>22.115384615384617</v>
          </cell>
        </row>
        <row r="129">
          <cell r="B129" t="str">
            <v>ADT1421</v>
          </cell>
          <cell r="C129" t="str">
            <v xml:space="preserve">រឿន សុខហេង </v>
          </cell>
          <cell r="D129" t="str">
            <v xml:space="preserve">ROEURN SOKHENG </v>
          </cell>
          <cell r="E129" t="str">
            <v xml:space="preserve">M </v>
          </cell>
          <cell r="F129">
            <v>44621</v>
          </cell>
          <cell r="G129" t="str">
            <v>AL</v>
          </cell>
          <cell r="H129" t="str">
            <v>管理部/總務組</v>
          </cell>
          <cell r="I129" t="str">
            <v>總務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26</v>
          </cell>
          <cell r="T129">
            <v>24</v>
          </cell>
          <cell r="U129">
            <v>26</v>
          </cell>
          <cell r="V129">
            <v>4.5</v>
          </cell>
          <cell r="W129">
            <v>-1.5</v>
          </cell>
          <cell r="X129">
            <v>658</v>
          </cell>
          <cell r="Y129">
            <v>0</v>
          </cell>
        </row>
        <row r="130">
          <cell r="B130" t="str">
            <v>ADT1435</v>
          </cell>
          <cell r="C130" t="str">
            <v xml:space="preserve">ហឿន ភក្រា </v>
          </cell>
          <cell r="D130" t="str">
            <v>HOEURN PHEAKTRA</v>
          </cell>
          <cell r="E130" t="str">
            <v>M</v>
          </cell>
          <cell r="F130">
            <v>44629</v>
          </cell>
          <cell r="G130" t="str">
            <v>PPC</v>
          </cell>
          <cell r="H130" t="str">
            <v>生產課/裁断组</v>
          </cell>
          <cell r="I130" t="str">
            <v>點數量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26</v>
          </cell>
          <cell r="T130">
            <v>25</v>
          </cell>
          <cell r="U130">
            <v>24</v>
          </cell>
          <cell r="V130">
            <v>4.5</v>
          </cell>
          <cell r="W130">
            <v>1.5</v>
          </cell>
          <cell r="X130">
            <v>230</v>
          </cell>
          <cell r="Y130">
            <v>13.26923076923077</v>
          </cell>
        </row>
        <row r="131">
          <cell r="B131" t="str">
            <v>ADT1441</v>
          </cell>
          <cell r="C131" t="str">
            <v>សេង រ៉ង</v>
          </cell>
          <cell r="D131" t="str">
            <v xml:space="preserve">SENG RORNG </v>
          </cell>
          <cell r="E131" t="str">
            <v xml:space="preserve">F </v>
          </cell>
          <cell r="F131">
            <v>44636</v>
          </cell>
          <cell r="G131" t="str">
            <v>PS-1</v>
          </cell>
          <cell r="H131" t="str">
            <v>生產課/針車組</v>
          </cell>
          <cell r="I131" t="str">
            <v>手工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25</v>
          </cell>
          <cell r="T131">
            <v>25</v>
          </cell>
          <cell r="U131">
            <v>25</v>
          </cell>
          <cell r="V131">
            <v>4.5</v>
          </cell>
          <cell r="W131">
            <v>2.5</v>
          </cell>
          <cell r="X131">
            <v>230</v>
          </cell>
          <cell r="Y131">
            <v>22.115384615384617</v>
          </cell>
        </row>
        <row r="132">
          <cell r="B132" t="str">
            <v>ADT1456</v>
          </cell>
          <cell r="C132" t="str">
            <v>រឿង ស្រីលក្ខ័​</v>
          </cell>
          <cell r="D132" t="str">
            <v>REOUNG SREYLEAK</v>
          </cell>
          <cell r="E132" t="str">
            <v>F</v>
          </cell>
          <cell r="F132">
            <v>44676</v>
          </cell>
          <cell r="G132" t="str">
            <v>PPP</v>
          </cell>
          <cell r="H132" t="str">
            <v>生產課/加工組</v>
          </cell>
          <cell r="I132" t="str">
            <v>手工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5</v>
          </cell>
          <cell r="U132">
            <v>24</v>
          </cell>
          <cell r="V132">
            <v>1.5</v>
          </cell>
          <cell r="W132">
            <v>-0.5</v>
          </cell>
          <cell r="X132">
            <v>230</v>
          </cell>
          <cell r="Y132">
            <v>0</v>
          </cell>
        </row>
        <row r="133">
          <cell r="B133" t="str">
            <v>ADT1468</v>
          </cell>
          <cell r="C133" t="str">
            <v>សាយ បូរី</v>
          </cell>
          <cell r="D133" t="str">
            <v xml:space="preserve">SAY BOREY </v>
          </cell>
          <cell r="E133" t="str">
            <v>F</v>
          </cell>
          <cell r="F133">
            <v>44713</v>
          </cell>
          <cell r="G133" t="str">
            <v>AH</v>
          </cell>
          <cell r="H133" t="str">
            <v>管理部/行政組</v>
          </cell>
          <cell r="I133" t="str">
            <v>人事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24</v>
          </cell>
          <cell r="T133">
            <v>26</v>
          </cell>
          <cell r="U133">
            <v>26</v>
          </cell>
          <cell r="V133">
            <v>4.5</v>
          </cell>
          <cell r="W133">
            <v>-0.5</v>
          </cell>
          <cell r="X133">
            <v>628</v>
          </cell>
          <cell r="Y133">
            <v>0</v>
          </cell>
        </row>
        <row r="134">
          <cell r="B134" t="str">
            <v>ADT1477</v>
          </cell>
          <cell r="C134" t="str">
            <v>ជីម បូរ៉ូ</v>
          </cell>
          <cell r="D134" t="str">
            <v>CHIM BORO</v>
          </cell>
          <cell r="E134" t="str">
            <v>M</v>
          </cell>
          <cell r="F134">
            <v>44767</v>
          </cell>
          <cell r="G134" t="str">
            <v>MP</v>
          </cell>
          <cell r="H134" t="str">
            <v>资材课/采购组</v>
          </cell>
          <cell r="I134" t="str">
            <v>采購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25</v>
          </cell>
          <cell r="T134">
            <v>26</v>
          </cell>
          <cell r="U134">
            <v>26</v>
          </cell>
          <cell r="V134">
            <v>4.5</v>
          </cell>
          <cell r="W134">
            <v>2.5</v>
          </cell>
          <cell r="X134">
            <v>580</v>
          </cell>
          <cell r="Y134">
            <v>55.769230769230766</v>
          </cell>
        </row>
        <row r="135">
          <cell r="B135" t="str">
            <v>ADT1485</v>
          </cell>
          <cell r="C135" t="str">
            <v>ផល ស្រីម៉ាច</v>
          </cell>
          <cell r="D135" t="str">
            <v>PHAL SREYMACH</v>
          </cell>
          <cell r="E135" t="str">
            <v>F</v>
          </cell>
          <cell r="F135">
            <v>44835</v>
          </cell>
          <cell r="G135" t="str">
            <v>AH</v>
          </cell>
          <cell r="H135" t="str">
            <v>管理部/行政組</v>
          </cell>
          <cell r="I135" t="str">
            <v>人事助理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25.6</v>
          </cell>
          <cell r="T135">
            <v>25</v>
          </cell>
          <cell r="U135">
            <v>25.4</v>
          </cell>
          <cell r="V135">
            <v>4.5</v>
          </cell>
          <cell r="W135">
            <v>0.5</v>
          </cell>
          <cell r="X135">
            <v>410</v>
          </cell>
          <cell r="Y135">
            <v>7.884615384615385</v>
          </cell>
        </row>
        <row r="136">
          <cell r="B136" t="str">
            <v>ADT1486</v>
          </cell>
          <cell r="C136" t="str">
            <v>ជា វណ្ណធីតា</v>
          </cell>
          <cell r="D136" t="str">
            <v>CHEA VANNTHIDA</v>
          </cell>
          <cell r="E136" t="str">
            <v>F</v>
          </cell>
          <cell r="F136">
            <v>44866</v>
          </cell>
          <cell r="G136" t="str">
            <v>MW</v>
          </cell>
          <cell r="H136" t="str">
            <v>資材部/原料倉</v>
          </cell>
          <cell r="I136" t="str">
            <v>班長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23</v>
          </cell>
          <cell r="T136">
            <v>19</v>
          </cell>
          <cell r="U136">
            <v>23.8</v>
          </cell>
          <cell r="V136">
            <v>4</v>
          </cell>
          <cell r="W136">
            <v>2</v>
          </cell>
          <cell r="X136">
            <v>290</v>
          </cell>
          <cell r="Y136">
            <v>22.307692307692307</v>
          </cell>
        </row>
        <row r="137">
          <cell r="B137" t="str">
            <v>ADT1489</v>
          </cell>
          <cell r="C137" t="str">
            <v>ប៉េង ស្រីនួន</v>
          </cell>
          <cell r="D137" t="str">
            <v>PENG SREYNUON</v>
          </cell>
          <cell r="E137" t="str">
            <v>F</v>
          </cell>
          <cell r="F137">
            <v>44866</v>
          </cell>
          <cell r="G137" t="str">
            <v>PA-C</v>
          </cell>
          <cell r="H137" t="str">
            <v>生產課/成型組</v>
          </cell>
          <cell r="I137" t="str">
            <v>班長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26</v>
          </cell>
          <cell r="T137">
            <v>26</v>
          </cell>
          <cell r="U137">
            <v>25</v>
          </cell>
          <cell r="V137">
            <v>4.5</v>
          </cell>
          <cell r="W137">
            <v>2.5</v>
          </cell>
          <cell r="X137">
            <v>290</v>
          </cell>
          <cell r="Y137">
            <v>27.884615384615383</v>
          </cell>
        </row>
        <row r="138">
          <cell r="B138" t="str">
            <v>ADT1491</v>
          </cell>
          <cell r="C138" t="str">
            <v>ឯក កូឡាប</v>
          </cell>
          <cell r="D138" t="str">
            <v>EK KOLAB</v>
          </cell>
          <cell r="E138" t="str">
            <v>F</v>
          </cell>
          <cell r="F138">
            <v>44866</v>
          </cell>
          <cell r="G138" t="str">
            <v>PS-5</v>
          </cell>
          <cell r="H138" t="str">
            <v>生產課/針車組</v>
          </cell>
          <cell r="I138" t="str">
            <v>手工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26</v>
          </cell>
          <cell r="T138">
            <v>26</v>
          </cell>
          <cell r="U138">
            <v>23.3</v>
          </cell>
          <cell r="V138">
            <v>4.5</v>
          </cell>
          <cell r="W138">
            <v>2.5</v>
          </cell>
          <cell r="X138">
            <v>230</v>
          </cell>
          <cell r="Y138">
            <v>22.115384615384617</v>
          </cell>
        </row>
        <row r="139">
          <cell r="B139" t="str">
            <v>ADT1493</v>
          </cell>
          <cell r="C139" t="str">
            <v>ផាត ពេជ</v>
          </cell>
          <cell r="D139" t="str">
            <v>PHAT PECH</v>
          </cell>
          <cell r="E139" t="str">
            <v>M</v>
          </cell>
          <cell r="F139">
            <v>44866</v>
          </cell>
          <cell r="G139" t="str">
            <v>PS-5</v>
          </cell>
          <cell r="H139" t="str">
            <v>生產課/針車組</v>
          </cell>
          <cell r="I139" t="str">
            <v>手工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6</v>
          </cell>
          <cell r="V139">
            <v>0</v>
          </cell>
          <cell r="W139">
            <v>-2</v>
          </cell>
          <cell r="X139">
            <v>230</v>
          </cell>
          <cell r="Y139">
            <v>0</v>
          </cell>
        </row>
        <row r="140">
          <cell r="B140" t="str">
            <v>ADT1496</v>
          </cell>
          <cell r="C140" t="str">
            <v xml:space="preserve">អុន សាវ័ន </v>
          </cell>
          <cell r="D140" t="str">
            <v>UN SAVORN</v>
          </cell>
          <cell r="E140" t="str">
            <v>F</v>
          </cell>
          <cell r="F140">
            <v>44866</v>
          </cell>
          <cell r="G140" t="str">
            <v>PA-A</v>
          </cell>
          <cell r="H140" t="str">
            <v>生產課/成型組</v>
          </cell>
          <cell r="I140" t="str">
            <v>拆内盒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24</v>
          </cell>
          <cell r="T140">
            <v>26</v>
          </cell>
          <cell r="U140">
            <v>24.5</v>
          </cell>
          <cell r="V140">
            <v>4.5</v>
          </cell>
          <cell r="W140">
            <v>2.5</v>
          </cell>
          <cell r="X140">
            <v>230</v>
          </cell>
          <cell r="Y140">
            <v>22.115384615384617</v>
          </cell>
        </row>
        <row r="141">
          <cell r="B141" t="str">
            <v>ADT1497</v>
          </cell>
          <cell r="C141" t="str">
            <v>លួត សុខលីម</v>
          </cell>
          <cell r="D141" t="str">
            <v>LUOT SOKLIM</v>
          </cell>
          <cell r="E141" t="str">
            <v>F</v>
          </cell>
          <cell r="F141">
            <v>44866</v>
          </cell>
          <cell r="G141" t="str">
            <v>PS-4</v>
          </cell>
          <cell r="H141" t="str">
            <v>生產課/針車組</v>
          </cell>
          <cell r="I141" t="str">
            <v>領料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23.8</v>
          </cell>
          <cell r="T141">
            <v>24</v>
          </cell>
          <cell r="U141">
            <v>25</v>
          </cell>
          <cell r="V141">
            <v>4.5</v>
          </cell>
          <cell r="W141">
            <v>2.5</v>
          </cell>
          <cell r="X141">
            <v>230</v>
          </cell>
          <cell r="Y141">
            <v>22.115384615384617</v>
          </cell>
        </row>
        <row r="142">
          <cell r="B142" t="str">
            <v>ADT1500</v>
          </cell>
          <cell r="C142" t="str">
            <v>ចាន់ សុខណ្ណារ:</v>
          </cell>
          <cell r="D142" t="str">
            <v>CHAN SOKNARAK</v>
          </cell>
          <cell r="E142" t="str">
            <v>M</v>
          </cell>
          <cell r="F142">
            <v>44896</v>
          </cell>
          <cell r="G142" t="str">
            <v>PW</v>
          </cell>
          <cell r="H142" t="str">
            <v>資材部/成品倉</v>
          </cell>
          <cell r="I142" t="str">
            <v>班長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25</v>
          </cell>
          <cell r="T142">
            <v>25.5</v>
          </cell>
          <cell r="U142">
            <v>26</v>
          </cell>
          <cell r="V142">
            <v>4.5</v>
          </cell>
          <cell r="W142">
            <v>2.5</v>
          </cell>
          <cell r="X142">
            <v>380</v>
          </cell>
          <cell r="Y142">
            <v>36.53846153846154</v>
          </cell>
        </row>
        <row r="143">
          <cell r="B143" t="str">
            <v>ADT1501</v>
          </cell>
          <cell r="C143" t="str">
            <v>ហឿន ចាន់ធន</v>
          </cell>
          <cell r="D143" t="str">
            <v>HOEURN CHANTHORN</v>
          </cell>
          <cell r="E143" t="str">
            <v>F</v>
          </cell>
          <cell r="F143">
            <v>44896</v>
          </cell>
          <cell r="G143" t="str">
            <v>PS-2</v>
          </cell>
          <cell r="H143" t="str">
            <v>生產課/針車組</v>
          </cell>
          <cell r="I143" t="str">
            <v>針車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13</v>
          </cell>
          <cell r="U143">
            <v>24.8</v>
          </cell>
          <cell r="V143">
            <v>1.5</v>
          </cell>
          <cell r="W143">
            <v>-0.5</v>
          </cell>
          <cell r="X143">
            <v>230</v>
          </cell>
          <cell r="Y143">
            <v>0</v>
          </cell>
        </row>
        <row r="144">
          <cell r="B144" t="str">
            <v>ADT1502</v>
          </cell>
          <cell r="C144" t="str">
            <v>ហៀក ស្រីមុំ</v>
          </cell>
          <cell r="D144" t="str">
            <v>HEAK SREYMOM</v>
          </cell>
          <cell r="E144" t="str">
            <v>F</v>
          </cell>
          <cell r="F144">
            <v>44896</v>
          </cell>
          <cell r="G144" t="str">
            <v>PA-B</v>
          </cell>
          <cell r="H144" t="str">
            <v>生產課/成型組</v>
          </cell>
          <cell r="I144" t="str">
            <v>前段/刷膠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25.5</v>
          </cell>
          <cell r="T144">
            <v>26</v>
          </cell>
          <cell r="U144">
            <v>26</v>
          </cell>
          <cell r="V144">
            <v>4.5</v>
          </cell>
          <cell r="W144">
            <v>2.5</v>
          </cell>
          <cell r="X144">
            <v>230</v>
          </cell>
          <cell r="Y144">
            <v>22.115384615384617</v>
          </cell>
        </row>
        <row r="145">
          <cell r="B145" t="str">
            <v>ADT1504</v>
          </cell>
          <cell r="C145" t="str">
            <v>ស៊ីម រដ្ឋា</v>
          </cell>
          <cell r="D145" t="str">
            <v>SIM RORTTHA</v>
          </cell>
          <cell r="E145" t="str">
            <v>M</v>
          </cell>
          <cell r="F145">
            <v>44896</v>
          </cell>
          <cell r="G145" t="str">
            <v>PS-2</v>
          </cell>
          <cell r="H145" t="str">
            <v>生產課/針車組</v>
          </cell>
          <cell r="I145" t="str">
            <v>手工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24.5</v>
          </cell>
          <cell r="T145">
            <v>24</v>
          </cell>
          <cell r="U145">
            <v>25</v>
          </cell>
          <cell r="V145">
            <v>4.5</v>
          </cell>
          <cell r="W145">
            <v>2.5</v>
          </cell>
          <cell r="X145">
            <v>230</v>
          </cell>
          <cell r="Y145">
            <v>22.115384615384617</v>
          </cell>
        </row>
        <row r="146">
          <cell r="B146" t="str">
            <v>ADT1507</v>
          </cell>
          <cell r="C146" t="str">
            <v>ឆែម គុណឈៀង</v>
          </cell>
          <cell r="D146" t="str">
            <v>CHHEM KUNCHHEANG</v>
          </cell>
          <cell r="E146" t="str">
            <v>M</v>
          </cell>
          <cell r="F146">
            <v>44896</v>
          </cell>
          <cell r="G146" t="str">
            <v>PPP</v>
          </cell>
          <cell r="H146" t="str">
            <v>生產課/加工組</v>
          </cell>
          <cell r="I146" t="str">
            <v>班長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26</v>
          </cell>
          <cell r="T146">
            <v>21</v>
          </cell>
          <cell r="U146">
            <v>26</v>
          </cell>
          <cell r="V146">
            <v>4.5</v>
          </cell>
          <cell r="W146">
            <v>2.5</v>
          </cell>
          <cell r="X146">
            <v>290</v>
          </cell>
          <cell r="Y146">
            <v>27.884615384615383</v>
          </cell>
        </row>
        <row r="147">
          <cell r="B147" t="str">
            <v>ADT1509</v>
          </cell>
          <cell r="C147" t="str">
            <v>ម៉ុន ចាន់ណា</v>
          </cell>
          <cell r="D147" t="str">
            <v>MON CHANNA</v>
          </cell>
          <cell r="E147" t="str">
            <v>F</v>
          </cell>
          <cell r="F147">
            <v>44896</v>
          </cell>
          <cell r="G147" t="str">
            <v>PA-A</v>
          </cell>
          <cell r="H147" t="str">
            <v>生產課/成型組</v>
          </cell>
          <cell r="I147" t="str">
            <v>班長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26</v>
          </cell>
          <cell r="T147">
            <v>26</v>
          </cell>
          <cell r="U147">
            <v>25</v>
          </cell>
          <cell r="V147">
            <v>4.5</v>
          </cell>
          <cell r="W147">
            <v>2.5</v>
          </cell>
          <cell r="X147">
            <v>290</v>
          </cell>
          <cell r="Y147">
            <v>27.884615384615383</v>
          </cell>
        </row>
        <row r="148">
          <cell r="B148" t="str">
            <v>ADT1510</v>
          </cell>
          <cell r="C148" t="str">
            <v>មិ ភាន់</v>
          </cell>
          <cell r="D148" t="str">
            <v>MI PHORN</v>
          </cell>
          <cell r="E148" t="str">
            <v>F</v>
          </cell>
          <cell r="F148">
            <v>44896</v>
          </cell>
          <cell r="G148" t="str">
            <v>PS-2</v>
          </cell>
          <cell r="H148" t="str">
            <v>生產課/針車組</v>
          </cell>
          <cell r="I148" t="str">
            <v>針車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25.5</v>
          </cell>
          <cell r="T148">
            <v>22.5</v>
          </cell>
          <cell r="U148">
            <v>25</v>
          </cell>
          <cell r="V148">
            <v>4.5</v>
          </cell>
          <cell r="W148">
            <v>2.5</v>
          </cell>
          <cell r="X148">
            <v>230</v>
          </cell>
          <cell r="Y148">
            <v>22.115384615384617</v>
          </cell>
        </row>
        <row r="149">
          <cell r="B149" t="str">
            <v>ADT1511</v>
          </cell>
          <cell r="C149" t="str">
            <v>វ៉េង ចាន់ស៊ី</v>
          </cell>
          <cell r="D149" t="str">
            <v>VENG CHANSY</v>
          </cell>
          <cell r="E149" t="str">
            <v>F</v>
          </cell>
          <cell r="F149">
            <v>44896</v>
          </cell>
          <cell r="G149" t="str">
            <v>PS-2</v>
          </cell>
          <cell r="H149" t="str">
            <v>生產課/針車組</v>
          </cell>
          <cell r="I149" t="str">
            <v>手工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25</v>
          </cell>
          <cell r="T149">
            <v>25.5</v>
          </cell>
          <cell r="U149">
            <v>24</v>
          </cell>
          <cell r="V149">
            <v>4.5</v>
          </cell>
          <cell r="W149">
            <v>2.5</v>
          </cell>
          <cell r="X149">
            <v>230</v>
          </cell>
          <cell r="Y149">
            <v>22.115384615384617</v>
          </cell>
        </row>
        <row r="150">
          <cell r="B150" t="str">
            <v>ADT1513</v>
          </cell>
          <cell r="C150" t="str">
            <v>អុន ស្រីលក្ខ័</v>
          </cell>
          <cell r="D150" t="str">
            <v>UN SREYLEAK</v>
          </cell>
          <cell r="E150" t="str">
            <v>F</v>
          </cell>
          <cell r="F150">
            <v>44896</v>
          </cell>
          <cell r="G150" t="str">
            <v>PS-2</v>
          </cell>
          <cell r="H150" t="str">
            <v>生產課/針車組</v>
          </cell>
          <cell r="I150" t="str">
            <v>針車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25</v>
          </cell>
          <cell r="T150">
            <v>25</v>
          </cell>
          <cell r="U150">
            <v>25</v>
          </cell>
          <cell r="V150">
            <v>4.5</v>
          </cell>
          <cell r="W150">
            <v>2.5</v>
          </cell>
          <cell r="X150">
            <v>230</v>
          </cell>
          <cell r="Y150">
            <v>22.115384615384617</v>
          </cell>
        </row>
        <row r="151">
          <cell r="B151" t="str">
            <v>ADT1514</v>
          </cell>
          <cell r="C151" t="str">
            <v>ខេង នីតា</v>
          </cell>
          <cell r="D151" t="str">
            <v>KHEANG NITA</v>
          </cell>
          <cell r="E151" t="str">
            <v>F</v>
          </cell>
          <cell r="F151">
            <v>44896</v>
          </cell>
          <cell r="G151" t="str">
            <v>PS-1</v>
          </cell>
          <cell r="H151" t="str">
            <v>生產課/針車組</v>
          </cell>
          <cell r="I151" t="str">
            <v>領料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25</v>
          </cell>
          <cell r="T151">
            <v>22.8</v>
          </cell>
          <cell r="U151">
            <v>24.5</v>
          </cell>
          <cell r="V151">
            <v>4.5</v>
          </cell>
          <cell r="W151">
            <v>2.5</v>
          </cell>
          <cell r="X151">
            <v>230</v>
          </cell>
          <cell r="Y151">
            <v>22.115384615384617</v>
          </cell>
        </row>
        <row r="152">
          <cell r="B152" t="str">
            <v>ADT1515</v>
          </cell>
          <cell r="C152" t="str">
            <v>សំ ស៊ីណាន</v>
          </cell>
          <cell r="D152" t="str">
            <v>SAM SINAN</v>
          </cell>
          <cell r="E152" t="str">
            <v>F</v>
          </cell>
          <cell r="F152">
            <v>44896</v>
          </cell>
          <cell r="G152" t="str">
            <v>PA-B</v>
          </cell>
          <cell r="H152" t="str">
            <v>生產課/成型組</v>
          </cell>
          <cell r="I152" t="str">
            <v>刷膠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26</v>
          </cell>
          <cell r="T152">
            <v>25.5</v>
          </cell>
          <cell r="U152">
            <v>26</v>
          </cell>
          <cell r="V152">
            <v>4.5</v>
          </cell>
          <cell r="W152">
            <v>2.5</v>
          </cell>
          <cell r="X152">
            <v>230</v>
          </cell>
          <cell r="Y152">
            <v>22.115384615384617</v>
          </cell>
        </row>
        <row r="153">
          <cell r="B153" t="str">
            <v>ADT1516</v>
          </cell>
          <cell r="C153" t="str">
            <v>រ៉េត សុខឃីម</v>
          </cell>
          <cell r="D153" t="str">
            <v>RET SOKKHIM</v>
          </cell>
          <cell r="E153" t="str">
            <v>F</v>
          </cell>
          <cell r="F153">
            <v>44896</v>
          </cell>
          <cell r="G153" t="str">
            <v>PS-4</v>
          </cell>
          <cell r="H153" t="str">
            <v>生產課/針車組</v>
          </cell>
          <cell r="I153" t="str">
            <v>針車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23</v>
          </cell>
          <cell r="T153">
            <v>26</v>
          </cell>
          <cell r="U153">
            <v>25</v>
          </cell>
          <cell r="V153">
            <v>4.5</v>
          </cell>
          <cell r="W153">
            <v>2.5</v>
          </cell>
          <cell r="X153">
            <v>230</v>
          </cell>
          <cell r="Y153">
            <v>22.115384615384617</v>
          </cell>
        </row>
        <row r="154">
          <cell r="B154" t="str">
            <v>ADT1517</v>
          </cell>
          <cell r="C154" t="str">
            <v>សុង​ សុភា</v>
          </cell>
          <cell r="D154" t="str">
            <v>SONG SOPHEA</v>
          </cell>
          <cell r="E154" t="str">
            <v>F</v>
          </cell>
          <cell r="F154">
            <v>44896</v>
          </cell>
          <cell r="G154" t="str">
            <v>PA-A</v>
          </cell>
          <cell r="H154" t="str">
            <v>生產課/成型組</v>
          </cell>
          <cell r="I154" t="str">
            <v>中/刷膠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26</v>
          </cell>
          <cell r="T154">
            <v>25.5</v>
          </cell>
          <cell r="U154">
            <v>26</v>
          </cell>
          <cell r="V154">
            <v>4.5</v>
          </cell>
          <cell r="W154">
            <v>2.5</v>
          </cell>
          <cell r="X154">
            <v>230</v>
          </cell>
          <cell r="Y154">
            <v>22.115384615384617</v>
          </cell>
        </row>
        <row r="155">
          <cell r="B155" t="str">
            <v>ADT1518</v>
          </cell>
          <cell r="C155" t="str">
            <v>ម៉ុន ចាន់ថា</v>
          </cell>
          <cell r="D155" t="str">
            <v>MONC HANTHA</v>
          </cell>
          <cell r="E155" t="str">
            <v>F</v>
          </cell>
          <cell r="F155">
            <v>44896</v>
          </cell>
          <cell r="G155" t="str">
            <v>PA-B</v>
          </cell>
          <cell r="H155" t="str">
            <v>生產課/成型組</v>
          </cell>
          <cell r="I155" t="str">
            <v>中/刷膠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26</v>
          </cell>
          <cell r="T155">
            <v>26</v>
          </cell>
          <cell r="U155">
            <v>26</v>
          </cell>
          <cell r="V155">
            <v>4.5</v>
          </cell>
          <cell r="W155">
            <v>2.5</v>
          </cell>
          <cell r="X155">
            <v>230</v>
          </cell>
          <cell r="Y155">
            <v>22.115384615384617</v>
          </cell>
        </row>
        <row r="156">
          <cell r="B156" t="str">
            <v>ADT1529</v>
          </cell>
          <cell r="C156" t="str">
            <v>ហ៊ិន​ សាវឿន</v>
          </cell>
          <cell r="D156" t="str">
            <v>HIN SAVOEUN</v>
          </cell>
          <cell r="E156" t="str">
            <v>F</v>
          </cell>
          <cell r="F156">
            <v>44928</v>
          </cell>
          <cell r="G156" t="str">
            <v>PS-5</v>
          </cell>
          <cell r="H156" t="str">
            <v>生產課/針車組</v>
          </cell>
          <cell r="I156" t="str">
            <v>班長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26</v>
          </cell>
          <cell r="T156">
            <v>26</v>
          </cell>
          <cell r="U156">
            <v>26</v>
          </cell>
          <cell r="V156">
            <v>4.5</v>
          </cell>
          <cell r="W156">
            <v>2.5</v>
          </cell>
          <cell r="X156">
            <v>290</v>
          </cell>
          <cell r="Y156">
            <v>27.884615384615383</v>
          </cell>
        </row>
        <row r="157">
          <cell r="B157" t="str">
            <v>ADT1531</v>
          </cell>
          <cell r="C157" t="str">
            <v>​ ឈុន រត្ន័</v>
          </cell>
          <cell r="D157" t="str">
            <v>CHHUN RATH</v>
          </cell>
          <cell r="E157" t="str">
            <v>F</v>
          </cell>
          <cell r="F157">
            <v>44928</v>
          </cell>
          <cell r="G157" t="str">
            <v>PA-A</v>
          </cell>
          <cell r="H157" t="str">
            <v>生產課/成型組</v>
          </cell>
          <cell r="I157" t="str">
            <v>班長/查改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25</v>
          </cell>
          <cell r="T157">
            <v>25</v>
          </cell>
          <cell r="U157">
            <v>26</v>
          </cell>
          <cell r="V157">
            <v>4.5</v>
          </cell>
          <cell r="W157">
            <v>2.5</v>
          </cell>
          <cell r="X157">
            <v>290</v>
          </cell>
          <cell r="Y157">
            <v>27.884615384615383</v>
          </cell>
        </row>
        <row r="158">
          <cell r="B158" t="str">
            <v>ADT1532</v>
          </cell>
          <cell r="C158" t="str">
            <v>ផន យឿន</v>
          </cell>
          <cell r="D158" t="str">
            <v>PHORN YOEURN</v>
          </cell>
          <cell r="E158" t="str">
            <v>F</v>
          </cell>
          <cell r="F158">
            <v>44928</v>
          </cell>
          <cell r="G158" t="str">
            <v>PS-5</v>
          </cell>
          <cell r="H158" t="str">
            <v>生產課/針車組</v>
          </cell>
          <cell r="I158" t="str">
            <v>培訓班長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25.5</v>
          </cell>
          <cell r="T158">
            <v>26</v>
          </cell>
          <cell r="U158">
            <v>25.6</v>
          </cell>
          <cell r="V158">
            <v>4.5</v>
          </cell>
          <cell r="W158">
            <v>2.5</v>
          </cell>
          <cell r="X158">
            <v>380</v>
          </cell>
          <cell r="Y158">
            <v>36.53846153846154</v>
          </cell>
        </row>
        <row r="159">
          <cell r="B159" t="str">
            <v>ADT1535</v>
          </cell>
          <cell r="C159" t="str">
            <v>កែវ សុខា</v>
          </cell>
          <cell r="D159" t="str">
            <v>KEO SOKHA</v>
          </cell>
          <cell r="E159" t="str">
            <v>F</v>
          </cell>
          <cell r="F159">
            <v>44928</v>
          </cell>
          <cell r="G159" t="str">
            <v>PS-5</v>
          </cell>
          <cell r="H159" t="str">
            <v>生產課/針車組</v>
          </cell>
          <cell r="I159" t="str">
            <v>針車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24.5</v>
          </cell>
          <cell r="T159">
            <v>24.9</v>
          </cell>
          <cell r="U159">
            <v>25</v>
          </cell>
          <cell r="V159">
            <v>4.5</v>
          </cell>
          <cell r="W159">
            <v>2.5</v>
          </cell>
          <cell r="X159">
            <v>230</v>
          </cell>
          <cell r="Y159">
            <v>22.115384615384617</v>
          </cell>
        </row>
        <row r="160">
          <cell r="B160" t="str">
            <v>ADT1539</v>
          </cell>
          <cell r="C160" t="str">
            <v>សួន​ ស្រីពៅ</v>
          </cell>
          <cell r="D160" t="str">
            <v>SUON SREYPOV</v>
          </cell>
          <cell r="E160" t="str">
            <v>F</v>
          </cell>
          <cell r="F160">
            <v>45078</v>
          </cell>
          <cell r="G160" t="str">
            <v>AL</v>
          </cell>
          <cell r="H160" t="str">
            <v>管理部/總務組</v>
          </cell>
          <cell r="I160" t="str">
            <v>厨娘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26</v>
          </cell>
          <cell r="T160">
            <v>26</v>
          </cell>
          <cell r="U160">
            <v>25.5</v>
          </cell>
          <cell r="V160">
            <v>4.5</v>
          </cell>
          <cell r="W160">
            <v>2.5</v>
          </cell>
          <cell r="X160">
            <v>402</v>
          </cell>
          <cell r="Y160">
            <v>38.653846153846153</v>
          </cell>
        </row>
        <row r="161">
          <cell r="B161" t="str">
            <v>ADT1541</v>
          </cell>
          <cell r="C161" t="str">
            <v>ឌឹម ចាន់រ៉ន</v>
          </cell>
          <cell r="D161" t="str">
            <v>DOEM CHANRON</v>
          </cell>
          <cell r="E161" t="str">
            <v>F</v>
          </cell>
          <cell r="F161">
            <v>45222</v>
          </cell>
          <cell r="G161" t="str">
            <v>PB</v>
          </cell>
          <cell r="H161" t="str">
            <v>業務課</v>
          </cell>
          <cell r="I161" t="str">
            <v>業務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8</v>
          </cell>
          <cell r="T161">
            <v>26</v>
          </cell>
          <cell r="U161">
            <v>24</v>
          </cell>
          <cell r="V161">
            <v>3</v>
          </cell>
          <cell r="W161">
            <v>1</v>
          </cell>
          <cell r="X161">
            <v>320</v>
          </cell>
          <cell r="Y161">
            <v>12.307692307692308</v>
          </cell>
        </row>
        <row r="162">
          <cell r="B162" t="str">
            <v>ADT1542</v>
          </cell>
          <cell r="C162" t="str">
            <v>សំាង បារំាង</v>
          </cell>
          <cell r="D162" t="str">
            <v>SANG BARANG</v>
          </cell>
          <cell r="E162" t="str">
            <v>M</v>
          </cell>
          <cell r="F162">
            <v>45240</v>
          </cell>
          <cell r="G162" t="str">
            <v>AL</v>
          </cell>
          <cell r="H162" t="str">
            <v>管理部/總務組</v>
          </cell>
          <cell r="I162" t="str">
            <v>司機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18</v>
          </cell>
          <cell r="U162">
            <v>25.1</v>
          </cell>
          <cell r="V162">
            <v>2.5</v>
          </cell>
          <cell r="W162">
            <v>0.5</v>
          </cell>
          <cell r="X162">
            <v>460</v>
          </cell>
          <cell r="Y162">
            <v>8.8461538461538467</v>
          </cell>
        </row>
        <row r="163">
          <cell r="Y163">
            <v>3671.2307692307718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29"/>
  <sheetViews>
    <sheetView topLeftCell="B10" zoomScale="90" zoomScaleNormal="90" workbookViewId="0">
      <selection activeCell="E8" sqref="E8"/>
    </sheetView>
  </sheetViews>
  <sheetFormatPr defaultColWidth="9.140625" defaultRowHeight="15"/>
  <cols>
    <col min="1" max="1" width="5.42578125" style="77" customWidth="1"/>
    <col min="2" max="2" width="13.28515625" style="80" customWidth="1"/>
    <col min="3" max="3" width="16.7109375" style="80" customWidth="1"/>
    <col min="4" max="4" width="20.7109375" style="80" customWidth="1"/>
    <col min="5" max="5" width="9.140625" style="80" customWidth="1"/>
    <col min="6" max="6" width="18.85546875" style="80" hidden="1" customWidth="1"/>
    <col min="7" max="7" width="11.28515625" style="80" hidden="1" customWidth="1"/>
    <col min="8" max="8" width="13.85546875" style="80" hidden="1" customWidth="1"/>
    <col min="9" max="9" width="15.5703125" style="80" customWidth="1"/>
    <col min="10" max="18" width="6.7109375" style="80" customWidth="1"/>
    <col min="19" max="19" width="7.28515625" style="80" customWidth="1"/>
    <col min="20" max="22" width="6.5703125" style="80" customWidth="1"/>
    <col min="23" max="23" width="11.5703125" style="80" customWidth="1"/>
    <col min="24" max="24" width="13" style="80" customWidth="1"/>
    <col min="25" max="25" width="14" style="82" customWidth="1"/>
    <col min="26" max="16384" width="9.140625" style="82"/>
  </cols>
  <sheetData>
    <row r="2" spans="1:26" ht="20.25">
      <c r="F2" s="81" t="s">
        <v>1117</v>
      </c>
      <c r="Y2" s="80"/>
    </row>
    <row r="3" spans="1:26" ht="63">
      <c r="A3" s="83" t="s">
        <v>1233</v>
      </c>
      <c r="B3" s="84" t="s">
        <v>1096</v>
      </c>
      <c r="C3" s="111" t="s">
        <v>1096</v>
      </c>
      <c r="D3" s="111"/>
      <c r="E3" s="85" t="s">
        <v>1234</v>
      </c>
      <c r="F3" s="85" t="s">
        <v>1235</v>
      </c>
      <c r="G3" s="85" t="s">
        <v>56</v>
      </c>
      <c r="H3" s="85" t="s">
        <v>1236</v>
      </c>
      <c r="I3" s="85" t="s">
        <v>1237</v>
      </c>
      <c r="J3" s="86" t="s">
        <v>1238</v>
      </c>
      <c r="K3" s="86" t="s">
        <v>1239</v>
      </c>
      <c r="L3" s="86" t="s">
        <v>1240</v>
      </c>
      <c r="M3" s="86" t="s">
        <v>1241</v>
      </c>
      <c r="N3" s="86" t="s">
        <v>1242</v>
      </c>
      <c r="O3" s="86" t="s">
        <v>1243</v>
      </c>
      <c r="P3" s="86" t="s">
        <v>1244</v>
      </c>
      <c r="Q3" s="86" t="s">
        <v>1245</v>
      </c>
      <c r="R3" s="86" t="s">
        <v>1246</v>
      </c>
      <c r="S3" s="86" t="s">
        <v>1247</v>
      </c>
      <c r="T3" s="86" t="s">
        <v>1248</v>
      </c>
      <c r="U3" s="87" t="s">
        <v>1249</v>
      </c>
      <c r="V3" s="86" t="s">
        <v>1238</v>
      </c>
      <c r="W3" s="88" t="s">
        <v>1250</v>
      </c>
      <c r="X3" s="88" t="s">
        <v>1251</v>
      </c>
      <c r="Y3" s="89" t="s">
        <v>1252</v>
      </c>
    </row>
    <row r="4" spans="1:26" ht="38.25" customHeight="1">
      <c r="A4" s="83">
        <v>1</v>
      </c>
      <c r="B4" s="23"/>
      <c r="C4" s="30"/>
      <c r="D4" s="30"/>
      <c r="E4" s="55"/>
      <c r="F4" s="12"/>
      <c r="G4" s="90"/>
      <c r="H4" s="91"/>
      <c r="I4" s="20"/>
      <c r="J4" s="9"/>
      <c r="K4" s="10"/>
      <c r="L4" s="10"/>
      <c r="M4" s="10"/>
      <c r="N4" s="10"/>
      <c r="O4" s="10"/>
      <c r="P4" s="92"/>
      <c r="Q4" s="9"/>
      <c r="R4" s="93"/>
      <c r="S4" s="9"/>
      <c r="T4" s="9"/>
      <c r="U4" s="9"/>
      <c r="V4" s="9"/>
      <c r="W4" s="57"/>
      <c r="X4" s="57"/>
      <c r="Y4" s="94">
        <f>X4/26*W4</f>
        <v>0</v>
      </c>
    </row>
    <row r="5" spans="1:26" ht="38.25" customHeight="1">
      <c r="A5" s="83">
        <v>2</v>
      </c>
      <c r="B5" s="16"/>
      <c r="C5" s="16"/>
      <c r="D5" s="16"/>
      <c r="E5" s="13"/>
      <c r="F5" s="20"/>
      <c r="G5" s="90"/>
      <c r="H5" s="91"/>
      <c r="I5" s="20"/>
      <c r="J5" s="9"/>
      <c r="K5" s="9"/>
      <c r="L5" s="9"/>
      <c r="M5" s="9"/>
      <c r="N5" s="9"/>
      <c r="O5" s="9"/>
      <c r="P5" s="92"/>
      <c r="Q5" s="9"/>
      <c r="R5" s="93"/>
      <c r="S5" s="93"/>
      <c r="T5" s="93"/>
      <c r="U5" s="9"/>
      <c r="V5" s="9"/>
      <c r="W5" s="57"/>
      <c r="X5" s="57"/>
      <c r="Y5" s="94">
        <f t="shared" ref="Y5:Y14" si="0">X5/26*W5</f>
        <v>0</v>
      </c>
      <c r="Z5" s="82" t="s">
        <v>1268</v>
      </c>
    </row>
    <row r="6" spans="1:26" ht="38.25" customHeight="1">
      <c r="A6" s="83"/>
      <c r="B6" s="18"/>
      <c r="C6" s="17"/>
      <c r="D6" s="17"/>
      <c r="E6" s="29"/>
      <c r="F6" s="19"/>
      <c r="G6" s="90"/>
      <c r="H6" s="91"/>
      <c r="I6" s="19"/>
      <c r="J6" s="9"/>
      <c r="K6" s="9"/>
      <c r="L6" s="9"/>
      <c r="M6" s="9"/>
      <c r="N6" s="9"/>
      <c r="O6" s="9"/>
      <c r="P6" s="92"/>
      <c r="Q6" s="9"/>
      <c r="R6" s="93"/>
      <c r="S6" s="93"/>
      <c r="T6" s="93"/>
      <c r="U6" s="9"/>
      <c r="V6" s="9"/>
      <c r="W6" s="57"/>
      <c r="X6" s="57"/>
      <c r="Y6" s="94">
        <f t="shared" si="0"/>
        <v>0</v>
      </c>
    </row>
    <row r="7" spans="1:26" ht="38.25" customHeight="1">
      <c r="A7" s="83">
        <v>1</v>
      </c>
      <c r="B7" s="15"/>
      <c r="C7" s="21"/>
      <c r="D7" s="21"/>
      <c r="E7" s="13"/>
      <c r="F7" s="31"/>
      <c r="G7" s="90"/>
      <c r="H7" s="91"/>
      <c r="I7" s="20"/>
      <c r="J7" s="9"/>
      <c r="K7" s="9"/>
      <c r="L7" s="9"/>
      <c r="M7" s="9"/>
      <c r="N7" s="9"/>
      <c r="O7" s="9"/>
      <c r="P7" s="92"/>
      <c r="Q7" s="9"/>
      <c r="R7" s="93"/>
      <c r="S7" s="9"/>
      <c r="T7" s="9"/>
      <c r="U7" s="9"/>
      <c r="V7" s="9"/>
      <c r="W7" s="57"/>
      <c r="X7" s="57"/>
      <c r="Y7" s="94">
        <f t="shared" si="0"/>
        <v>0</v>
      </c>
    </row>
    <row r="8" spans="1:26" ht="38.25" customHeight="1">
      <c r="A8" s="83">
        <v>2</v>
      </c>
      <c r="B8" s="25"/>
      <c r="C8" s="25"/>
      <c r="D8" s="16"/>
      <c r="E8" s="13"/>
      <c r="F8" s="31"/>
      <c r="G8" s="90"/>
      <c r="H8" s="91"/>
      <c r="I8" s="20"/>
      <c r="J8" s="9"/>
      <c r="K8" s="9"/>
      <c r="L8" s="9"/>
      <c r="M8" s="9"/>
      <c r="N8" s="9"/>
      <c r="O8" s="9"/>
      <c r="P8" s="92"/>
      <c r="Q8" s="9"/>
      <c r="R8" s="93"/>
      <c r="S8" s="9"/>
      <c r="T8" s="9"/>
      <c r="U8" s="9"/>
      <c r="V8" s="9"/>
      <c r="W8" s="57"/>
      <c r="X8" s="57"/>
      <c r="Y8" s="94">
        <f t="shared" si="0"/>
        <v>0</v>
      </c>
    </row>
    <row r="9" spans="1:26" ht="38.25" customHeight="1">
      <c r="A9" s="83">
        <v>3</v>
      </c>
      <c r="B9" s="27"/>
      <c r="C9" s="27"/>
      <c r="D9" s="27"/>
      <c r="E9" s="13"/>
      <c r="F9" s="33"/>
      <c r="G9" s="90"/>
      <c r="H9" s="91"/>
      <c r="I9" s="19"/>
      <c r="J9" s="9"/>
      <c r="K9" s="9"/>
      <c r="L9" s="9"/>
      <c r="M9" s="9"/>
      <c r="N9" s="9"/>
      <c r="O9" s="92"/>
      <c r="P9" s="9"/>
      <c r="Q9" s="9"/>
      <c r="R9" s="93"/>
      <c r="S9" s="93"/>
      <c r="T9" s="93"/>
      <c r="U9" s="9"/>
      <c r="V9" s="9"/>
      <c r="W9" s="57"/>
      <c r="X9" s="57"/>
      <c r="Y9" s="94">
        <f t="shared" si="0"/>
        <v>0</v>
      </c>
    </row>
    <row r="10" spans="1:26" ht="38.25" customHeight="1">
      <c r="A10" s="83">
        <v>4</v>
      </c>
      <c r="B10" s="96"/>
      <c r="C10" s="26"/>
      <c r="D10" s="28"/>
      <c r="E10" s="13"/>
      <c r="F10" s="19"/>
      <c r="G10" s="90"/>
      <c r="H10" s="91"/>
      <c r="I10" s="20"/>
      <c r="J10" s="9"/>
      <c r="K10" s="9"/>
      <c r="L10" s="9"/>
      <c r="M10" s="9"/>
      <c r="N10" s="9"/>
      <c r="O10" s="9"/>
      <c r="P10" s="9"/>
      <c r="Q10" s="9"/>
      <c r="R10" s="93"/>
      <c r="S10" s="9"/>
      <c r="T10" s="93"/>
      <c r="U10" s="9"/>
      <c r="V10" s="9"/>
      <c r="W10" s="57"/>
      <c r="X10" s="57"/>
      <c r="Y10" s="94">
        <f t="shared" si="0"/>
        <v>0</v>
      </c>
    </row>
    <row r="11" spans="1:26" ht="38.25" customHeight="1">
      <c r="A11" s="83">
        <v>5</v>
      </c>
      <c r="B11" s="64"/>
      <c r="C11" s="32"/>
      <c r="D11" s="32"/>
      <c r="E11" s="13"/>
      <c r="F11" s="19"/>
      <c r="G11" s="90"/>
      <c r="H11" s="91"/>
      <c r="I11" s="31"/>
      <c r="J11" s="9"/>
      <c r="K11" s="9"/>
      <c r="L11" s="9"/>
      <c r="M11" s="9"/>
      <c r="N11" s="9"/>
      <c r="O11" s="9"/>
      <c r="P11" s="9"/>
      <c r="Q11" s="9"/>
      <c r="R11" s="93"/>
      <c r="S11" s="93"/>
      <c r="T11" s="93"/>
      <c r="U11" s="9"/>
      <c r="V11" s="9"/>
      <c r="W11" s="57"/>
      <c r="X11" s="57"/>
      <c r="Y11" s="94">
        <f t="shared" si="0"/>
        <v>0</v>
      </c>
    </row>
    <row r="12" spans="1:26" ht="38.25" customHeight="1">
      <c r="A12" s="83">
        <v>6</v>
      </c>
      <c r="B12" s="78"/>
      <c r="C12" s="63"/>
      <c r="D12" s="63"/>
      <c r="E12" s="13"/>
      <c r="F12" s="19"/>
      <c r="G12" s="90"/>
      <c r="H12" s="91"/>
      <c r="I12" s="31"/>
      <c r="J12" s="9"/>
      <c r="K12" s="9"/>
      <c r="L12" s="9"/>
      <c r="M12" s="9"/>
      <c r="N12" s="9"/>
      <c r="O12" s="9"/>
      <c r="P12" s="9"/>
      <c r="Q12" s="9"/>
      <c r="R12" s="93"/>
      <c r="S12" s="93"/>
      <c r="T12" s="93"/>
      <c r="U12" s="9"/>
      <c r="V12" s="9"/>
      <c r="W12" s="57"/>
      <c r="X12" s="57"/>
      <c r="Y12" s="94">
        <f t="shared" si="0"/>
        <v>0</v>
      </c>
    </row>
    <row r="13" spans="1:26" ht="38.25" customHeight="1">
      <c r="A13" s="83">
        <v>7</v>
      </c>
      <c r="B13" s="62"/>
      <c r="C13" s="62"/>
      <c r="D13" s="62"/>
      <c r="E13" s="13"/>
      <c r="F13" s="19"/>
      <c r="G13" s="90"/>
      <c r="H13" s="91"/>
      <c r="I13" s="62"/>
      <c r="J13" s="9"/>
      <c r="K13" s="9"/>
      <c r="L13" s="9"/>
      <c r="M13" s="9"/>
      <c r="N13" s="9"/>
      <c r="O13" s="9"/>
      <c r="P13" s="9"/>
      <c r="Q13" s="9"/>
      <c r="R13" s="93"/>
      <c r="S13" s="93"/>
      <c r="T13" s="93"/>
      <c r="U13" s="9"/>
      <c r="V13" s="9"/>
      <c r="W13" s="57"/>
      <c r="X13" s="57"/>
      <c r="Y13" s="94">
        <f t="shared" si="0"/>
        <v>0</v>
      </c>
    </row>
    <row r="14" spans="1:26" ht="38.25" customHeight="1">
      <c r="A14" s="83">
        <v>8</v>
      </c>
      <c r="B14" s="62"/>
      <c r="C14" s="62"/>
      <c r="D14" s="62"/>
      <c r="E14" s="13"/>
      <c r="F14" s="19"/>
      <c r="G14" s="90"/>
      <c r="H14" s="91"/>
      <c r="I14" s="62"/>
      <c r="J14" s="9"/>
      <c r="K14" s="9"/>
      <c r="L14" s="9"/>
      <c r="M14" s="9"/>
      <c r="N14" s="9"/>
      <c r="O14" s="9"/>
      <c r="P14" s="9"/>
      <c r="Q14" s="9"/>
      <c r="R14" s="93"/>
      <c r="S14" s="93"/>
      <c r="T14" s="93"/>
      <c r="U14" s="9"/>
      <c r="V14" s="9"/>
      <c r="W14" s="57"/>
      <c r="X14" s="57"/>
      <c r="Y14" s="94">
        <f t="shared" si="0"/>
        <v>0</v>
      </c>
    </row>
    <row r="15" spans="1:26" ht="38.25" customHeight="1">
      <c r="A15" s="83"/>
      <c r="B15" s="79"/>
      <c r="C15" s="79"/>
      <c r="D15" s="79"/>
      <c r="E15" s="79"/>
      <c r="F15" s="20"/>
      <c r="G15" s="90"/>
      <c r="H15" s="91"/>
      <c r="I15" s="56"/>
      <c r="J15" s="9"/>
      <c r="K15" s="9"/>
      <c r="L15" s="9"/>
      <c r="M15" s="9"/>
      <c r="N15" s="9"/>
      <c r="O15" s="9"/>
      <c r="P15" s="9"/>
      <c r="Q15" s="9"/>
      <c r="R15" s="93"/>
      <c r="S15" s="93"/>
      <c r="T15" s="93"/>
      <c r="U15" s="9"/>
      <c r="V15" s="9"/>
      <c r="W15" s="57"/>
      <c r="X15" s="57"/>
      <c r="Y15" s="94"/>
    </row>
    <row r="16" spans="1:26" ht="38.25" customHeight="1">
      <c r="A16" s="83"/>
      <c r="B16" s="79"/>
      <c r="C16" s="79"/>
      <c r="D16" s="79"/>
      <c r="E16" s="79"/>
      <c r="F16" s="19"/>
      <c r="G16" s="90"/>
      <c r="H16" s="91"/>
      <c r="I16" s="56"/>
      <c r="J16" s="9"/>
      <c r="K16" s="9"/>
      <c r="L16" s="9"/>
      <c r="M16" s="9"/>
      <c r="N16" s="9"/>
      <c r="O16" s="9"/>
      <c r="P16" s="9"/>
      <c r="Q16" s="9"/>
      <c r="R16" s="93"/>
      <c r="S16" s="9"/>
      <c r="T16" s="9"/>
      <c r="U16" s="9"/>
      <c r="V16" s="9"/>
      <c r="W16" s="57"/>
      <c r="X16" s="57"/>
      <c r="Y16" s="94"/>
    </row>
    <row r="17" spans="1:25" ht="38.25" customHeight="1">
      <c r="A17" s="112" t="s">
        <v>87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4"/>
      <c r="Y17" s="95">
        <f>SUM(Y4:Y16)</f>
        <v>0</v>
      </c>
    </row>
    <row r="26" spans="1:25" ht="38.25" customHeight="1"/>
    <row r="27" spans="1:25" ht="38.25" customHeight="1"/>
    <row r="28" spans="1:25" ht="38.25" customHeight="1"/>
    <row r="29" spans="1:25" ht="38.25" customHeight="1"/>
  </sheetData>
  <mergeCells count="2">
    <mergeCell ref="C3:D3"/>
    <mergeCell ref="A17:X17"/>
  </mergeCells>
  <phoneticPr fontId="43" type="noConversion"/>
  <conditionalFormatting sqref="H22 G20:G29 I17:I18 E4:E30">
    <cfRule type="cellIs" dxfId="234" priority="280" stopIfTrue="1" operator="equal">
      <formula>"PL"</formula>
    </cfRule>
    <cfRule type="cellIs" dxfId="233" priority="281" stopIfTrue="1" operator="equal">
      <formula>"SL"</formula>
    </cfRule>
    <cfRule type="cellIs" dxfId="232" priority="282" stopIfTrue="1" operator="equal">
      <formula>"AL"</formula>
    </cfRule>
  </conditionalFormatting>
  <conditionalFormatting sqref="D11:D16">
    <cfRule type="duplicateValues" dxfId="231" priority="200"/>
  </conditionalFormatting>
  <conditionalFormatting sqref="D11:D16">
    <cfRule type="duplicateValues" dxfId="230" priority="199"/>
  </conditionalFormatting>
  <conditionalFormatting sqref="D11:D16">
    <cfRule type="duplicateValues" dxfId="229" priority="198"/>
  </conditionalFormatting>
  <conditionalFormatting sqref="D11:D16">
    <cfRule type="duplicateValues" dxfId="228" priority="197"/>
  </conditionalFormatting>
  <conditionalFormatting sqref="D11:D16">
    <cfRule type="duplicateValues" dxfId="227" priority="196"/>
  </conditionalFormatting>
  <conditionalFormatting sqref="D11:D16">
    <cfRule type="duplicateValues" dxfId="226" priority="195"/>
  </conditionalFormatting>
  <conditionalFormatting sqref="D11:D16">
    <cfRule type="duplicateValues" dxfId="225" priority="194"/>
  </conditionalFormatting>
  <conditionalFormatting sqref="D11:D16">
    <cfRule type="duplicateValues" dxfId="224" priority="193"/>
  </conditionalFormatting>
  <conditionalFormatting sqref="D11:D16">
    <cfRule type="duplicateValues" dxfId="223" priority="192"/>
  </conditionalFormatting>
  <conditionalFormatting sqref="D11:D16">
    <cfRule type="duplicateValues" dxfId="222" priority="191"/>
  </conditionalFormatting>
  <conditionalFormatting sqref="D11:D16">
    <cfRule type="duplicateValues" dxfId="221" priority="190"/>
  </conditionalFormatting>
  <conditionalFormatting sqref="D11:D16">
    <cfRule type="duplicateValues" dxfId="220" priority="173"/>
  </conditionalFormatting>
  <conditionalFormatting sqref="D11:D16">
    <cfRule type="duplicateValues" dxfId="219" priority="172"/>
  </conditionalFormatting>
  <conditionalFormatting sqref="D11:D16">
    <cfRule type="duplicateValues" dxfId="218" priority="171"/>
  </conditionalFormatting>
  <conditionalFormatting sqref="D11:D16">
    <cfRule type="duplicateValues" dxfId="217" priority="170"/>
  </conditionalFormatting>
  <conditionalFormatting sqref="D11:D14">
    <cfRule type="duplicateValues" dxfId="216" priority="169"/>
  </conditionalFormatting>
  <conditionalFormatting sqref="D11:D14">
    <cfRule type="duplicateValues" dxfId="215" priority="168"/>
  </conditionalFormatting>
  <conditionalFormatting sqref="D11:D14">
    <cfRule type="duplicateValues" dxfId="214" priority="167"/>
  </conditionalFormatting>
  <conditionalFormatting sqref="D11:D14">
    <cfRule type="duplicateValues" dxfId="213" priority="166"/>
  </conditionalFormatting>
  <conditionalFormatting sqref="D11:D14">
    <cfRule type="duplicateValues" dxfId="212" priority="165"/>
  </conditionalFormatting>
  <conditionalFormatting sqref="D11:D14">
    <cfRule type="duplicateValues" dxfId="211" priority="164"/>
  </conditionalFormatting>
  <conditionalFormatting sqref="D11:D14">
    <cfRule type="duplicateValues" dxfId="210" priority="163"/>
  </conditionalFormatting>
  <conditionalFormatting sqref="D11:D14">
    <cfRule type="duplicateValues" dxfId="209" priority="162"/>
  </conditionalFormatting>
  <conditionalFormatting sqref="D11:D14">
    <cfRule type="duplicateValues" dxfId="208" priority="161"/>
  </conditionalFormatting>
  <conditionalFormatting sqref="D11:D14">
    <cfRule type="duplicateValues" dxfId="207" priority="160"/>
  </conditionalFormatting>
  <conditionalFormatting sqref="D11:D14">
    <cfRule type="duplicateValues" dxfId="206" priority="159"/>
  </conditionalFormatting>
  <conditionalFormatting sqref="D11:D14">
    <cfRule type="duplicateValues" dxfId="205" priority="158"/>
  </conditionalFormatting>
  <conditionalFormatting sqref="D11:D14">
    <cfRule type="duplicateValues" dxfId="204" priority="157"/>
  </conditionalFormatting>
  <conditionalFormatting sqref="D11:D14">
    <cfRule type="duplicateValues" dxfId="203" priority="156"/>
  </conditionalFormatting>
  <conditionalFormatting sqref="D11:D14">
    <cfRule type="duplicateValues" dxfId="202" priority="155"/>
  </conditionalFormatting>
  <conditionalFormatting sqref="D11:D14">
    <cfRule type="duplicateValues" dxfId="201" priority="154"/>
  </conditionalFormatting>
  <conditionalFormatting sqref="D11:D14">
    <cfRule type="duplicateValues" dxfId="200" priority="153"/>
  </conditionalFormatting>
  <conditionalFormatting sqref="D11:D14">
    <cfRule type="duplicateValues" dxfId="199" priority="152"/>
  </conditionalFormatting>
  <conditionalFormatting sqref="D11:D14">
    <cfRule type="duplicateValues" dxfId="198" priority="151"/>
  </conditionalFormatting>
  <conditionalFormatting sqref="D11:D14">
    <cfRule type="duplicateValues" dxfId="197" priority="150"/>
  </conditionalFormatting>
  <conditionalFormatting sqref="D16">
    <cfRule type="duplicateValues" dxfId="196" priority="149"/>
  </conditionalFormatting>
  <conditionalFormatting sqref="D15:D16">
    <cfRule type="duplicateValues" dxfId="195" priority="148"/>
  </conditionalFormatting>
  <conditionalFormatting sqref="D16">
    <cfRule type="duplicateValues" dxfId="194" priority="147"/>
  </conditionalFormatting>
  <conditionalFormatting sqref="D15:D16">
    <cfRule type="duplicateValues" dxfId="193" priority="146"/>
  </conditionalFormatting>
  <conditionalFormatting sqref="D15">
    <cfRule type="duplicateValues" dxfId="192" priority="145"/>
  </conditionalFormatting>
  <conditionalFormatting sqref="D15">
    <cfRule type="duplicateValues" dxfId="191" priority="144"/>
  </conditionalFormatting>
  <conditionalFormatting sqref="D15">
    <cfRule type="duplicateValues" dxfId="190" priority="143"/>
  </conditionalFormatting>
  <conditionalFormatting sqref="D15">
    <cfRule type="duplicateValues" dxfId="189" priority="142"/>
  </conditionalFormatting>
  <conditionalFormatting sqref="D15">
    <cfRule type="duplicateValues" dxfId="188" priority="141"/>
  </conditionalFormatting>
  <conditionalFormatting sqref="D15">
    <cfRule type="duplicateValues" dxfId="187" priority="140"/>
  </conditionalFormatting>
  <conditionalFormatting sqref="D15">
    <cfRule type="duplicateValues" dxfId="186" priority="139"/>
  </conditionalFormatting>
  <conditionalFormatting sqref="D15">
    <cfRule type="duplicateValues" dxfId="185" priority="138"/>
  </conditionalFormatting>
  <conditionalFormatting sqref="D15">
    <cfRule type="duplicateValues" dxfId="184" priority="137"/>
  </conditionalFormatting>
  <conditionalFormatting sqref="D15">
    <cfRule type="duplicateValues" dxfId="183" priority="136"/>
  </conditionalFormatting>
  <conditionalFormatting sqref="D15">
    <cfRule type="duplicateValues" dxfId="182" priority="135"/>
  </conditionalFormatting>
  <conditionalFormatting sqref="D15">
    <cfRule type="duplicateValues" dxfId="181" priority="134"/>
  </conditionalFormatting>
  <conditionalFormatting sqref="D15">
    <cfRule type="duplicateValues" dxfId="180" priority="133"/>
  </conditionalFormatting>
  <conditionalFormatting sqref="D15">
    <cfRule type="duplicateValues" dxfId="179" priority="132"/>
  </conditionalFormatting>
  <conditionalFormatting sqref="D15">
    <cfRule type="duplicateValues" dxfId="178" priority="131"/>
  </conditionalFormatting>
  <conditionalFormatting sqref="D15">
    <cfRule type="duplicateValues" dxfId="177" priority="130"/>
  </conditionalFormatting>
  <conditionalFormatting sqref="D15">
    <cfRule type="duplicateValues" dxfId="176" priority="129"/>
  </conditionalFormatting>
  <conditionalFormatting sqref="D15">
    <cfRule type="duplicateValues" dxfId="175" priority="128"/>
  </conditionalFormatting>
  <conditionalFormatting sqref="E4:E16">
    <cfRule type="cellIs" dxfId="174" priority="125" stopIfTrue="1" operator="equal">
      <formula>"PL"</formula>
    </cfRule>
    <cfRule type="cellIs" dxfId="173" priority="126" stopIfTrue="1" operator="equal">
      <formula>"SL"</formula>
    </cfRule>
    <cfRule type="cellIs" dxfId="172" priority="127" stopIfTrue="1" operator="equal">
      <formula>"AL"</formula>
    </cfRule>
  </conditionalFormatting>
  <conditionalFormatting sqref="E9">
    <cfRule type="cellIs" dxfId="171" priority="122" stopIfTrue="1" operator="equal">
      <formula>"PL"</formula>
    </cfRule>
    <cfRule type="cellIs" dxfId="170" priority="123" stopIfTrue="1" operator="equal">
      <formula>"SL"</formula>
    </cfRule>
    <cfRule type="cellIs" dxfId="169" priority="124" stopIfTrue="1" operator="equal">
      <formula>"AL"</formula>
    </cfRule>
  </conditionalFormatting>
  <conditionalFormatting sqref="E10:E14">
    <cfRule type="cellIs" dxfId="168" priority="119" stopIfTrue="1" operator="equal">
      <formula>"PL"</formula>
    </cfRule>
    <cfRule type="cellIs" dxfId="167" priority="120" stopIfTrue="1" operator="equal">
      <formula>"SL"</formula>
    </cfRule>
    <cfRule type="cellIs" dxfId="166" priority="121" stopIfTrue="1" operator="equal">
      <formula>"AL"</formula>
    </cfRule>
  </conditionalFormatting>
  <conditionalFormatting sqref="E15">
    <cfRule type="cellIs" dxfId="165" priority="116" stopIfTrue="1" operator="equal">
      <formula>"PL"</formula>
    </cfRule>
    <cfRule type="cellIs" dxfId="164" priority="117" stopIfTrue="1" operator="equal">
      <formula>"SL"</formula>
    </cfRule>
    <cfRule type="cellIs" dxfId="163" priority="118" stopIfTrue="1" operator="equal">
      <formula>"AL"</formula>
    </cfRule>
  </conditionalFormatting>
  <conditionalFormatting sqref="D6">
    <cfRule type="duplicateValues" dxfId="162" priority="115"/>
  </conditionalFormatting>
  <conditionalFormatting sqref="D6">
    <cfRule type="duplicateValues" dxfId="161" priority="114"/>
  </conditionalFormatting>
  <conditionalFormatting sqref="D6">
    <cfRule type="duplicateValues" dxfId="160" priority="113"/>
  </conditionalFormatting>
  <conditionalFormatting sqref="D6">
    <cfRule type="duplicateValues" dxfId="159" priority="112"/>
  </conditionalFormatting>
  <conditionalFormatting sqref="D6">
    <cfRule type="duplicateValues" dxfId="158" priority="111"/>
  </conditionalFormatting>
  <conditionalFormatting sqref="D6">
    <cfRule type="duplicateValues" dxfId="157" priority="110"/>
  </conditionalFormatting>
  <conditionalFormatting sqref="D6">
    <cfRule type="duplicateValues" dxfId="156" priority="109"/>
  </conditionalFormatting>
  <conditionalFormatting sqref="D6">
    <cfRule type="duplicateValues" dxfId="155" priority="108"/>
  </conditionalFormatting>
  <conditionalFormatting sqref="D6">
    <cfRule type="duplicateValues" dxfId="154" priority="107"/>
  </conditionalFormatting>
  <conditionalFormatting sqref="D6">
    <cfRule type="duplicateValues" dxfId="153" priority="106"/>
  </conditionalFormatting>
  <conditionalFormatting sqref="D6">
    <cfRule type="duplicateValues" dxfId="152" priority="105"/>
  </conditionalFormatting>
  <conditionalFormatting sqref="D6">
    <cfRule type="duplicateValues" dxfId="151" priority="104"/>
  </conditionalFormatting>
  <conditionalFormatting sqref="D6">
    <cfRule type="duplicateValues" dxfId="150" priority="103"/>
  </conditionalFormatting>
  <conditionalFormatting sqref="D6">
    <cfRule type="duplicateValues" dxfId="149" priority="102"/>
  </conditionalFormatting>
  <conditionalFormatting sqref="D11:D16">
    <cfRule type="duplicateValues" dxfId="148" priority="94"/>
  </conditionalFormatting>
  <conditionalFormatting sqref="D11:D16">
    <cfRule type="duplicateValues" dxfId="147" priority="93"/>
  </conditionalFormatting>
  <conditionalFormatting sqref="D11:D16">
    <cfRule type="duplicateValues" dxfId="146" priority="92"/>
  </conditionalFormatting>
  <conditionalFormatting sqref="D11:D16">
    <cfRule type="duplicateValues" dxfId="145" priority="91"/>
  </conditionalFormatting>
  <conditionalFormatting sqref="D11:D16">
    <cfRule type="duplicateValues" dxfId="144" priority="84"/>
  </conditionalFormatting>
  <conditionalFormatting sqref="D11:D16">
    <cfRule type="duplicateValues" dxfId="143" priority="83"/>
  </conditionalFormatting>
  <conditionalFormatting sqref="D11:D16">
    <cfRule type="duplicateValues" dxfId="142" priority="81"/>
  </conditionalFormatting>
  <conditionalFormatting sqref="D11:D16">
    <cfRule type="duplicateValues" dxfId="141" priority="79"/>
  </conditionalFormatting>
  <conditionalFormatting sqref="D11:D16">
    <cfRule type="duplicateValues" dxfId="140" priority="75"/>
  </conditionalFormatting>
  <conditionalFormatting sqref="D11:D16">
    <cfRule type="duplicateValues" dxfId="139" priority="74"/>
  </conditionalFormatting>
  <conditionalFormatting sqref="D11:D16">
    <cfRule type="duplicateValues" dxfId="138" priority="73"/>
  </conditionalFormatting>
  <conditionalFormatting sqref="E4:E16">
    <cfRule type="cellIs" dxfId="137" priority="70" stopIfTrue="1" operator="equal">
      <formula>"PL"</formula>
    </cfRule>
    <cfRule type="cellIs" dxfId="136" priority="71" stopIfTrue="1" operator="equal">
      <formula>"SL"</formula>
    </cfRule>
    <cfRule type="cellIs" dxfId="135" priority="72" stopIfTrue="1" operator="equal">
      <formula>"AL"</formula>
    </cfRule>
  </conditionalFormatting>
  <conditionalFormatting sqref="D4">
    <cfRule type="duplicateValues" dxfId="134" priority="69"/>
  </conditionalFormatting>
  <conditionalFormatting sqref="D4">
    <cfRule type="duplicateValues" dxfId="133" priority="68"/>
  </conditionalFormatting>
  <conditionalFormatting sqref="D4">
    <cfRule type="duplicateValues" dxfId="132" priority="67"/>
  </conditionalFormatting>
  <conditionalFormatting sqref="D4">
    <cfRule type="duplicateValues" dxfId="131" priority="66"/>
  </conditionalFormatting>
  <conditionalFormatting sqref="D4">
    <cfRule type="duplicateValues" dxfId="130" priority="65"/>
  </conditionalFormatting>
  <conditionalFormatting sqref="D4">
    <cfRule type="duplicateValues" dxfId="129" priority="64"/>
  </conditionalFormatting>
  <conditionalFormatting sqref="D4">
    <cfRule type="duplicateValues" dxfId="128" priority="63"/>
  </conditionalFormatting>
  <conditionalFormatting sqref="D4">
    <cfRule type="duplicateValues" dxfId="127" priority="62"/>
  </conditionalFormatting>
  <conditionalFormatting sqref="D4">
    <cfRule type="duplicateValues" dxfId="126" priority="61"/>
  </conditionalFormatting>
  <conditionalFormatting sqref="D4">
    <cfRule type="duplicateValues" dxfId="125" priority="60"/>
  </conditionalFormatting>
  <conditionalFormatting sqref="D4">
    <cfRule type="duplicateValues" dxfId="124" priority="59"/>
  </conditionalFormatting>
  <conditionalFormatting sqref="D11">
    <cfRule type="duplicateValues" dxfId="123" priority="58"/>
  </conditionalFormatting>
  <conditionalFormatting sqref="D11">
    <cfRule type="duplicateValues" dxfId="122" priority="57"/>
  </conditionalFormatting>
  <conditionalFormatting sqref="D11">
    <cfRule type="duplicateValues" dxfId="121" priority="56"/>
  </conditionalFormatting>
  <conditionalFormatting sqref="D11">
    <cfRule type="duplicateValues" dxfId="120" priority="55"/>
  </conditionalFormatting>
  <conditionalFormatting sqref="D11">
    <cfRule type="duplicateValues" dxfId="119" priority="54"/>
  </conditionalFormatting>
  <conditionalFormatting sqref="D11">
    <cfRule type="duplicateValues" dxfId="118" priority="53"/>
  </conditionalFormatting>
  <conditionalFormatting sqref="D11">
    <cfRule type="duplicateValues" dxfId="117" priority="52"/>
  </conditionalFormatting>
  <conditionalFormatting sqref="D11">
    <cfRule type="duplicateValues" dxfId="116" priority="51"/>
  </conditionalFormatting>
  <conditionalFormatting sqref="D11">
    <cfRule type="duplicateValues" dxfId="115" priority="50"/>
  </conditionalFormatting>
  <conditionalFormatting sqref="D11">
    <cfRule type="duplicateValues" dxfId="114" priority="49"/>
  </conditionalFormatting>
  <conditionalFormatting sqref="D11">
    <cfRule type="duplicateValues" dxfId="113" priority="48"/>
  </conditionalFormatting>
  <conditionalFormatting sqref="D11">
    <cfRule type="duplicateValues" dxfId="112" priority="47"/>
  </conditionalFormatting>
  <conditionalFormatting sqref="D11">
    <cfRule type="duplicateValues" dxfId="111" priority="46"/>
  </conditionalFormatting>
  <conditionalFormatting sqref="D11">
    <cfRule type="duplicateValues" dxfId="110" priority="45"/>
  </conditionalFormatting>
  <conditionalFormatting sqref="D11">
    <cfRule type="duplicateValues" dxfId="109" priority="44"/>
  </conditionalFormatting>
  <conditionalFormatting sqref="D11">
    <cfRule type="duplicateValues" dxfId="108" priority="43"/>
  </conditionalFormatting>
  <conditionalFormatting sqref="D12:D13">
    <cfRule type="duplicateValues" dxfId="107" priority="42"/>
  </conditionalFormatting>
  <conditionalFormatting sqref="D12:D13">
    <cfRule type="duplicateValues" dxfId="106" priority="41"/>
  </conditionalFormatting>
  <conditionalFormatting sqref="D12:D13">
    <cfRule type="duplicateValues" dxfId="105" priority="40"/>
  </conditionalFormatting>
  <conditionalFormatting sqref="D12:D13">
    <cfRule type="duplicateValues" dxfId="104" priority="39"/>
  </conditionalFormatting>
  <conditionalFormatting sqref="D12:D13">
    <cfRule type="duplicateValues" dxfId="103" priority="38"/>
  </conditionalFormatting>
  <conditionalFormatting sqref="D12:D13">
    <cfRule type="duplicateValues" dxfId="102" priority="37"/>
  </conditionalFormatting>
  <conditionalFormatting sqref="D12:D13">
    <cfRule type="duplicateValues" dxfId="101" priority="36"/>
  </conditionalFormatting>
  <conditionalFormatting sqref="D12:D13">
    <cfRule type="duplicateValues" dxfId="100" priority="35"/>
  </conditionalFormatting>
  <conditionalFormatting sqref="D12:D13">
    <cfRule type="duplicateValues" dxfId="99" priority="34"/>
  </conditionalFormatting>
  <conditionalFormatting sqref="D12:D13">
    <cfRule type="duplicateValues" dxfId="98" priority="33"/>
  </conditionalFormatting>
  <conditionalFormatting sqref="D12:D13">
    <cfRule type="duplicateValues" dxfId="97" priority="32"/>
  </conditionalFormatting>
  <conditionalFormatting sqref="D12:D13">
    <cfRule type="duplicateValues" dxfId="96" priority="31"/>
  </conditionalFormatting>
  <conditionalFormatting sqref="D12:D13">
    <cfRule type="duplicateValues" dxfId="95" priority="30"/>
  </conditionalFormatting>
  <conditionalFormatting sqref="D12:D13">
    <cfRule type="duplicateValues" dxfId="94" priority="29"/>
  </conditionalFormatting>
  <conditionalFormatting sqref="D12:D13">
    <cfRule type="duplicateValues" dxfId="93" priority="28"/>
  </conditionalFormatting>
  <conditionalFormatting sqref="D12:D13">
    <cfRule type="duplicateValues" dxfId="92" priority="27"/>
  </conditionalFormatting>
  <conditionalFormatting sqref="D12:D13">
    <cfRule type="duplicateValues" dxfId="91" priority="26"/>
  </conditionalFormatting>
  <conditionalFormatting sqref="D13">
    <cfRule type="duplicateValues" dxfId="90" priority="25"/>
  </conditionalFormatting>
  <conditionalFormatting sqref="D13">
    <cfRule type="duplicateValues" dxfId="89" priority="24"/>
  </conditionalFormatting>
  <conditionalFormatting sqref="D13">
    <cfRule type="duplicateValues" dxfId="88" priority="23"/>
  </conditionalFormatting>
  <conditionalFormatting sqref="D13">
    <cfRule type="duplicateValues" dxfId="87" priority="22"/>
  </conditionalFormatting>
  <conditionalFormatting sqref="D14">
    <cfRule type="duplicateValues" dxfId="86" priority="21"/>
  </conditionalFormatting>
  <conditionalFormatting sqref="D14">
    <cfRule type="duplicateValues" dxfId="85" priority="20"/>
  </conditionalFormatting>
  <conditionalFormatting sqref="D14">
    <cfRule type="duplicateValues" dxfId="84" priority="19"/>
  </conditionalFormatting>
  <conditionalFormatting sqref="D14">
    <cfRule type="duplicateValues" dxfId="83" priority="18"/>
  </conditionalFormatting>
  <conditionalFormatting sqref="D14">
    <cfRule type="duplicateValues" dxfId="82" priority="17"/>
  </conditionalFormatting>
  <conditionalFormatting sqref="D14">
    <cfRule type="duplicateValues" dxfId="81" priority="16"/>
  </conditionalFormatting>
  <conditionalFormatting sqref="D14">
    <cfRule type="duplicateValues" dxfId="80" priority="15"/>
  </conditionalFormatting>
  <conditionalFormatting sqref="D14">
    <cfRule type="duplicateValues" dxfId="79" priority="14"/>
  </conditionalFormatting>
  <conditionalFormatting sqref="D14">
    <cfRule type="duplicateValues" dxfId="78" priority="13"/>
  </conditionalFormatting>
  <conditionalFormatting sqref="D14">
    <cfRule type="duplicateValues" dxfId="77" priority="12"/>
  </conditionalFormatting>
  <conditionalFormatting sqref="D14">
    <cfRule type="duplicateValues" dxfId="76" priority="11"/>
  </conditionalFormatting>
  <conditionalFormatting sqref="D14">
    <cfRule type="duplicateValues" dxfId="75" priority="10"/>
  </conditionalFormatting>
  <conditionalFormatting sqref="D14">
    <cfRule type="duplicateValues" dxfId="74" priority="9"/>
  </conditionalFormatting>
  <conditionalFormatting sqref="D14">
    <cfRule type="duplicateValues" dxfId="73" priority="8"/>
  </conditionalFormatting>
  <conditionalFormatting sqref="D14">
    <cfRule type="duplicateValues" dxfId="72" priority="7"/>
  </conditionalFormatting>
  <conditionalFormatting sqref="D14">
    <cfRule type="duplicateValues" dxfId="71" priority="6"/>
  </conditionalFormatting>
  <conditionalFormatting sqref="D14">
    <cfRule type="duplicateValues" dxfId="70" priority="5"/>
  </conditionalFormatting>
  <conditionalFormatting sqref="D14">
    <cfRule type="duplicateValues" dxfId="69" priority="4"/>
  </conditionalFormatting>
  <conditionalFormatting sqref="D14">
    <cfRule type="duplicateValues" dxfId="68" priority="3"/>
  </conditionalFormatting>
  <conditionalFormatting sqref="D14">
    <cfRule type="duplicateValues" dxfId="67" priority="2"/>
  </conditionalFormatting>
  <conditionalFormatting sqref="D14">
    <cfRule type="duplicateValues" dxfId="6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289"/>
  <sheetViews>
    <sheetView tabSelected="1" view="pageBreakPreview" topLeftCell="B1" zoomScale="55" zoomScaleNormal="100" zoomScaleSheetLayoutView="55" workbookViewId="0">
      <pane ySplit="7" topLeftCell="A8" activePane="bottomLeft" state="frozen"/>
      <selection activeCell="B1" sqref="B1"/>
      <selection pane="bottomLeft" activeCell="B10" sqref="B10:B260"/>
    </sheetView>
  </sheetViews>
  <sheetFormatPr defaultColWidth="9.140625" defaultRowHeight="20.25"/>
  <cols>
    <col min="1" max="1" width="7" style="43" hidden="1" customWidth="1"/>
    <col min="2" max="2" width="5" style="75" customWidth="1"/>
    <col min="3" max="3" width="15.7109375" style="52" customWidth="1"/>
    <col min="4" max="4" width="21.7109375" style="53" customWidth="1"/>
    <col min="5" max="5" width="24.85546875" style="54" customWidth="1"/>
    <col min="6" max="6" width="7" style="54" customWidth="1"/>
    <col min="7" max="7" width="20.140625" style="54" customWidth="1"/>
    <col min="8" max="8" width="17.42578125" style="41" hidden="1" customWidth="1"/>
    <col min="9" max="9" width="15.85546875" style="41" hidden="1" customWidth="1"/>
    <col min="10" max="10" width="14.85546875" style="46" hidden="1" customWidth="1"/>
    <col min="11" max="11" width="8.28515625" style="59" customWidth="1"/>
    <col min="12" max="12" width="5.7109375" style="59" customWidth="1"/>
    <col min="13" max="13" width="21.28515625" style="54" customWidth="1"/>
    <col min="14" max="14" width="7.28515625" style="54" customWidth="1"/>
    <col min="15" max="15" width="13.28515625" style="208" customWidth="1"/>
    <col min="16" max="16" width="12.85546875" style="317" customWidth="1"/>
    <col min="17" max="17" width="13" style="207" customWidth="1"/>
    <col min="18" max="18" width="13.85546875" style="207" customWidth="1"/>
    <col min="19" max="19" width="13.28515625" style="318" customWidth="1"/>
    <col min="20" max="20" width="13.7109375" style="207" customWidth="1"/>
    <col min="21" max="21" width="12.28515625" style="207" customWidth="1"/>
    <col min="22" max="23" width="10.7109375" style="207" customWidth="1"/>
    <col min="24" max="24" width="9.5703125" style="207" customWidth="1"/>
    <col min="25" max="25" width="7.5703125" style="207" customWidth="1"/>
    <col min="26" max="26" width="12.140625" style="207" customWidth="1"/>
    <col min="27" max="27" width="9.42578125" style="320" customWidth="1"/>
    <col min="28" max="28" width="13.7109375" style="207" customWidth="1"/>
    <col min="29" max="29" width="12.140625" style="207" customWidth="1"/>
    <col min="30" max="30" width="8.7109375" style="207" customWidth="1"/>
    <col min="31" max="31" width="12.5703125" style="208" customWidth="1"/>
    <col min="32" max="32" width="8.42578125" style="208" customWidth="1"/>
    <col min="33" max="33" width="11.28515625" style="208" customWidth="1"/>
    <col min="34" max="34" width="12.5703125" style="208" customWidth="1"/>
    <col min="35" max="35" width="13.7109375" style="326" customWidth="1"/>
    <col min="36" max="36" width="10" style="326" customWidth="1"/>
    <col min="37" max="37" width="7.5703125" style="208" customWidth="1"/>
    <col min="38" max="38" width="11.85546875" style="208" customWidth="1"/>
    <col min="39" max="39" width="7.7109375" style="321" hidden="1" customWidth="1"/>
    <col min="40" max="40" width="7" style="322" hidden="1" customWidth="1"/>
    <col min="41" max="41" width="15.42578125" style="323" customWidth="1"/>
    <col min="42" max="42" width="20.5703125" style="324" customWidth="1"/>
    <col min="43" max="43" width="11.140625" style="207" customWidth="1"/>
    <col min="44" max="44" width="8.85546875" style="207" customWidth="1"/>
    <col min="45" max="45" width="13.7109375" style="325" customWidth="1"/>
    <col min="46" max="46" width="10.7109375" style="207" customWidth="1"/>
    <col min="47" max="47" width="12.7109375" style="319" customWidth="1"/>
    <col min="48" max="48" width="15" style="208" customWidth="1"/>
    <col min="49" max="49" width="13.7109375" style="208" customWidth="1"/>
    <col min="50" max="50" width="16.5703125" style="208" customWidth="1"/>
    <col min="51" max="51" width="10.7109375" style="208" customWidth="1"/>
    <col min="52" max="16384" width="9.140625" style="54"/>
  </cols>
  <sheetData>
    <row r="1" spans="1:51" s="47" customFormat="1" ht="34.5" customHeight="1">
      <c r="A1" s="97" t="s">
        <v>1</v>
      </c>
      <c r="B1" s="98"/>
      <c r="C1" s="99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8"/>
      <c r="AJ1" s="98"/>
      <c r="AK1" s="97"/>
      <c r="AL1" s="97"/>
      <c r="AM1" s="97"/>
      <c r="AN1" s="100"/>
      <c r="AO1" s="97"/>
      <c r="AP1" s="97"/>
      <c r="AQ1" s="97"/>
      <c r="AR1" s="97"/>
      <c r="AS1" s="98"/>
      <c r="AT1" s="97"/>
      <c r="AU1" s="98"/>
      <c r="AV1" s="97"/>
      <c r="AW1" s="97"/>
      <c r="AX1" s="97"/>
      <c r="AY1" s="97"/>
    </row>
    <row r="2" spans="1:51" s="47" customFormat="1" ht="28.5" customHeight="1">
      <c r="A2" s="101" t="s">
        <v>2</v>
      </c>
      <c r="B2" s="102"/>
      <c r="C2" s="103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2"/>
      <c r="AJ2" s="102"/>
      <c r="AK2" s="101"/>
      <c r="AL2" s="101"/>
      <c r="AM2" s="101"/>
      <c r="AN2" s="104"/>
      <c r="AO2" s="101"/>
      <c r="AP2" s="101"/>
      <c r="AQ2" s="101"/>
      <c r="AR2" s="101"/>
      <c r="AS2" s="102"/>
      <c r="AT2" s="101"/>
      <c r="AU2" s="102"/>
      <c r="AV2" s="101"/>
      <c r="AW2" s="101"/>
      <c r="AX2" s="101"/>
      <c r="AY2" s="101"/>
    </row>
    <row r="3" spans="1:51" s="47" customFormat="1" ht="30" customHeight="1">
      <c r="A3" s="101" t="s">
        <v>1031</v>
      </c>
      <c r="B3" s="102"/>
      <c r="C3" s="103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2"/>
      <c r="AJ3" s="102"/>
      <c r="AK3" s="101"/>
      <c r="AL3" s="101"/>
      <c r="AM3" s="101"/>
      <c r="AN3" s="104"/>
      <c r="AO3" s="101"/>
      <c r="AP3" s="101"/>
      <c r="AQ3" s="101"/>
      <c r="AR3" s="101"/>
      <c r="AS3" s="102"/>
      <c r="AT3" s="101"/>
      <c r="AU3" s="102"/>
      <c r="AV3" s="101"/>
      <c r="AW3" s="101"/>
      <c r="AX3" s="101"/>
      <c r="AY3" s="101"/>
    </row>
    <row r="4" spans="1:51" s="47" customFormat="1" ht="27" customHeight="1">
      <c r="A4" s="105" t="s">
        <v>1282</v>
      </c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6"/>
      <c r="AJ4" s="106"/>
      <c r="AK4" s="107"/>
      <c r="AL4" s="107"/>
      <c r="AM4" s="107"/>
      <c r="AN4" s="108"/>
      <c r="AO4" s="107"/>
      <c r="AP4" s="107"/>
      <c r="AQ4" s="107"/>
      <c r="AR4" s="107"/>
      <c r="AS4" s="106"/>
      <c r="AT4" s="107"/>
      <c r="AU4" s="106"/>
      <c r="AV4" s="107"/>
      <c r="AW4" s="107"/>
      <c r="AX4" s="107"/>
      <c r="AY4" s="107"/>
    </row>
    <row r="5" spans="1:51" s="48" customFormat="1" ht="24" customHeight="1" thickBot="1">
      <c r="A5" s="1"/>
      <c r="B5" s="71"/>
      <c r="C5" s="2"/>
      <c r="D5" s="3"/>
      <c r="E5" s="4"/>
      <c r="F5" s="4"/>
      <c r="G5" s="5"/>
      <c r="H5" s="1"/>
      <c r="I5" s="1"/>
      <c r="J5" s="6"/>
      <c r="K5" s="58"/>
      <c r="L5" s="58"/>
      <c r="M5" s="1"/>
      <c r="N5" s="1"/>
      <c r="O5" s="199"/>
      <c r="P5" s="209"/>
      <c r="Q5" s="210" t="s">
        <v>4</v>
      </c>
      <c r="R5" s="211">
        <v>26</v>
      </c>
      <c r="S5" s="212"/>
      <c r="T5" s="199"/>
      <c r="U5" s="199"/>
      <c r="V5" s="199"/>
      <c r="W5" s="199"/>
      <c r="X5" s="199"/>
      <c r="Y5" s="213"/>
      <c r="Z5" s="214"/>
      <c r="AA5" s="215"/>
      <c r="AB5" s="216"/>
      <c r="AC5" s="216"/>
      <c r="AD5" s="199"/>
      <c r="AE5" s="217"/>
      <c r="AF5" s="217"/>
      <c r="AG5" s="199"/>
      <c r="AH5" s="217"/>
      <c r="AI5" s="218"/>
      <c r="AJ5" s="218"/>
      <c r="AK5" s="199"/>
      <c r="AL5" s="199"/>
      <c r="AM5" s="209"/>
      <c r="AN5" s="219"/>
      <c r="AO5" s="220"/>
      <c r="AP5" s="221"/>
      <c r="AQ5" s="199"/>
      <c r="AR5" s="199"/>
      <c r="AS5" s="222"/>
      <c r="AT5" s="199"/>
      <c r="AU5" s="218"/>
      <c r="AV5" s="199"/>
      <c r="AW5" s="199"/>
      <c r="AX5" s="199" t="s">
        <v>5</v>
      </c>
      <c r="AY5" s="223">
        <v>4041</v>
      </c>
    </row>
    <row r="6" spans="1:51" s="49" customFormat="1" ht="40.5" customHeight="1" thickTop="1">
      <c r="A6" s="109" t="s">
        <v>6</v>
      </c>
      <c r="B6" s="327" t="s">
        <v>6</v>
      </c>
      <c r="C6" s="232" t="s">
        <v>7</v>
      </c>
      <c r="D6" s="235"/>
      <c r="E6" s="235" t="s">
        <v>8</v>
      </c>
      <c r="F6" s="235" t="s">
        <v>9</v>
      </c>
      <c r="G6" s="328" t="s">
        <v>10</v>
      </c>
      <c r="H6" s="328" t="s">
        <v>10</v>
      </c>
      <c r="I6" s="225" t="s">
        <v>11</v>
      </c>
      <c r="J6" s="224" t="s">
        <v>12</v>
      </c>
      <c r="K6" s="329" t="s">
        <v>13</v>
      </c>
      <c r="L6" s="329"/>
      <c r="M6" s="330" t="s">
        <v>14</v>
      </c>
      <c r="N6" s="330" t="s">
        <v>14</v>
      </c>
      <c r="O6" s="200" t="s">
        <v>15</v>
      </c>
      <c r="P6" s="224" t="s">
        <v>16</v>
      </c>
      <c r="Q6" s="200" t="s">
        <v>17</v>
      </c>
      <c r="R6" s="225" t="s">
        <v>18</v>
      </c>
      <c r="S6" s="226" t="s">
        <v>19</v>
      </c>
      <c r="T6" s="225" t="s">
        <v>20</v>
      </c>
      <c r="U6" s="225" t="s">
        <v>1279</v>
      </c>
      <c r="V6" s="225" t="s">
        <v>21</v>
      </c>
      <c r="W6" s="225" t="s">
        <v>22</v>
      </c>
      <c r="X6" s="225" t="s">
        <v>23</v>
      </c>
      <c r="Y6" s="227" t="s">
        <v>1032</v>
      </c>
      <c r="Z6" s="228" t="s">
        <v>24</v>
      </c>
      <c r="AA6" s="229" t="s">
        <v>25</v>
      </c>
      <c r="AB6" s="230" t="s">
        <v>26</v>
      </c>
      <c r="AC6" s="225" t="s">
        <v>27</v>
      </c>
      <c r="AD6" s="230" t="s">
        <v>28</v>
      </c>
      <c r="AE6" s="225" t="s">
        <v>29</v>
      </c>
      <c r="AF6" s="230" t="s">
        <v>30</v>
      </c>
      <c r="AG6" s="230" t="s">
        <v>31</v>
      </c>
      <c r="AH6" s="231" t="s">
        <v>32</v>
      </c>
      <c r="AI6" s="230" t="s">
        <v>33</v>
      </c>
      <c r="AJ6" s="225" t="s">
        <v>1161</v>
      </c>
      <c r="AK6" s="230" t="s">
        <v>34</v>
      </c>
      <c r="AL6" s="230" t="s">
        <v>35</v>
      </c>
      <c r="AM6" s="232" t="s">
        <v>26</v>
      </c>
      <c r="AN6" s="224" t="s">
        <v>36</v>
      </c>
      <c r="AO6" s="233" t="s">
        <v>37</v>
      </c>
      <c r="AP6" s="234" t="s">
        <v>38</v>
      </c>
      <c r="AQ6" s="235" t="s">
        <v>1258</v>
      </c>
      <c r="AR6" s="235" t="s">
        <v>39</v>
      </c>
      <c r="AS6" s="236" t="s">
        <v>40</v>
      </c>
      <c r="AT6" s="235" t="s">
        <v>41</v>
      </c>
      <c r="AU6" s="237" t="s">
        <v>1285</v>
      </c>
      <c r="AV6" s="238" t="s">
        <v>37</v>
      </c>
      <c r="AW6" s="235" t="s">
        <v>42</v>
      </c>
      <c r="AX6" s="235" t="s">
        <v>43</v>
      </c>
      <c r="AY6" s="239" t="s">
        <v>44</v>
      </c>
    </row>
    <row r="7" spans="1:51" s="49" customFormat="1" ht="64.5" customHeight="1" thickBot="1">
      <c r="A7" s="110"/>
      <c r="B7" s="331"/>
      <c r="C7" s="248"/>
      <c r="D7" s="228"/>
      <c r="E7" s="228"/>
      <c r="F7" s="228"/>
      <c r="G7" s="332" t="s">
        <v>45</v>
      </c>
      <c r="H7" s="333" t="s">
        <v>46</v>
      </c>
      <c r="I7" s="241"/>
      <c r="J7" s="240"/>
      <c r="K7" s="334" t="s">
        <v>47</v>
      </c>
      <c r="L7" s="334" t="s">
        <v>48</v>
      </c>
      <c r="M7" s="330"/>
      <c r="N7" s="330"/>
      <c r="O7" s="201"/>
      <c r="P7" s="240"/>
      <c r="Q7" s="201"/>
      <c r="R7" s="241"/>
      <c r="S7" s="242"/>
      <c r="T7" s="241"/>
      <c r="U7" s="241"/>
      <c r="V7" s="241"/>
      <c r="W7" s="241"/>
      <c r="X7" s="241"/>
      <c r="Y7" s="243"/>
      <c r="Z7" s="228"/>
      <c r="AA7" s="244"/>
      <c r="AB7" s="245"/>
      <c r="AC7" s="246"/>
      <c r="AD7" s="245"/>
      <c r="AE7" s="241"/>
      <c r="AF7" s="245"/>
      <c r="AG7" s="245"/>
      <c r="AH7" s="247"/>
      <c r="AI7" s="245"/>
      <c r="AJ7" s="241"/>
      <c r="AK7" s="245"/>
      <c r="AL7" s="245"/>
      <c r="AM7" s="248"/>
      <c r="AN7" s="240"/>
      <c r="AO7" s="249"/>
      <c r="AP7" s="250"/>
      <c r="AQ7" s="228"/>
      <c r="AR7" s="228"/>
      <c r="AS7" s="251"/>
      <c r="AT7" s="228"/>
      <c r="AU7" s="252"/>
      <c r="AV7" s="253"/>
      <c r="AW7" s="228"/>
      <c r="AX7" s="228"/>
      <c r="AY7" s="254"/>
    </row>
    <row r="8" spans="1:51" s="50" customFormat="1" ht="39.75" customHeight="1" thickTop="1">
      <c r="A8" s="7" t="s">
        <v>49</v>
      </c>
      <c r="B8" s="335" t="s">
        <v>49</v>
      </c>
      <c r="C8" s="264" t="s">
        <v>50</v>
      </c>
      <c r="D8" s="336" t="s">
        <v>51</v>
      </c>
      <c r="E8" s="115"/>
      <c r="F8" s="115" t="s">
        <v>52</v>
      </c>
      <c r="G8" s="257" t="s">
        <v>53</v>
      </c>
      <c r="H8" s="257"/>
      <c r="I8" s="257"/>
      <c r="J8" s="255"/>
      <c r="K8" s="260" t="s">
        <v>54</v>
      </c>
      <c r="L8" s="260" t="s">
        <v>55</v>
      </c>
      <c r="M8" s="115" t="s">
        <v>56</v>
      </c>
      <c r="N8" s="115" t="s">
        <v>56</v>
      </c>
      <c r="O8" s="202" t="s">
        <v>57</v>
      </c>
      <c r="P8" s="255" t="s">
        <v>58</v>
      </c>
      <c r="Q8" s="256" t="s">
        <v>59</v>
      </c>
      <c r="R8" s="257" t="s">
        <v>60</v>
      </c>
      <c r="S8" s="258" t="s">
        <v>61</v>
      </c>
      <c r="T8" s="257" t="s">
        <v>60</v>
      </c>
      <c r="U8" s="259" t="s">
        <v>1320</v>
      </c>
      <c r="V8" s="257" t="s">
        <v>62</v>
      </c>
      <c r="W8" s="257" t="s">
        <v>63</v>
      </c>
      <c r="X8" s="257" t="s">
        <v>1137</v>
      </c>
      <c r="Y8" s="115" t="s">
        <v>64</v>
      </c>
      <c r="Z8" s="115" t="s">
        <v>65</v>
      </c>
      <c r="AA8" s="261" t="s">
        <v>66</v>
      </c>
      <c r="AB8" s="257" t="s">
        <v>67</v>
      </c>
      <c r="AC8" s="257" t="s">
        <v>68</v>
      </c>
      <c r="AD8" s="257" t="s">
        <v>69</v>
      </c>
      <c r="AE8" s="257" t="s">
        <v>70</v>
      </c>
      <c r="AF8" s="257" t="s">
        <v>71</v>
      </c>
      <c r="AG8" s="257" t="s">
        <v>72</v>
      </c>
      <c r="AH8" s="257" t="s">
        <v>73</v>
      </c>
      <c r="AI8" s="257" t="s">
        <v>74</v>
      </c>
      <c r="AJ8" s="257" t="s">
        <v>1162</v>
      </c>
      <c r="AK8" s="262" t="s">
        <v>75</v>
      </c>
      <c r="AL8" s="263" t="s">
        <v>76</v>
      </c>
      <c r="AM8" s="264" t="s">
        <v>1374</v>
      </c>
      <c r="AN8" s="265" t="s">
        <v>77</v>
      </c>
      <c r="AO8" s="266" t="s">
        <v>78</v>
      </c>
      <c r="AP8" s="267" t="s">
        <v>79</v>
      </c>
      <c r="AQ8" s="115" t="s">
        <v>80</v>
      </c>
      <c r="AR8" s="115" t="s">
        <v>81</v>
      </c>
      <c r="AS8" s="268" t="s">
        <v>82</v>
      </c>
      <c r="AT8" s="115" t="s">
        <v>83</v>
      </c>
      <c r="AU8" s="269" t="s">
        <v>1284</v>
      </c>
      <c r="AV8" s="115" t="s">
        <v>0</v>
      </c>
      <c r="AW8" s="115" t="s">
        <v>84</v>
      </c>
      <c r="AX8" s="115" t="s">
        <v>85</v>
      </c>
      <c r="AY8" s="270" t="s">
        <v>86</v>
      </c>
    </row>
    <row r="9" spans="1:51" s="70" customFormat="1">
      <c r="A9" s="76">
        <v>1</v>
      </c>
      <c r="B9" s="65"/>
      <c r="C9" s="66">
        <v>2</v>
      </c>
      <c r="D9" s="67">
        <v>3</v>
      </c>
      <c r="E9" s="68">
        <v>4</v>
      </c>
      <c r="F9" s="68">
        <v>5</v>
      </c>
      <c r="G9" s="69">
        <v>6</v>
      </c>
      <c r="H9" s="68"/>
      <c r="I9" s="68"/>
      <c r="J9" s="66"/>
      <c r="K9" s="68">
        <v>7</v>
      </c>
      <c r="L9" s="68">
        <v>8</v>
      </c>
      <c r="M9" s="68">
        <v>7</v>
      </c>
      <c r="N9" s="68"/>
      <c r="O9" s="203">
        <v>10</v>
      </c>
      <c r="P9" s="271">
        <v>11</v>
      </c>
      <c r="Q9" s="203">
        <v>12</v>
      </c>
      <c r="R9" s="203">
        <v>13</v>
      </c>
      <c r="S9" s="203">
        <v>14</v>
      </c>
      <c r="T9" s="203">
        <v>15</v>
      </c>
      <c r="U9" s="203"/>
      <c r="V9" s="203">
        <v>16</v>
      </c>
      <c r="W9" s="203">
        <v>17</v>
      </c>
      <c r="X9" s="203">
        <v>18</v>
      </c>
      <c r="Y9" s="203">
        <v>19</v>
      </c>
      <c r="Z9" s="203">
        <v>21</v>
      </c>
      <c r="AA9" s="203">
        <v>22</v>
      </c>
      <c r="AB9" s="203">
        <v>23</v>
      </c>
      <c r="AC9" s="203">
        <v>24</v>
      </c>
      <c r="AD9" s="203">
        <v>25</v>
      </c>
      <c r="AE9" s="203">
        <v>26</v>
      </c>
      <c r="AF9" s="203">
        <v>27</v>
      </c>
      <c r="AG9" s="203">
        <v>28</v>
      </c>
      <c r="AH9" s="203">
        <v>29</v>
      </c>
      <c r="AI9" s="203">
        <v>30</v>
      </c>
      <c r="AJ9" s="203"/>
      <c r="AK9" s="203">
        <v>31</v>
      </c>
      <c r="AL9" s="203">
        <v>32</v>
      </c>
      <c r="AM9" s="271">
        <v>33</v>
      </c>
      <c r="AN9" s="271">
        <v>34</v>
      </c>
      <c r="AO9" s="203">
        <v>35</v>
      </c>
      <c r="AP9" s="203">
        <v>36</v>
      </c>
      <c r="AQ9" s="203">
        <v>37</v>
      </c>
      <c r="AR9" s="203">
        <v>38</v>
      </c>
      <c r="AS9" s="271">
        <v>39</v>
      </c>
      <c r="AT9" s="203">
        <v>40</v>
      </c>
      <c r="AU9" s="203"/>
      <c r="AV9" s="203">
        <v>41</v>
      </c>
      <c r="AW9" s="203">
        <v>42</v>
      </c>
      <c r="AX9" s="203">
        <v>43</v>
      </c>
      <c r="AY9" s="203">
        <v>44</v>
      </c>
    </row>
    <row r="10" spans="1:51" s="119" customFormat="1" ht="77.25" customHeight="1">
      <c r="A10" s="118">
        <v>1</v>
      </c>
      <c r="B10" s="72">
        <v>1</v>
      </c>
      <c r="C10" s="133" t="s">
        <v>88</v>
      </c>
      <c r="D10" s="134" t="s">
        <v>89</v>
      </c>
      <c r="E10" s="134" t="s">
        <v>90</v>
      </c>
      <c r="F10" s="133" t="s">
        <v>91</v>
      </c>
      <c r="G10" s="126">
        <v>43475</v>
      </c>
      <c r="H10" s="127">
        <v>34449</v>
      </c>
      <c r="I10" s="128">
        <v>61396981</v>
      </c>
      <c r="J10" s="135" t="s">
        <v>92</v>
      </c>
      <c r="K10" s="130"/>
      <c r="L10" s="130"/>
      <c r="M10" s="136" t="s">
        <v>1330</v>
      </c>
      <c r="N10" s="137" t="s">
        <v>93</v>
      </c>
      <c r="O10" s="204">
        <v>370</v>
      </c>
      <c r="P10" s="204"/>
      <c r="Q10" s="204">
        <v>498</v>
      </c>
      <c r="R10" s="272">
        <v>204</v>
      </c>
      <c r="S10" s="273">
        <v>26</v>
      </c>
      <c r="T10" s="274">
        <f>(R10+O10+P10+Q10)/$R$5*S10</f>
        <v>1072</v>
      </c>
      <c r="U10" s="274"/>
      <c r="V10" s="275"/>
      <c r="W10" s="276">
        <f>(204/$R$5/8)*1.5*V10</f>
        <v>0</v>
      </c>
      <c r="X10" s="290"/>
      <c r="Y10" s="290"/>
      <c r="Z10" s="277">
        <f>SUM(204/$R$5/8*2*X10)+SUM(204/$R$5/8*2*Y10)</f>
        <v>0</v>
      </c>
      <c r="AA10" s="278">
        <f>V10/2*0.625</f>
        <v>0</v>
      </c>
      <c r="AB10" s="277">
        <v>15</v>
      </c>
      <c r="AC10" s="277">
        <f>8/$R$5*S10</f>
        <v>8</v>
      </c>
      <c r="AD10" s="277"/>
      <c r="AE10" s="279">
        <f>7/$R$5*S10</f>
        <v>7</v>
      </c>
      <c r="AF10" s="277"/>
      <c r="AG10" s="277"/>
      <c r="AH10" s="278"/>
      <c r="AI10" s="122"/>
      <c r="AJ10" s="290"/>
      <c r="AK10" s="277">
        <v>0</v>
      </c>
      <c r="AL10" s="277">
        <v>1</v>
      </c>
      <c r="AM10" s="277">
        <v>0</v>
      </c>
      <c r="AN10" s="291"/>
      <c r="AO10" s="282">
        <f>T10+W10+Z10+AA10+AB10+AC10+AD10+AE10+AF10+AG10+AH10+AI10+AK10+AL10+AM10+AN10+U10+AJ10</f>
        <v>1103</v>
      </c>
      <c r="AP10" s="292">
        <f>(AO10-AE10-AI10-AJ10-AA10-AC10)*$AY$5-(K10+L10)*150000</f>
        <v>4396608</v>
      </c>
      <c r="AQ10" s="283">
        <f>(IF(AP10&lt;1500001,AP10*0%,IF(AP10&lt;2000001,AP10*5%-75000,IF(AP10&lt;8500001,AP10*10%-175000,IF(AP10&lt;=12500001,AP10*15%-600000,IF(AP10&gt;12500001,AP10*20%-1225000))))))/$AY$5</f>
        <v>65.493887651571399</v>
      </c>
      <c r="AR10" s="277"/>
      <c r="AS10" s="284">
        <v>109.5</v>
      </c>
      <c r="AT10" s="277"/>
      <c r="AU10" s="280"/>
      <c r="AV10" s="285">
        <f>ROUND(AO10-AQ10-AR10-AS10-AT10-AU10,2)</f>
        <v>928.01</v>
      </c>
      <c r="AW10" s="286">
        <f>INT(AV10)</f>
        <v>928</v>
      </c>
      <c r="AX10" s="287">
        <f>ROUND((AV10-AW10)*4000,-2)</f>
        <v>0</v>
      </c>
      <c r="AY10" s="289"/>
    </row>
    <row r="11" spans="1:51" s="121" customFormat="1" ht="77.25" customHeight="1">
      <c r="A11" s="120">
        <v>2</v>
      </c>
      <c r="B11" s="72">
        <v>2</v>
      </c>
      <c r="C11" s="133" t="s">
        <v>94</v>
      </c>
      <c r="D11" s="134" t="s">
        <v>95</v>
      </c>
      <c r="E11" s="134" t="s">
        <v>96</v>
      </c>
      <c r="F11" s="133" t="s">
        <v>91</v>
      </c>
      <c r="G11" s="138">
        <v>43510</v>
      </c>
      <c r="H11" s="139">
        <v>36445</v>
      </c>
      <c r="I11" s="128">
        <v>80098130</v>
      </c>
      <c r="J11" s="135" t="s">
        <v>97</v>
      </c>
      <c r="K11" s="130"/>
      <c r="L11" s="130"/>
      <c r="M11" s="140" t="s">
        <v>1253</v>
      </c>
      <c r="N11" s="133" t="s">
        <v>98</v>
      </c>
      <c r="O11" s="204">
        <v>100</v>
      </c>
      <c r="P11" s="204">
        <v>50</v>
      </c>
      <c r="Q11" s="204"/>
      <c r="R11" s="272">
        <v>204</v>
      </c>
      <c r="S11" s="273">
        <v>26</v>
      </c>
      <c r="T11" s="274">
        <f t="shared" ref="T11:T77" si="0">(R11+O11+P11+Q11)/$R$5*S11</f>
        <v>354</v>
      </c>
      <c r="U11" s="274"/>
      <c r="V11" s="275"/>
      <c r="W11" s="276">
        <f t="shared" ref="W11:W77" si="1">(204/$R$5/8)*1.5*V11</f>
        <v>0</v>
      </c>
      <c r="X11" s="290"/>
      <c r="Y11" s="290"/>
      <c r="Z11" s="277">
        <f t="shared" ref="Z11:Z70" si="2">SUM(204/$R$5/8*2*X11)+SUM(204/$R$5/8*2*Y11)</f>
        <v>0</v>
      </c>
      <c r="AA11" s="278">
        <f>V11/2*0.625</f>
        <v>0</v>
      </c>
      <c r="AB11" s="277">
        <v>15</v>
      </c>
      <c r="AC11" s="277">
        <f t="shared" ref="AC11:AC74" si="3">8/$R$5*S11</f>
        <v>8</v>
      </c>
      <c r="AD11" s="277"/>
      <c r="AE11" s="279">
        <f t="shared" ref="AE11:AE74" si="4">7/$R$5*S11</f>
        <v>7</v>
      </c>
      <c r="AF11" s="277"/>
      <c r="AG11" s="277"/>
      <c r="AH11" s="278"/>
      <c r="AI11" s="122"/>
      <c r="AJ11" s="290"/>
      <c r="AK11" s="277">
        <v>0</v>
      </c>
      <c r="AL11" s="277">
        <v>1</v>
      </c>
      <c r="AM11" s="277">
        <v>0</v>
      </c>
      <c r="AN11" s="291"/>
      <c r="AO11" s="282">
        <f>T11+W11+Z11+AA11+AB11+AC11+AD11+AE11+AF11+AG11+AH11+AI11+AK11+AL11+AM11+AN11+U11+AJ11</f>
        <v>385</v>
      </c>
      <c r="AP11" s="292">
        <f>(AO11-AE11-AI11-AJ11-AA11-AC11)*$AY$5-(K11+L11)*150000</f>
        <v>1495170</v>
      </c>
      <c r="AQ11" s="283">
        <f t="shared" ref="AQ11:AQ77" si="5">(IF(AP11&lt;1500001,AP11*0%,IF(AP11&lt;2000001,AP11*5%-75000,IF(AP11&lt;8500001,AP11*10%-175000,IF(AP11&lt;=12500001,AP11*15%-600000,IF(AP11&gt;12500001,AP11*20%-1225000))))))/$AY$5</f>
        <v>0</v>
      </c>
      <c r="AR11" s="277"/>
      <c r="AS11" s="284">
        <v>109.5</v>
      </c>
      <c r="AT11" s="277"/>
      <c r="AU11" s="280"/>
      <c r="AV11" s="285">
        <f t="shared" ref="AV11:AV77" si="6">ROUND(AO11-AQ11-AR11-AS11-AT11-AU11,2)</f>
        <v>275.5</v>
      </c>
      <c r="AW11" s="286">
        <f t="shared" ref="AW11:AW77" si="7">INT(AV11)</f>
        <v>275</v>
      </c>
      <c r="AX11" s="287">
        <f t="shared" ref="AX11:AX77" si="8">ROUND((AV11-AW11)*4000,-2)</f>
        <v>2000</v>
      </c>
      <c r="AY11" s="289"/>
    </row>
    <row r="12" spans="1:51" s="121" customFormat="1" ht="77.25" customHeight="1">
      <c r="A12" s="118">
        <v>3</v>
      </c>
      <c r="B12" s="72">
        <v>3</v>
      </c>
      <c r="C12" s="133" t="s">
        <v>99</v>
      </c>
      <c r="D12" s="134" t="s">
        <v>100</v>
      </c>
      <c r="E12" s="134" t="s">
        <v>101</v>
      </c>
      <c r="F12" s="141" t="s">
        <v>102</v>
      </c>
      <c r="G12" s="138">
        <v>43514</v>
      </c>
      <c r="H12" s="127">
        <v>32875</v>
      </c>
      <c r="I12" s="128">
        <v>20768742</v>
      </c>
      <c r="J12" s="135" t="s">
        <v>103</v>
      </c>
      <c r="K12" s="130">
        <v>1</v>
      </c>
      <c r="L12" s="130">
        <v>1</v>
      </c>
      <c r="M12" s="136" t="s">
        <v>1331</v>
      </c>
      <c r="N12" s="142" t="s">
        <v>104</v>
      </c>
      <c r="O12" s="204">
        <v>148</v>
      </c>
      <c r="P12" s="204"/>
      <c r="Q12" s="204"/>
      <c r="R12" s="272">
        <v>204</v>
      </c>
      <c r="S12" s="293">
        <v>26</v>
      </c>
      <c r="T12" s="274">
        <f t="shared" si="0"/>
        <v>352</v>
      </c>
      <c r="U12" s="274"/>
      <c r="V12" s="294">
        <v>38</v>
      </c>
      <c r="W12" s="276">
        <f t="shared" si="1"/>
        <v>55.903846153846146</v>
      </c>
      <c r="X12" s="122">
        <v>3</v>
      </c>
      <c r="Y12" s="122"/>
      <c r="Z12" s="277">
        <f t="shared" si="2"/>
        <v>5.8846153846153841</v>
      </c>
      <c r="AA12" s="278">
        <v>11.875</v>
      </c>
      <c r="AB12" s="277">
        <v>15</v>
      </c>
      <c r="AC12" s="277">
        <f t="shared" si="3"/>
        <v>8</v>
      </c>
      <c r="AD12" s="277"/>
      <c r="AE12" s="279">
        <f t="shared" si="4"/>
        <v>7</v>
      </c>
      <c r="AF12" s="277"/>
      <c r="AG12" s="277"/>
      <c r="AH12" s="278"/>
      <c r="AI12" s="122"/>
      <c r="AJ12" s="290"/>
      <c r="AK12" s="277">
        <v>0</v>
      </c>
      <c r="AL12" s="277">
        <v>1</v>
      </c>
      <c r="AM12" s="277">
        <v>0</v>
      </c>
      <c r="AN12" s="291"/>
      <c r="AO12" s="282">
        <f>T12+W12+Z12+AA12+AB12+AC12+AD12+AE12+AF12+AG12+AH12+AI12+AK12+AL12+AM12+AN12+U12+AJ12</f>
        <v>456.66346153846149</v>
      </c>
      <c r="AP12" s="292">
        <f>(AO12-AE12-AI12-AJ12-AA12-AC12)*$AY$5-(K12+L12)*150000</f>
        <v>1436775.1730769228</v>
      </c>
      <c r="AQ12" s="283">
        <f t="shared" si="5"/>
        <v>0</v>
      </c>
      <c r="AR12" s="277"/>
      <c r="AS12" s="284">
        <v>138.04</v>
      </c>
      <c r="AT12" s="277"/>
      <c r="AU12" s="280"/>
      <c r="AV12" s="285">
        <f t="shared" si="6"/>
        <v>318.62</v>
      </c>
      <c r="AW12" s="286">
        <f t="shared" si="7"/>
        <v>318</v>
      </c>
      <c r="AX12" s="287">
        <f t="shared" si="8"/>
        <v>2500</v>
      </c>
      <c r="AY12" s="289"/>
    </row>
    <row r="13" spans="1:51" s="121" customFormat="1" ht="77.25" customHeight="1">
      <c r="A13" s="120">
        <v>4</v>
      </c>
      <c r="B13" s="72">
        <v>4</v>
      </c>
      <c r="C13" s="133" t="s">
        <v>105</v>
      </c>
      <c r="D13" s="134" t="s">
        <v>106</v>
      </c>
      <c r="E13" s="134" t="s">
        <v>107</v>
      </c>
      <c r="F13" s="141" t="s">
        <v>102</v>
      </c>
      <c r="G13" s="138">
        <v>43514</v>
      </c>
      <c r="H13" s="139">
        <v>32147</v>
      </c>
      <c r="I13" s="128">
        <v>30844988</v>
      </c>
      <c r="J13" s="135" t="s">
        <v>108</v>
      </c>
      <c r="K13" s="130">
        <v>1</v>
      </c>
      <c r="L13" s="130">
        <v>1</v>
      </c>
      <c r="M13" s="136" t="s">
        <v>1332</v>
      </c>
      <c r="N13" s="143" t="s">
        <v>109</v>
      </c>
      <c r="O13" s="204"/>
      <c r="P13" s="204">
        <v>30</v>
      </c>
      <c r="Q13" s="204"/>
      <c r="R13" s="272">
        <v>204</v>
      </c>
      <c r="S13" s="273">
        <v>26</v>
      </c>
      <c r="T13" s="274">
        <f t="shared" si="0"/>
        <v>234</v>
      </c>
      <c r="U13" s="274"/>
      <c r="V13" s="295"/>
      <c r="W13" s="276">
        <f t="shared" si="1"/>
        <v>0</v>
      </c>
      <c r="X13" s="290"/>
      <c r="Y13" s="290"/>
      <c r="Z13" s="277">
        <f t="shared" si="2"/>
        <v>0</v>
      </c>
      <c r="AA13" s="278">
        <f t="shared" ref="AA13:AA79" si="9">V13/2*0.625</f>
        <v>0</v>
      </c>
      <c r="AB13" s="277">
        <v>15</v>
      </c>
      <c r="AC13" s="277">
        <f t="shared" si="3"/>
        <v>8</v>
      </c>
      <c r="AD13" s="277"/>
      <c r="AE13" s="279">
        <f t="shared" si="4"/>
        <v>7</v>
      </c>
      <c r="AF13" s="277"/>
      <c r="AG13" s="277"/>
      <c r="AH13" s="278"/>
      <c r="AI13" s="122"/>
      <c r="AJ13" s="290"/>
      <c r="AK13" s="277">
        <v>0</v>
      </c>
      <c r="AL13" s="277">
        <v>18.690000000000001</v>
      </c>
      <c r="AM13" s="277">
        <v>0</v>
      </c>
      <c r="AN13" s="291"/>
      <c r="AO13" s="282">
        <f>T13+W13+Z13+AA13+AB13+AC13+AD13+AE13+AF13+AG13+AH13+AI13+AK13+AL13+AM13+AN13+U13+AJ13</f>
        <v>282.69</v>
      </c>
      <c r="AP13" s="292">
        <f>(AO13-AE13-AI13-AJ13-AA13-AC13)*$AY$5-(K13+L13)*150000</f>
        <v>781735.29</v>
      </c>
      <c r="AQ13" s="283">
        <f t="shared" si="5"/>
        <v>0</v>
      </c>
      <c r="AR13" s="277"/>
      <c r="AS13" s="284">
        <v>127.19</v>
      </c>
      <c r="AT13" s="277"/>
      <c r="AU13" s="280"/>
      <c r="AV13" s="285">
        <f t="shared" si="6"/>
        <v>155.5</v>
      </c>
      <c r="AW13" s="286">
        <f t="shared" si="7"/>
        <v>155</v>
      </c>
      <c r="AX13" s="287">
        <f t="shared" si="8"/>
        <v>2000</v>
      </c>
      <c r="AY13" s="289"/>
    </row>
    <row r="14" spans="1:51" s="121" customFormat="1" ht="77.25" customHeight="1">
      <c r="A14" s="118">
        <v>5</v>
      </c>
      <c r="B14" s="72">
        <v>5</v>
      </c>
      <c r="C14" s="133" t="s">
        <v>110</v>
      </c>
      <c r="D14" s="134" t="s">
        <v>111</v>
      </c>
      <c r="E14" s="134" t="s">
        <v>112</v>
      </c>
      <c r="F14" s="141" t="s">
        <v>102</v>
      </c>
      <c r="G14" s="138">
        <v>43560</v>
      </c>
      <c r="H14" s="139">
        <v>34032</v>
      </c>
      <c r="I14" s="144">
        <v>100779797</v>
      </c>
      <c r="J14" s="135" t="s">
        <v>113</v>
      </c>
      <c r="K14" s="130"/>
      <c r="L14" s="130">
        <v>2</v>
      </c>
      <c r="M14" s="136" t="s">
        <v>1333</v>
      </c>
      <c r="N14" s="143" t="s">
        <v>109</v>
      </c>
      <c r="O14" s="204">
        <v>60</v>
      </c>
      <c r="P14" s="204"/>
      <c r="Q14" s="204"/>
      <c r="R14" s="272">
        <v>204</v>
      </c>
      <c r="S14" s="273">
        <v>26</v>
      </c>
      <c r="T14" s="274">
        <f t="shared" si="0"/>
        <v>264</v>
      </c>
      <c r="U14" s="274"/>
      <c r="V14" s="295"/>
      <c r="W14" s="276">
        <f t="shared" si="1"/>
        <v>0</v>
      </c>
      <c r="X14" s="290"/>
      <c r="Y14" s="290"/>
      <c r="Z14" s="277">
        <f t="shared" si="2"/>
        <v>0</v>
      </c>
      <c r="AA14" s="278">
        <f t="shared" si="9"/>
        <v>0</v>
      </c>
      <c r="AB14" s="277">
        <v>15</v>
      </c>
      <c r="AC14" s="277">
        <f t="shared" si="3"/>
        <v>8</v>
      </c>
      <c r="AD14" s="277"/>
      <c r="AE14" s="279">
        <f t="shared" si="4"/>
        <v>7</v>
      </c>
      <c r="AF14" s="277"/>
      <c r="AG14" s="277"/>
      <c r="AH14" s="278"/>
      <c r="AI14" s="122"/>
      <c r="AJ14" s="290"/>
      <c r="AK14" s="277">
        <v>0</v>
      </c>
      <c r="AL14" s="277">
        <v>1</v>
      </c>
      <c r="AM14" s="277">
        <v>0</v>
      </c>
      <c r="AN14" s="291"/>
      <c r="AO14" s="282">
        <f>T14+W14+Z14+AA14+AB14+AC14+AD14+AE14+AF14+AG14+AH14+AI14+AK14+AL14+AM14+AN14+U14+AJ14</f>
        <v>295</v>
      </c>
      <c r="AP14" s="292">
        <f>(AO14-AE14-AI14-AJ14-AA14-AC14)*$AY$5-(K14+L14)*150000</f>
        <v>831480</v>
      </c>
      <c r="AQ14" s="283">
        <f t="shared" si="5"/>
        <v>0</v>
      </c>
      <c r="AR14" s="277"/>
      <c r="AS14" s="284">
        <v>109.5</v>
      </c>
      <c r="AT14" s="277"/>
      <c r="AU14" s="280"/>
      <c r="AV14" s="285">
        <f t="shared" si="6"/>
        <v>185.5</v>
      </c>
      <c r="AW14" s="286">
        <f t="shared" si="7"/>
        <v>185</v>
      </c>
      <c r="AX14" s="287">
        <f t="shared" si="8"/>
        <v>2000</v>
      </c>
      <c r="AY14" s="289"/>
    </row>
    <row r="15" spans="1:51" s="121" customFormat="1" ht="77.25" customHeight="1">
      <c r="A15" s="118">
        <v>7</v>
      </c>
      <c r="B15" s="72">
        <v>6</v>
      </c>
      <c r="C15" s="133" t="s">
        <v>115</v>
      </c>
      <c r="D15" s="134" t="s">
        <v>116</v>
      </c>
      <c r="E15" s="134" t="s">
        <v>117</v>
      </c>
      <c r="F15" s="141" t="s">
        <v>102</v>
      </c>
      <c r="G15" s="138">
        <v>43514</v>
      </c>
      <c r="H15" s="139">
        <v>34037</v>
      </c>
      <c r="I15" s="128">
        <v>21132703</v>
      </c>
      <c r="J15" s="135" t="s">
        <v>118</v>
      </c>
      <c r="K15" s="130">
        <v>1</v>
      </c>
      <c r="L15" s="130">
        <v>1</v>
      </c>
      <c r="M15" s="140" t="s">
        <v>1334</v>
      </c>
      <c r="N15" s="143" t="s">
        <v>119</v>
      </c>
      <c r="O15" s="204">
        <v>205</v>
      </c>
      <c r="P15" s="204">
        <v>130</v>
      </c>
      <c r="Q15" s="204"/>
      <c r="R15" s="272">
        <v>204</v>
      </c>
      <c r="S15" s="273">
        <v>26</v>
      </c>
      <c r="T15" s="274">
        <f t="shared" si="0"/>
        <v>539</v>
      </c>
      <c r="U15" s="274"/>
      <c r="V15" s="141"/>
      <c r="W15" s="276">
        <f t="shared" si="1"/>
        <v>0</v>
      </c>
      <c r="X15" s="290"/>
      <c r="Y15" s="290"/>
      <c r="Z15" s="277">
        <f t="shared" si="2"/>
        <v>0</v>
      </c>
      <c r="AA15" s="278">
        <f t="shared" si="9"/>
        <v>0</v>
      </c>
      <c r="AB15" s="277">
        <v>15</v>
      </c>
      <c r="AC15" s="277">
        <f t="shared" si="3"/>
        <v>8</v>
      </c>
      <c r="AD15" s="277"/>
      <c r="AE15" s="279">
        <f t="shared" si="4"/>
        <v>7</v>
      </c>
      <c r="AF15" s="277"/>
      <c r="AG15" s="277"/>
      <c r="AH15" s="278"/>
      <c r="AI15" s="122"/>
      <c r="AJ15" s="290"/>
      <c r="AK15" s="277">
        <v>0</v>
      </c>
      <c r="AL15" s="277">
        <v>1</v>
      </c>
      <c r="AM15" s="277">
        <v>0</v>
      </c>
      <c r="AN15" s="291"/>
      <c r="AO15" s="282">
        <f>T15+W15+Z15+AA15+AB15+AC15+AD15+AE15+AF15+AG15+AH15+AI15+AK15+AL15+AM15+AN15+U15+AJ15</f>
        <v>570</v>
      </c>
      <c r="AP15" s="292">
        <f>(AO15-AE15-AI15-AJ15-AA15-AC15)*$AY$5-(K15+L15)*150000</f>
        <v>1942755</v>
      </c>
      <c r="AQ15" s="283">
        <f>(IF(AP15&lt;1500001,AP15*0%,IF(AP15&lt;2000001,AP15*5%-75000,IF(AP15&lt;8500001,AP15*10%-175000,IF(AP15&lt;=12500001,AP15*15%-600000,IF(AP15&gt;12500001,AP15*20%-1225000))))))/$AY$5</f>
        <v>5.4782850779510026</v>
      </c>
      <c r="AR15" s="277"/>
      <c r="AS15" s="284">
        <v>109.5</v>
      </c>
      <c r="AT15" s="277"/>
      <c r="AU15" s="280"/>
      <c r="AV15" s="285">
        <f t="shared" si="6"/>
        <v>455.02</v>
      </c>
      <c r="AW15" s="286">
        <f t="shared" si="7"/>
        <v>455</v>
      </c>
      <c r="AX15" s="287">
        <f t="shared" si="8"/>
        <v>100</v>
      </c>
      <c r="AY15" s="289"/>
    </row>
    <row r="16" spans="1:51" s="121" customFormat="1" ht="77.25" customHeight="1">
      <c r="A16" s="120">
        <v>8</v>
      </c>
      <c r="B16" s="72">
        <v>7</v>
      </c>
      <c r="C16" s="133" t="s">
        <v>120</v>
      </c>
      <c r="D16" s="134" t="s">
        <v>121</v>
      </c>
      <c r="E16" s="134" t="s">
        <v>122</v>
      </c>
      <c r="F16" s="133" t="s">
        <v>91</v>
      </c>
      <c r="G16" s="138">
        <v>43516</v>
      </c>
      <c r="H16" s="127">
        <v>36587</v>
      </c>
      <c r="I16" s="128">
        <v>31029447</v>
      </c>
      <c r="J16" s="135" t="s">
        <v>123</v>
      </c>
      <c r="K16" s="130"/>
      <c r="L16" s="130"/>
      <c r="M16" s="140" t="s">
        <v>1335</v>
      </c>
      <c r="N16" s="133" t="s">
        <v>124</v>
      </c>
      <c r="O16" s="204"/>
      <c r="P16" s="204">
        <v>30</v>
      </c>
      <c r="Q16" s="204"/>
      <c r="R16" s="272">
        <v>204</v>
      </c>
      <c r="S16" s="273">
        <v>26</v>
      </c>
      <c r="T16" s="274">
        <f t="shared" si="0"/>
        <v>234</v>
      </c>
      <c r="U16" s="274"/>
      <c r="V16" s="295"/>
      <c r="W16" s="276">
        <f t="shared" si="1"/>
        <v>0</v>
      </c>
      <c r="X16" s="290"/>
      <c r="Y16" s="290"/>
      <c r="Z16" s="277">
        <f t="shared" si="2"/>
        <v>0</v>
      </c>
      <c r="AA16" s="278">
        <f t="shared" si="9"/>
        <v>0</v>
      </c>
      <c r="AB16" s="277">
        <v>15</v>
      </c>
      <c r="AC16" s="277">
        <f t="shared" si="3"/>
        <v>8</v>
      </c>
      <c r="AD16" s="277"/>
      <c r="AE16" s="279">
        <f t="shared" si="4"/>
        <v>7</v>
      </c>
      <c r="AF16" s="277"/>
      <c r="AG16" s="277"/>
      <c r="AH16" s="278"/>
      <c r="AI16" s="122"/>
      <c r="AJ16" s="290"/>
      <c r="AK16" s="277">
        <v>0</v>
      </c>
      <c r="AL16" s="277">
        <v>1</v>
      </c>
      <c r="AM16" s="277">
        <v>0</v>
      </c>
      <c r="AN16" s="291"/>
      <c r="AO16" s="282">
        <f>T16+W16+Z16+AA16+AB16+AC16+AD16+AE16+AF16+AG16+AH16+AI16+AK16+AL16+AM16+AN16+U16+AJ16</f>
        <v>265</v>
      </c>
      <c r="AP16" s="292">
        <f>(AO16-AE16-AI16-AJ16-AA16-AC16)*$AY$5-(K16+L16)*150000</f>
        <v>1010250</v>
      </c>
      <c r="AQ16" s="283">
        <f t="shared" si="5"/>
        <v>0</v>
      </c>
      <c r="AR16" s="277"/>
      <c r="AS16" s="284">
        <v>109.5</v>
      </c>
      <c r="AT16" s="277"/>
      <c r="AU16" s="280"/>
      <c r="AV16" s="285">
        <f t="shared" si="6"/>
        <v>155.5</v>
      </c>
      <c r="AW16" s="286">
        <f t="shared" si="7"/>
        <v>155</v>
      </c>
      <c r="AX16" s="287">
        <f t="shared" si="8"/>
        <v>2000</v>
      </c>
      <c r="AY16" s="289"/>
    </row>
    <row r="17" spans="1:51" s="121" customFormat="1" ht="77.25" customHeight="1">
      <c r="A17" s="118">
        <v>9</v>
      </c>
      <c r="B17" s="72">
        <v>8</v>
      </c>
      <c r="C17" s="133" t="s">
        <v>125</v>
      </c>
      <c r="D17" s="134" t="s">
        <v>126</v>
      </c>
      <c r="E17" s="134" t="s">
        <v>127</v>
      </c>
      <c r="F17" s="133" t="s">
        <v>91</v>
      </c>
      <c r="G17" s="138">
        <v>43510</v>
      </c>
      <c r="H17" s="139">
        <v>27976</v>
      </c>
      <c r="I17" s="128">
        <v>30847536</v>
      </c>
      <c r="J17" s="145" t="s">
        <v>128</v>
      </c>
      <c r="K17" s="130"/>
      <c r="L17" s="130"/>
      <c r="M17" s="136" t="s">
        <v>1336</v>
      </c>
      <c r="N17" s="142" t="s">
        <v>104</v>
      </c>
      <c r="O17" s="204"/>
      <c r="P17" s="204"/>
      <c r="Q17" s="204"/>
      <c r="R17" s="272">
        <v>204</v>
      </c>
      <c r="S17" s="273">
        <v>26</v>
      </c>
      <c r="T17" s="274">
        <f t="shared" si="0"/>
        <v>204</v>
      </c>
      <c r="U17" s="274"/>
      <c r="V17" s="295"/>
      <c r="W17" s="276">
        <f t="shared" si="1"/>
        <v>0</v>
      </c>
      <c r="X17" s="290"/>
      <c r="Y17" s="290"/>
      <c r="Z17" s="277">
        <f t="shared" si="2"/>
        <v>0</v>
      </c>
      <c r="AA17" s="278">
        <f t="shared" si="9"/>
        <v>0</v>
      </c>
      <c r="AB17" s="277">
        <v>15</v>
      </c>
      <c r="AC17" s="277">
        <f t="shared" si="3"/>
        <v>8</v>
      </c>
      <c r="AD17" s="277"/>
      <c r="AE17" s="279">
        <f t="shared" si="4"/>
        <v>7</v>
      </c>
      <c r="AF17" s="277"/>
      <c r="AG17" s="277"/>
      <c r="AH17" s="278"/>
      <c r="AI17" s="122"/>
      <c r="AJ17" s="290"/>
      <c r="AK17" s="277">
        <v>0</v>
      </c>
      <c r="AL17" s="277">
        <v>17.850000000000001</v>
      </c>
      <c r="AM17" s="277">
        <v>0</v>
      </c>
      <c r="AN17" s="291"/>
      <c r="AO17" s="282">
        <f>T17+W17+Z17+AA17+AB17+AC17+AD17+AE17+AF17+AG17+AH17+AI17+AK17+AL17+AM17+AN17+U17+AJ17</f>
        <v>251.85</v>
      </c>
      <c r="AP17" s="292">
        <f>(AO17-AE17-AI17-AJ17-AA17-AC17)*$AY$5-(K17+L17)*150000</f>
        <v>957110.85</v>
      </c>
      <c r="AQ17" s="283">
        <f t="shared" si="5"/>
        <v>0</v>
      </c>
      <c r="AR17" s="277"/>
      <c r="AS17" s="284">
        <v>126.35</v>
      </c>
      <c r="AT17" s="277"/>
      <c r="AU17" s="280"/>
      <c r="AV17" s="285">
        <f t="shared" si="6"/>
        <v>125.5</v>
      </c>
      <c r="AW17" s="286">
        <f t="shared" si="7"/>
        <v>125</v>
      </c>
      <c r="AX17" s="287">
        <f t="shared" si="8"/>
        <v>2000</v>
      </c>
      <c r="AY17" s="289"/>
    </row>
    <row r="18" spans="1:51" s="121" customFormat="1" ht="77.25" customHeight="1">
      <c r="A18" s="120">
        <v>10</v>
      </c>
      <c r="B18" s="72">
        <v>9</v>
      </c>
      <c r="C18" s="133" t="s">
        <v>129</v>
      </c>
      <c r="D18" s="134" t="s">
        <v>130</v>
      </c>
      <c r="E18" s="134" t="s">
        <v>131</v>
      </c>
      <c r="F18" s="133" t="s">
        <v>91</v>
      </c>
      <c r="G18" s="138">
        <v>43587</v>
      </c>
      <c r="H18" s="127">
        <v>30743</v>
      </c>
      <c r="I18" s="128" t="s">
        <v>132</v>
      </c>
      <c r="J18" s="135" t="s">
        <v>133</v>
      </c>
      <c r="K18" s="130">
        <v>1</v>
      </c>
      <c r="L18" s="130">
        <v>2</v>
      </c>
      <c r="M18" s="142" t="s">
        <v>1337</v>
      </c>
      <c r="N18" s="143" t="s">
        <v>114</v>
      </c>
      <c r="O18" s="204">
        <v>205</v>
      </c>
      <c r="P18" s="296">
        <v>140</v>
      </c>
      <c r="Q18" s="204"/>
      <c r="R18" s="272">
        <v>204</v>
      </c>
      <c r="S18" s="273">
        <v>26</v>
      </c>
      <c r="T18" s="274">
        <f t="shared" si="0"/>
        <v>549</v>
      </c>
      <c r="U18" s="274"/>
      <c r="V18" s="141"/>
      <c r="W18" s="276">
        <f t="shared" si="1"/>
        <v>0</v>
      </c>
      <c r="X18" s="290"/>
      <c r="Y18" s="290"/>
      <c r="Z18" s="277">
        <f t="shared" si="2"/>
        <v>0</v>
      </c>
      <c r="AA18" s="278">
        <f t="shared" si="9"/>
        <v>0</v>
      </c>
      <c r="AB18" s="277">
        <v>15</v>
      </c>
      <c r="AC18" s="277">
        <f t="shared" si="3"/>
        <v>8</v>
      </c>
      <c r="AD18" s="277"/>
      <c r="AE18" s="279">
        <f t="shared" si="4"/>
        <v>7</v>
      </c>
      <c r="AF18" s="277"/>
      <c r="AG18" s="277"/>
      <c r="AH18" s="278"/>
      <c r="AI18" s="122"/>
      <c r="AJ18" s="290"/>
      <c r="AK18" s="277">
        <v>0</v>
      </c>
      <c r="AL18" s="277">
        <v>1</v>
      </c>
      <c r="AM18" s="277">
        <v>0</v>
      </c>
      <c r="AN18" s="291"/>
      <c r="AO18" s="282">
        <f>T18+W18+Z18+AA18+AB18+AC18+AD18+AE18+AF18+AG18+AH18+AI18+AK18+AL18+AM18+AN18+U18+AJ18</f>
        <v>580</v>
      </c>
      <c r="AP18" s="292">
        <f>(AO18-AE18-AI18-AJ18-AA18-AC18)*$AY$5-(K18+L18)*150000</f>
        <v>1833165</v>
      </c>
      <c r="AQ18" s="283">
        <f t="shared" si="5"/>
        <v>4.122308834446919</v>
      </c>
      <c r="AR18" s="277"/>
      <c r="AS18" s="284">
        <v>109.5</v>
      </c>
      <c r="AT18" s="277"/>
      <c r="AU18" s="280"/>
      <c r="AV18" s="285">
        <f t="shared" si="6"/>
        <v>466.38</v>
      </c>
      <c r="AW18" s="286">
        <f t="shared" si="7"/>
        <v>466</v>
      </c>
      <c r="AX18" s="287">
        <f t="shared" si="8"/>
        <v>1500</v>
      </c>
      <c r="AY18" s="289"/>
    </row>
    <row r="19" spans="1:51" s="121" customFormat="1" ht="77.25" customHeight="1">
      <c r="A19" s="118">
        <v>11</v>
      </c>
      <c r="B19" s="72">
        <v>10</v>
      </c>
      <c r="C19" s="133" t="s">
        <v>134</v>
      </c>
      <c r="D19" s="134" t="s">
        <v>135</v>
      </c>
      <c r="E19" s="134" t="s">
        <v>136</v>
      </c>
      <c r="F19" s="133" t="s">
        <v>91</v>
      </c>
      <c r="G19" s="138">
        <v>43517</v>
      </c>
      <c r="H19" s="139">
        <v>23408</v>
      </c>
      <c r="I19" s="128">
        <v>30626462</v>
      </c>
      <c r="J19" s="135" t="s">
        <v>137</v>
      </c>
      <c r="K19" s="130">
        <v>1</v>
      </c>
      <c r="L19" s="130"/>
      <c r="M19" s="142" t="s">
        <v>1338</v>
      </c>
      <c r="N19" s="143" t="s">
        <v>114</v>
      </c>
      <c r="O19" s="204"/>
      <c r="P19" s="296"/>
      <c r="Q19" s="204"/>
      <c r="R19" s="272">
        <v>204</v>
      </c>
      <c r="S19" s="273"/>
      <c r="T19" s="274">
        <f t="shared" si="0"/>
        <v>0</v>
      </c>
      <c r="U19" s="274">
        <v>30</v>
      </c>
      <c r="V19" s="295"/>
      <c r="W19" s="276">
        <f t="shared" si="1"/>
        <v>0</v>
      </c>
      <c r="X19" s="290"/>
      <c r="Y19" s="290"/>
      <c r="Z19" s="277">
        <f t="shared" si="2"/>
        <v>0</v>
      </c>
      <c r="AA19" s="278">
        <f t="shared" si="9"/>
        <v>0</v>
      </c>
      <c r="AB19" s="277"/>
      <c r="AC19" s="277">
        <f t="shared" si="3"/>
        <v>0</v>
      </c>
      <c r="AD19" s="277"/>
      <c r="AE19" s="279">
        <f t="shared" si="4"/>
        <v>0</v>
      </c>
      <c r="AF19" s="277"/>
      <c r="AG19" s="277"/>
      <c r="AH19" s="278">
        <f>IFERROR(VLOOKUP(C19,[1]Anuual!B:Y,24,0),0)</f>
        <v>0</v>
      </c>
      <c r="AI19" s="122"/>
      <c r="AJ19" s="290"/>
      <c r="AK19" s="277">
        <v>0</v>
      </c>
      <c r="AL19" s="277"/>
      <c r="AM19" s="277">
        <v>0</v>
      </c>
      <c r="AN19" s="291"/>
      <c r="AO19" s="282">
        <f>T19+W19+Z19+AA19+AB19+AC19+AD19+AE19+AF19+AG19+AH19+AI19+AK19+AL19+AM19+AN19+U19+AJ19</f>
        <v>30</v>
      </c>
      <c r="AP19" s="292">
        <f>(AO19-AE19-AI19-AJ19-AA19-AC19)*$AY$5-(K19+L19)*150000</f>
        <v>-28770</v>
      </c>
      <c r="AQ19" s="283">
        <f t="shared" si="5"/>
        <v>0</v>
      </c>
      <c r="AR19" s="277"/>
      <c r="AS19" s="284"/>
      <c r="AT19" s="277"/>
      <c r="AU19" s="280"/>
      <c r="AV19" s="285">
        <f t="shared" si="6"/>
        <v>30</v>
      </c>
      <c r="AW19" s="286">
        <f t="shared" si="7"/>
        <v>30</v>
      </c>
      <c r="AX19" s="287">
        <f t="shared" si="8"/>
        <v>0</v>
      </c>
      <c r="AY19" s="289"/>
    </row>
    <row r="20" spans="1:51" s="121" customFormat="1" ht="77.25" customHeight="1">
      <c r="A20" s="120">
        <v>12</v>
      </c>
      <c r="B20" s="72">
        <v>11</v>
      </c>
      <c r="C20" s="133" t="s">
        <v>138</v>
      </c>
      <c r="D20" s="134" t="s">
        <v>139</v>
      </c>
      <c r="E20" s="134" t="s">
        <v>140</v>
      </c>
      <c r="F20" s="133" t="s">
        <v>91</v>
      </c>
      <c r="G20" s="138">
        <v>43556</v>
      </c>
      <c r="H20" s="139">
        <v>31856</v>
      </c>
      <c r="I20" s="128">
        <v>61863750</v>
      </c>
      <c r="J20" s="135" t="s">
        <v>141</v>
      </c>
      <c r="K20" s="130">
        <v>1</v>
      </c>
      <c r="L20" s="130">
        <v>2</v>
      </c>
      <c r="M20" s="136" t="s">
        <v>1333</v>
      </c>
      <c r="N20" s="143" t="s">
        <v>109</v>
      </c>
      <c r="O20" s="204">
        <v>60</v>
      </c>
      <c r="P20" s="296"/>
      <c r="Q20" s="204"/>
      <c r="R20" s="272">
        <v>204</v>
      </c>
      <c r="S20" s="273">
        <v>26</v>
      </c>
      <c r="T20" s="274">
        <f t="shared" si="0"/>
        <v>264</v>
      </c>
      <c r="U20" s="274"/>
      <c r="V20" s="295"/>
      <c r="W20" s="276">
        <f t="shared" si="1"/>
        <v>0</v>
      </c>
      <c r="X20" s="290"/>
      <c r="Y20" s="290"/>
      <c r="Z20" s="277">
        <f t="shared" si="2"/>
        <v>0</v>
      </c>
      <c r="AA20" s="278">
        <f t="shared" si="9"/>
        <v>0</v>
      </c>
      <c r="AB20" s="277">
        <v>15</v>
      </c>
      <c r="AC20" s="277">
        <f t="shared" si="3"/>
        <v>8</v>
      </c>
      <c r="AD20" s="277"/>
      <c r="AE20" s="279">
        <f t="shared" si="4"/>
        <v>7</v>
      </c>
      <c r="AF20" s="277"/>
      <c r="AG20" s="277"/>
      <c r="AH20" s="278"/>
      <c r="AI20" s="122"/>
      <c r="AJ20" s="290"/>
      <c r="AK20" s="277">
        <v>0</v>
      </c>
      <c r="AL20" s="277">
        <v>1</v>
      </c>
      <c r="AM20" s="277"/>
      <c r="AN20" s="291"/>
      <c r="AO20" s="282">
        <f>T20+W20+Z20+AA20+AB20+AC20+AD20+AE20+AF20+AG20+AH20+AI20+AK20+AL20+AM20+AN20+U20+AJ20</f>
        <v>295</v>
      </c>
      <c r="AP20" s="292">
        <f>(AO20-AE20-AI20-AJ20-AA20-AC20)*$AY$5-(K20+L20)*150000</f>
        <v>681480</v>
      </c>
      <c r="AQ20" s="283">
        <f t="shared" si="5"/>
        <v>0</v>
      </c>
      <c r="AR20" s="277"/>
      <c r="AS20" s="284">
        <v>109.5</v>
      </c>
      <c r="AT20" s="277"/>
      <c r="AU20" s="280"/>
      <c r="AV20" s="285">
        <f t="shared" si="6"/>
        <v>185.5</v>
      </c>
      <c r="AW20" s="286">
        <f t="shared" si="7"/>
        <v>185</v>
      </c>
      <c r="AX20" s="287">
        <f t="shared" si="8"/>
        <v>2000</v>
      </c>
      <c r="AY20" s="289"/>
    </row>
    <row r="21" spans="1:51" s="121" customFormat="1" ht="77.25" customHeight="1">
      <c r="A21" s="118">
        <v>13</v>
      </c>
      <c r="B21" s="72">
        <v>12</v>
      </c>
      <c r="C21" s="133" t="s">
        <v>142</v>
      </c>
      <c r="D21" s="134" t="s">
        <v>143</v>
      </c>
      <c r="E21" s="134" t="s">
        <v>144</v>
      </c>
      <c r="F21" s="133" t="s">
        <v>91</v>
      </c>
      <c r="G21" s="138">
        <v>43518</v>
      </c>
      <c r="H21" s="139">
        <v>35618</v>
      </c>
      <c r="I21" s="128">
        <v>20880043</v>
      </c>
      <c r="J21" s="135" t="s">
        <v>145</v>
      </c>
      <c r="K21" s="130"/>
      <c r="L21" s="130"/>
      <c r="M21" s="136" t="s">
        <v>1339</v>
      </c>
      <c r="N21" s="133" t="s">
        <v>124</v>
      </c>
      <c r="O21" s="204">
        <v>60</v>
      </c>
      <c r="P21" s="296"/>
      <c r="Q21" s="204"/>
      <c r="R21" s="272">
        <v>204</v>
      </c>
      <c r="S21" s="273">
        <v>26</v>
      </c>
      <c r="T21" s="274">
        <f t="shared" si="0"/>
        <v>264</v>
      </c>
      <c r="U21" s="274"/>
      <c r="V21" s="295"/>
      <c r="W21" s="276">
        <f t="shared" si="1"/>
        <v>0</v>
      </c>
      <c r="X21" s="290"/>
      <c r="Y21" s="290"/>
      <c r="Z21" s="277">
        <f t="shared" si="2"/>
        <v>0</v>
      </c>
      <c r="AA21" s="278">
        <f t="shared" si="9"/>
        <v>0</v>
      </c>
      <c r="AB21" s="277">
        <v>15</v>
      </c>
      <c r="AC21" s="277">
        <f t="shared" si="3"/>
        <v>8</v>
      </c>
      <c r="AD21" s="277"/>
      <c r="AE21" s="279">
        <f t="shared" si="4"/>
        <v>7</v>
      </c>
      <c r="AF21" s="277"/>
      <c r="AG21" s="277"/>
      <c r="AH21" s="278"/>
      <c r="AI21" s="122"/>
      <c r="AJ21" s="290"/>
      <c r="AK21" s="277">
        <v>0</v>
      </c>
      <c r="AL21" s="277">
        <v>1</v>
      </c>
      <c r="AM21" s="277">
        <v>0</v>
      </c>
      <c r="AN21" s="291"/>
      <c r="AO21" s="282">
        <f>T21+W21+Z21+AA21+AB21+AC21+AD21+AE21+AF21+AG21+AH21+AI21+AK21+AL21+AM21+AN21+U21+AJ21</f>
        <v>295</v>
      </c>
      <c r="AP21" s="292">
        <f>(AO21-AE21-AI21-AJ21-AA21-AC21)*$AY$5-(K21+L21)*150000</f>
        <v>1131480</v>
      </c>
      <c r="AQ21" s="283">
        <f t="shared" si="5"/>
        <v>0</v>
      </c>
      <c r="AR21" s="277"/>
      <c r="AS21" s="284">
        <v>109.5</v>
      </c>
      <c r="AT21" s="277"/>
      <c r="AU21" s="280"/>
      <c r="AV21" s="285">
        <f t="shared" si="6"/>
        <v>185.5</v>
      </c>
      <c r="AW21" s="286">
        <f t="shared" si="7"/>
        <v>185</v>
      </c>
      <c r="AX21" s="287">
        <f t="shared" si="8"/>
        <v>2000</v>
      </c>
      <c r="AY21" s="289"/>
    </row>
    <row r="22" spans="1:51" s="121" customFormat="1" ht="77.25" customHeight="1">
      <c r="A22" s="120">
        <v>14</v>
      </c>
      <c r="B22" s="72">
        <v>13</v>
      </c>
      <c r="C22" s="133" t="s">
        <v>146</v>
      </c>
      <c r="D22" s="134" t="s">
        <v>147</v>
      </c>
      <c r="E22" s="134" t="s">
        <v>148</v>
      </c>
      <c r="F22" s="133" t="s">
        <v>91</v>
      </c>
      <c r="G22" s="138">
        <v>43516</v>
      </c>
      <c r="H22" s="127">
        <v>36782</v>
      </c>
      <c r="I22" s="128">
        <v>220182065</v>
      </c>
      <c r="J22" s="135" t="s">
        <v>149</v>
      </c>
      <c r="K22" s="130"/>
      <c r="L22" s="130"/>
      <c r="M22" s="140" t="s">
        <v>1339</v>
      </c>
      <c r="N22" s="133" t="s">
        <v>124</v>
      </c>
      <c r="O22" s="204">
        <v>60</v>
      </c>
      <c r="P22" s="296"/>
      <c r="Q22" s="204"/>
      <c r="R22" s="272">
        <v>204</v>
      </c>
      <c r="S22" s="273">
        <v>26</v>
      </c>
      <c r="T22" s="274">
        <f t="shared" si="0"/>
        <v>264</v>
      </c>
      <c r="U22" s="274"/>
      <c r="V22" s="295"/>
      <c r="W22" s="276">
        <f t="shared" si="1"/>
        <v>0</v>
      </c>
      <c r="X22" s="290"/>
      <c r="Y22" s="290"/>
      <c r="Z22" s="277">
        <f t="shared" si="2"/>
        <v>0</v>
      </c>
      <c r="AA22" s="278">
        <f t="shared" si="9"/>
        <v>0</v>
      </c>
      <c r="AB22" s="277">
        <v>15</v>
      </c>
      <c r="AC22" s="277">
        <f t="shared" si="3"/>
        <v>8</v>
      </c>
      <c r="AD22" s="277"/>
      <c r="AE22" s="279">
        <f t="shared" si="4"/>
        <v>7</v>
      </c>
      <c r="AF22" s="277"/>
      <c r="AG22" s="277"/>
      <c r="AH22" s="278"/>
      <c r="AI22" s="122"/>
      <c r="AJ22" s="290"/>
      <c r="AK22" s="277">
        <v>0</v>
      </c>
      <c r="AL22" s="277">
        <v>1</v>
      </c>
      <c r="AM22" s="277">
        <v>0</v>
      </c>
      <c r="AN22" s="291"/>
      <c r="AO22" s="282">
        <f>T22+W22+Z22+AA22+AB22+AC22+AD22+AE22+AF22+AG22+AH22+AI22+AK22+AL22+AM22+AN22+U22+AJ22</f>
        <v>295</v>
      </c>
      <c r="AP22" s="292">
        <f>(AO22-AE22-AI22-AJ22-AA22-AC22)*$AY$5-(K22+L22)*150000</f>
        <v>1131480</v>
      </c>
      <c r="AQ22" s="283">
        <f t="shared" si="5"/>
        <v>0</v>
      </c>
      <c r="AR22" s="277"/>
      <c r="AS22" s="284">
        <v>109.5</v>
      </c>
      <c r="AT22" s="277"/>
      <c r="AU22" s="280"/>
      <c r="AV22" s="285">
        <f t="shared" si="6"/>
        <v>185.5</v>
      </c>
      <c r="AW22" s="286">
        <f t="shared" si="7"/>
        <v>185</v>
      </c>
      <c r="AX22" s="287">
        <f t="shared" si="8"/>
        <v>2000</v>
      </c>
      <c r="AY22" s="289"/>
    </row>
    <row r="23" spans="1:51" s="121" customFormat="1" ht="77.25" customHeight="1">
      <c r="A23" s="120">
        <v>16</v>
      </c>
      <c r="B23" s="72">
        <v>14</v>
      </c>
      <c r="C23" s="133" t="s">
        <v>150</v>
      </c>
      <c r="D23" s="134" t="s">
        <v>151</v>
      </c>
      <c r="E23" s="134" t="s">
        <v>152</v>
      </c>
      <c r="F23" s="141" t="s">
        <v>102</v>
      </c>
      <c r="G23" s="138">
        <v>43518</v>
      </c>
      <c r="H23" s="139">
        <v>36101</v>
      </c>
      <c r="I23" s="128">
        <v>30653437</v>
      </c>
      <c r="J23" s="135" t="s">
        <v>153</v>
      </c>
      <c r="K23" s="130"/>
      <c r="L23" s="130"/>
      <c r="M23" s="142" t="s">
        <v>1340</v>
      </c>
      <c r="N23" s="143" t="s">
        <v>114</v>
      </c>
      <c r="O23" s="204">
        <v>60</v>
      </c>
      <c r="P23" s="296"/>
      <c r="Q23" s="204"/>
      <c r="R23" s="272">
        <v>204</v>
      </c>
      <c r="S23" s="273">
        <v>25</v>
      </c>
      <c r="T23" s="274">
        <f t="shared" si="0"/>
        <v>253.84615384615384</v>
      </c>
      <c r="U23" s="274"/>
      <c r="V23" s="297"/>
      <c r="W23" s="276">
        <f t="shared" si="1"/>
        <v>0</v>
      </c>
      <c r="X23" s="290"/>
      <c r="Y23" s="290"/>
      <c r="Z23" s="277">
        <f t="shared" si="2"/>
        <v>0</v>
      </c>
      <c r="AA23" s="278">
        <f t="shared" si="9"/>
        <v>0</v>
      </c>
      <c r="AB23" s="277">
        <v>12</v>
      </c>
      <c r="AC23" s="277">
        <f t="shared" si="3"/>
        <v>7.6923076923076925</v>
      </c>
      <c r="AD23" s="277"/>
      <c r="AE23" s="279">
        <f t="shared" si="4"/>
        <v>6.7307692307692308</v>
      </c>
      <c r="AF23" s="277"/>
      <c r="AG23" s="277"/>
      <c r="AH23" s="278"/>
      <c r="AI23" s="122"/>
      <c r="AJ23" s="290"/>
      <c r="AK23" s="277">
        <v>0</v>
      </c>
      <c r="AL23" s="277">
        <v>1</v>
      </c>
      <c r="AM23" s="277"/>
      <c r="AN23" s="291"/>
      <c r="AO23" s="282">
        <f>T23+W23+Z23+AA23+AB23+AC23+AD23+AE23+AF23+AG23+AH23+AI23+AK23+AL23+AM23+AN23+U23+AJ23</f>
        <v>281.26923076923072</v>
      </c>
      <c r="AP23" s="292">
        <f>(AO23-AE23-AI23-AJ23-AA23-AC23)*$AY$5-(K23+L23)*150000</f>
        <v>1078325.3076923075</v>
      </c>
      <c r="AQ23" s="283">
        <f t="shared" si="5"/>
        <v>0</v>
      </c>
      <c r="AR23" s="277"/>
      <c r="AS23" s="284">
        <v>109.5</v>
      </c>
      <c r="AT23" s="277"/>
      <c r="AU23" s="280"/>
      <c r="AV23" s="285">
        <f t="shared" si="6"/>
        <v>171.77</v>
      </c>
      <c r="AW23" s="286">
        <f t="shared" si="7"/>
        <v>171</v>
      </c>
      <c r="AX23" s="287">
        <f t="shared" si="8"/>
        <v>3100</v>
      </c>
      <c r="AY23" s="289"/>
    </row>
    <row r="24" spans="1:51" s="121" customFormat="1" ht="77.25" customHeight="1">
      <c r="A24" s="118">
        <v>17</v>
      </c>
      <c r="B24" s="72">
        <v>15</v>
      </c>
      <c r="C24" s="133" t="s">
        <v>154</v>
      </c>
      <c r="D24" s="134" t="s">
        <v>155</v>
      </c>
      <c r="E24" s="134" t="s">
        <v>156</v>
      </c>
      <c r="F24" s="133" t="s">
        <v>91</v>
      </c>
      <c r="G24" s="138" t="s">
        <v>157</v>
      </c>
      <c r="H24" s="139">
        <v>33421</v>
      </c>
      <c r="I24" s="128">
        <v>171020379</v>
      </c>
      <c r="J24" s="135" t="s">
        <v>158</v>
      </c>
      <c r="K24" s="130">
        <v>1</v>
      </c>
      <c r="L24" s="130">
        <v>3</v>
      </c>
      <c r="M24" s="140" t="s">
        <v>1332</v>
      </c>
      <c r="N24" s="146" t="s">
        <v>1283</v>
      </c>
      <c r="O24" s="204"/>
      <c r="P24" s="296"/>
      <c r="Q24" s="204"/>
      <c r="R24" s="272">
        <v>204</v>
      </c>
      <c r="S24" s="273"/>
      <c r="T24" s="274">
        <f t="shared" si="0"/>
        <v>0</v>
      </c>
      <c r="U24" s="274">
        <v>30</v>
      </c>
      <c r="V24" s="295"/>
      <c r="W24" s="276">
        <f t="shared" si="1"/>
        <v>0</v>
      </c>
      <c r="X24" s="290"/>
      <c r="Y24" s="290"/>
      <c r="Z24" s="277">
        <f t="shared" si="2"/>
        <v>0</v>
      </c>
      <c r="AA24" s="278">
        <f t="shared" si="9"/>
        <v>0</v>
      </c>
      <c r="AB24" s="277"/>
      <c r="AC24" s="277">
        <f t="shared" si="3"/>
        <v>0</v>
      </c>
      <c r="AD24" s="277"/>
      <c r="AE24" s="279">
        <f t="shared" si="4"/>
        <v>0</v>
      </c>
      <c r="AF24" s="277"/>
      <c r="AG24" s="277"/>
      <c r="AH24" s="278">
        <f>IFERROR(VLOOKUP(C24,[1]Anuual!B:Y,24,0),0)</f>
        <v>0</v>
      </c>
      <c r="AI24" s="122"/>
      <c r="AJ24" s="290"/>
      <c r="AK24" s="277">
        <v>0</v>
      </c>
      <c r="AL24" s="277"/>
      <c r="AM24" s="277"/>
      <c r="AN24" s="291"/>
      <c r="AO24" s="282">
        <f>T24+W24+Z24+AA24+AB24+AC24+AD24+AE24+AF24+AG24+AH24+AI24+AK24+AL24+AM24+AN24+U24+AJ24</f>
        <v>30</v>
      </c>
      <c r="AP24" s="292">
        <f>(AO24-AE24-AI24-AJ24-AA24-AC24)*$AY$5-(K24+L24)*150000</f>
        <v>-478770</v>
      </c>
      <c r="AQ24" s="283">
        <f t="shared" si="5"/>
        <v>0</v>
      </c>
      <c r="AR24" s="277"/>
      <c r="AS24" s="284"/>
      <c r="AT24" s="277"/>
      <c r="AU24" s="280"/>
      <c r="AV24" s="285">
        <f t="shared" si="6"/>
        <v>30</v>
      </c>
      <c r="AW24" s="286">
        <f t="shared" si="7"/>
        <v>30</v>
      </c>
      <c r="AX24" s="287">
        <f t="shared" si="8"/>
        <v>0</v>
      </c>
      <c r="AY24" s="289"/>
    </row>
    <row r="25" spans="1:51" s="121" customFormat="1" ht="77.25" customHeight="1">
      <c r="A25" s="120">
        <v>18</v>
      </c>
      <c r="B25" s="72">
        <v>16</v>
      </c>
      <c r="C25" s="133" t="s">
        <v>159</v>
      </c>
      <c r="D25" s="134" t="s">
        <v>160</v>
      </c>
      <c r="E25" s="134" t="s">
        <v>161</v>
      </c>
      <c r="F25" s="133" t="s">
        <v>91</v>
      </c>
      <c r="G25" s="138">
        <v>43518</v>
      </c>
      <c r="H25" s="127">
        <v>27674</v>
      </c>
      <c r="I25" s="128">
        <v>170804285</v>
      </c>
      <c r="J25" s="135" t="s">
        <v>162</v>
      </c>
      <c r="K25" s="130">
        <v>1</v>
      </c>
      <c r="L25" s="130">
        <v>1</v>
      </c>
      <c r="M25" s="140" t="s">
        <v>1332</v>
      </c>
      <c r="N25" s="146" t="s">
        <v>1283</v>
      </c>
      <c r="O25" s="204"/>
      <c r="P25" s="296">
        <v>30</v>
      </c>
      <c r="Q25" s="204"/>
      <c r="R25" s="272">
        <v>204</v>
      </c>
      <c r="S25" s="273">
        <v>26</v>
      </c>
      <c r="T25" s="274">
        <f t="shared" si="0"/>
        <v>234</v>
      </c>
      <c r="U25" s="274"/>
      <c r="V25" s="295"/>
      <c r="W25" s="276">
        <f t="shared" si="1"/>
        <v>0</v>
      </c>
      <c r="X25" s="290"/>
      <c r="Y25" s="290"/>
      <c r="Z25" s="277">
        <f t="shared" si="2"/>
        <v>0</v>
      </c>
      <c r="AA25" s="278">
        <f t="shared" si="9"/>
        <v>0</v>
      </c>
      <c r="AB25" s="277">
        <v>15</v>
      </c>
      <c r="AC25" s="277">
        <f t="shared" si="3"/>
        <v>8</v>
      </c>
      <c r="AD25" s="277"/>
      <c r="AE25" s="279">
        <f t="shared" si="4"/>
        <v>7</v>
      </c>
      <c r="AF25" s="277"/>
      <c r="AG25" s="277"/>
      <c r="AH25" s="278"/>
      <c r="AI25" s="122"/>
      <c r="AJ25" s="290"/>
      <c r="AK25" s="277">
        <v>0</v>
      </c>
      <c r="AL25" s="277">
        <v>19.43</v>
      </c>
      <c r="AM25" s="277"/>
      <c r="AN25" s="291"/>
      <c r="AO25" s="282">
        <f>T25+W25+Z25+AA25+AB25+AC25+AD25+AE25+AF25+AG25+AH25+AI25+AK25+AL25+AM25+AN25+U25+AJ25</f>
        <v>283.43</v>
      </c>
      <c r="AP25" s="292">
        <f>(AO25-AE25-AI25-AJ25-AA25-AC25)*$AY$5-(K25+L25)*150000</f>
        <v>784725.63000000012</v>
      </c>
      <c r="AQ25" s="283">
        <f t="shared" si="5"/>
        <v>0</v>
      </c>
      <c r="AR25" s="277"/>
      <c r="AS25" s="284">
        <v>127.93</v>
      </c>
      <c r="AT25" s="277"/>
      <c r="AU25" s="280"/>
      <c r="AV25" s="285">
        <f t="shared" si="6"/>
        <v>155.5</v>
      </c>
      <c r="AW25" s="286">
        <f t="shared" si="7"/>
        <v>155</v>
      </c>
      <c r="AX25" s="287">
        <f t="shared" si="8"/>
        <v>2000</v>
      </c>
      <c r="AY25" s="289"/>
    </row>
    <row r="26" spans="1:51" s="121" customFormat="1" ht="77.25" customHeight="1">
      <c r="A26" s="118">
        <v>19</v>
      </c>
      <c r="B26" s="72">
        <v>17</v>
      </c>
      <c r="C26" s="133" t="s">
        <v>163</v>
      </c>
      <c r="D26" s="134" t="s">
        <v>164</v>
      </c>
      <c r="E26" s="134" t="s">
        <v>165</v>
      </c>
      <c r="F26" s="133" t="s">
        <v>91</v>
      </c>
      <c r="G26" s="138">
        <v>43529</v>
      </c>
      <c r="H26" s="127">
        <v>28476</v>
      </c>
      <c r="I26" s="128">
        <v>30663299</v>
      </c>
      <c r="J26" s="135" t="s">
        <v>166</v>
      </c>
      <c r="K26" s="130">
        <v>1</v>
      </c>
      <c r="L26" s="130">
        <v>1</v>
      </c>
      <c r="M26" s="136" t="s">
        <v>1341</v>
      </c>
      <c r="N26" s="146" t="s">
        <v>1286</v>
      </c>
      <c r="O26" s="204"/>
      <c r="P26" s="296">
        <v>30</v>
      </c>
      <c r="Q26" s="204"/>
      <c r="R26" s="272">
        <v>204</v>
      </c>
      <c r="S26" s="273">
        <v>26</v>
      </c>
      <c r="T26" s="274">
        <f t="shared" si="0"/>
        <v>234</v>
      </c>
      <c r="U26" s="274"/>
      <c r="V26" s="295"/>
      <c r="W26" s="276">
        <f t="shared" si="1"/>
        <v>0</v>
      </c>
      <c r="X26" s="290"/>
      <c r="Y26" s="290"/>
      <c r="Z26" s="277">
        <f t="shared" si="2"/>
        <v>0</v>
      </c>
      <c r="AA26" s="278">
        <f t="shared" si="9"/>
        <v>0</v>
      </c>
      <c r="AB26" s="277">
        <v>15</v>
      </c>
      <c r="AC26" s="277">
        <f t="shared" si="3"/>
        <v>8</v>
      </c>
      <c r="AD26" s="277"/>
      <c r="AE26" s="279">
        <f t="shared" si="4"/>
        <v>7</v>
      </c>
      <c r="AF26" s="277"/>
      <c r="AG26" s="277"/>
      <c r="AH26" s="278"/>
      <c r="AI26" s="122"/>
      <c r="AJ26" s="290"/>
      <c r="AK26" s="277">
        <v>0</v>
      </c>
      <c r="AL26" s="277"/>
      <c r="AM26" s="277">
        <v>0</v>
      </c>
      <c r="AN26" s="291"/>
      <c r="AO26" s="282">
        <f>T26+W26+Z26+AA26+AB26+AC26+AD26+AE26+AF26+AG26+AH26+AI26+AK26+AL26+AM26+AN26+U26+AJ26</f>
        <v>264</v>
      </c>
      <c r="AP26" s="292">
        <f>(AO26-AE26-AI26-AJ26-AA26-AC26)*$AY$5-(K26+L26)*150000</f>
        <v>706209</v>
      </c>
      <c r="AQ26" s="283">
        <f t="shared" si="5"/>
        <v>0</v>
      </c>
      <c r="AR26" s="277"/>
      <c r="AS26" s="284">
        <v>109.5</v>
      </c>
      <c r="AT26" s="277"/>
      <c r="AU26" s="280"/>
      <c r="AV26" s="285">
        <f t="shared" si="6"/>
        <v>154.5</v>
      </c>
      <c r="AW26" s="286">
        <f t="shared" si="7"/>
        <v>154</v>
      </c>
      <c r="AX26" s="287">
        <f t="shared" si="8"/>
        <v>2000</v>
      </c>
      <c r="AY26" s="289"/>
    </row>
    <row r="27" spans="1:51" s="121" customFormat="1" ht="77.25" customHeight="1">
      <c r="A27" s="118">
        <v>21</v>
      </c>
      <c r="B27" s="72">
        <v>18</v>
      </c>
      <c r="C27" s="133" t="s">
        <v>167</v>
      </c>
      <c r="D27" s="134" t="s">
        <v>168</v>
      </c>
      <c r="E27" s="134" t="s">
        <v>169</v>
      </c>
      <c r="F27" s="141" t="s">
        <v>102</v>
      </c>
      <c r="G27" s="138">
        <v>43539</v>
      </c>
      <c r="H27" s="139">
        <v>34977</v>
      </c>
      <c r="I27" s="128">
        <v>40373609</v>
      </c>
      <c r="J27" s="135" t="s">
        <v>170</v>
      </c>
      <c r="K27" s="130">
        <v>1</v>
      </c>
      <c r="L27" s="130">
        <v>1</v>
      </c>
      <c r="M27" s="136" t="s">
        <v>1332</v>
      </c>
      <c r="N27" s="146" t="s">
        <v>109</v>
      </c>
      <c r="O27" s="204"/>
      <c r="P27" s="296">
        <v>30</v>
      </c>
      <c r="Q27" s="204"/>
      <c r="R27" s="272">
        <v>204</v>
      </c>
      <c r="S27" s="273">
        <v>26</v>
      </c>
      <c r="T27" s="274">
        <f t="shared" si="0"/>
        <v>234</v>
      </c>
      <c r="U27" s="274"/>
      <c r="V27" s="295"/>
      <c r="W27" s="276">
        <f t="shared" si="1"/>
        <v>0</v>
      </c>
      <c r="X27" s="290"/>
      <c r="Y27" s="290"/>
      <c r="Z27" s="277">
        <f t="shared" si="2"/>
        <v>0</v>
      </c>
      <c r="AA27" s="278">
        <f t="shared" si="9"/>
        <v>0</v>
      </c>
      <c r="AB27" s="277">
        <v>15</v>
      </c>
      <c r="AC27" s="277">
        <f t="shared" si="3"/>
        <v>8</v>
      </c>
      <c r="AD27" s="277"/>
      <c r="AE27" s="279">
        <f t="shared" si="4"/>
        <v>7</v>
      </c>
      <c r="AF27" s="277"/>
      <c r="AG27" s="277"/>
      <c r="AH27" s="278"/>
      <c r="AI27" s="122"/>
      <c r="AJ27" s="290"/>
      <c r="AK27" s="277">
        <v>0</v>
      </c>
      <c r="AL27" s="277">
        <v>1</v>
      </c>
      <c r="AM27" s="277"/>
      <c r="AN27" s="291"/>
      <c r="AO27" s="282">
        <f>T27+W27+Z27+AA27+AB27+AC27+AD27+AE27+AF27+AG27+AH27+AI27+AK27+AL27+AM27+AN27+U27+AJ27</f>
        <v>265</v>
      </c>
      <c r="AP27" s="292">
        <f>(AO27-AE27-AI27-AJ27-AA27-AC27)*$AY$5-(K27+L27)*150000</f>
        <v>710250</v>
      </c>
      <c r="AQ27" s="283">
        <f t="shared" si="5"/>
        <v>0</v>
      </c>
      <c r="AR27" s="277"/>
      <c r="AS27" s="284">
        <v>109.5</v>
      </c>
      <c r="AT27" s="277"/>
      <c r="AU27" s="280"/>
      <c r="AV27" s="285">
        <f t="shared" si="6"/>
        <v>155.5</v>
      </c>
      <c r="AW27" s="286">
        <f t="shared" si="7"/>
        <v>155</v>
      </c>
      <c r="AX27" s="287">
        <f t="shared" si="8"/>
        <v>2000</v>
      </c>
      <c r="AY27" s="289"/>
    </row>
    <row r="28" spans="1:51" s="121" customFormat="1" ht="77.25" customHeight="1">
      <c r="A28" s="120">
        <v>22</v>
      </c>
      <c r="B28" s="72">
        <v>19</v>
      </c>
      <c r="C28" s="133" t="s">
        <v>171</v>
      </c>
      <c r="D28" s="134" t="s">
        <v>172</v>
      </c>
      <c r="E28" s="134" t="s">
        <v>173</v>
      </c>
      <c r="F28" s="133" t="s">
        <v>91</v>
      </c>
      <c r="G28" s="138">
        <v>43547</v>
      </c>
      <c r="H28" s="139">
        <v>27184</v>
      </c>
      <c r="I28" s="128">
        <v>30651870</v>
      </c>
      <c r="J28" s="135" t="s">
        <v>174</v>
      </c>
      <c r="K28" s="130">
        <v>1</v>
      </c>
      <c r="L28" s="130">
        <v>1</v>
      </c>
      <c r="M28" s="142" t="s">
        <v>1338</v>
      </c>
      <c r="N28" s="146" t="s">
        <v>114</v>
      </c>
      <c r="O28" s="204"/>
      <c r="P28" s="296"/>
      <c r="Q28" s="204"/>
      <c r="R28" s="272">
        <v>204</v>
      </c>
      <c r="S28" s="273"/>
      <c r="T28" s="274">
        <f t="shared" si="0"/>
        <v>0</v>
      </c>
      <c r="U28" s="274">
        <v>30</v>
      </c>
      <c r="V28" s="295"/>
      <c r="W28" s="276">
        <f t="shared" si="1"/>
        <v>0</v>
      </c>
      <c r="X28" s="290"/>
      <c r="Y28" s="290"/>
      <c r="Z28" s="277">
        <f t="shared" si="2"/>
        <v>0</v>
      </c>
      <c r="AA28" s="278">
        <f t="shared" si="9"/>
        <v>0</v>
      </c>
      <c r="AB28" s="277"/>
      <c r="AC28" s="277">
        <f t="shared" si="3"/>
        <v>0</v>
      </c>
      <c r="AD28" s="277"/>
      <c r="AE28" s="279">
        <f t="shared" si="4"/>
        <v>0</v>
      </c>
      <c r="AF28" s="277"/>
      <c r="AG28" s="277"/>
      <c r="AH28" s="278">
        <f>IFERROR(VLOOKUP(C28,[1]Anuual!B:Y,24,0),0)</f>
        <v>0</v>
      </c>
      <c r="AI28" s="122"/>
      <c r="AJ28" s="290"/>
      <c r="AK28" s="277">
        <v>0</v>
      </c>
      <c r="AL28" s="277"/>
      <c r="AM28" s="277">
        <v>0</v>
      </c>
      <c r="AN28" s="291"/>
      <c r="AO28" s="282">
        <f>T28+W28+Z28+AA28+AB28+AC28+AD28+AE28+AF28+AG28+AH28+AI28+AK28+AL28+AM28+AN28+U28+AJ28</f>
        <v>30</v>
      </c>
      <c r="AP28" s="292">
        <f>(AO28-AE28-AI28-AJ28-AA28-AC28)*$AY$5-(K28+L28)*150000</f>
        <v>-178770</v>
      </c>
      <c r="AQ28" s="283">
        <f t="shared" si="5"/>
        <v>0</v>
      </c>
      <c r="AR28" s="277"/>
      <c r="AS28" s="284"/>
      <c r="AT28" s="277"/>
      <c r="AU28" s="280"/>
      <c r="AV28" s="285">
        <f t="shared" si="6"/>
        <v>30</v>
      </c>
      <c r="AW28" s="286">
        <f t="shared" si="7"/>
        <v>30</v>
      </c>
      <c r="AX28" s="287">
        <f t="shared" si="8"/>
        <v>0</v>
      </c>
      <c r="AY28" s="289"/>
    </row>
    <row r="29" spans="1:51" s="121" customFormat="1" ht="77.25" customHeight="1">
      <c r="A29" s="118">
        <v>23</v>
      </c>
      <c r="B29" s="72">
        <v>20</v>
      </c>
      <c r="C29" s="133" t="s">
        <v>175</v>
      </c>
      <c r="D29" s="134" t="s">
        <v>176</v>
      </c>
      <c r="E29" s="134" t="s">
        <v>177</v>
      </c>
      <c r="F29" s="141" t="s">
        <v>102</v>
      </c>
      <c r="G29" s="138">
        <v>43550</v>
      </c>
      <c r="H29" s="127">
        <v>31694</v>
      </c>
      <c r="I29" s="128">
        <v>101217972</v>
      </c>
      <c r="J29" s="135" t="s">
        <v>178</v>
      </c>
      <c r="K29" s="130">
        <v>1</v>
      </c>
      <c r="L29" s="130">
        <v>2</v>
      </c>
      <c r="M29" s="136" t="s">
        <v>1342</v>
      </c>
      <c r="N29" s="146" t="s">
        <v>114</v>
      </c>
      <c r="O29" s="204">
        <v>100</v>
      </c>
      <c r="P29" s="296">
        <v>180</v>
      </c>
      <c r="Q29" s="204">
        <v>210</v>
      </c>
      <c r="R29" s="272">
        <v>204</v>
      </c>
      <c r="S29" s="273">
        <v>26</v>
      </c>
      <c r="T29" s="274">
        <f t="shared" si="0"/>
        <v>694</v>
      </c>
      <c r="U29" s="274"/>
      <c r="V29" s="295"/>
      <c r="W29" s="276">
        <f t="shared" si="1"/>
        <v>0</v>
      </c>
      <c r="X29" s="290"/>
      <c r="Y29" s="290"/>
      <c r="Z29" s="277">
        <f t="shared" si="2"/>
        <v>0</v>
      </c>
      <c r="AA29" s="278">
        <f t="shared" si="9"/>
        <v>0</v>
      </c>
      <c r="AB29" s="277">
        <v>12</v>
      </c>
      <c r="AC29" s="277">
        <f>8/$R$5*S29</f>
        <v>8</v>
      </c>
      <c r="AD29" s="277"/>
      <c r="AE29" s="279">
        <f>7/$R$5*S29</f>
        <v>7</v>
      </c>
      <c r="AF29" s="277"/>
      <c r="AG29" s="277"/>
      <c r="AH29" s="278"/>
      <c r="AI29" s="122"/>
      <c r="AJ29" s="290"/>
      <c r="AK29" s="277">
        <v>0</v>
      </c>
      <c r="AL29" s="277">
        <v>1</v>
      </c>
      <c r="AM29" s="277">
        <v>0</v>
      </c>
      <c r="AN29" s="291"/>
      <c r="AO29" s="282">
        <f>T29+W29+Z29+AA29+AB29+AC29+AD29+AE29+AF29+AG29+AH29+AI29+AK29+AL29+AM29+AN29+U29+AJ29</f>
        <v>722</v>
      </c>
      <c r="AP29" s="292">
        <f>(AO29-AE29-AI29-AJ29-AA29-AC29)*$AY$5-(K29+L29)*150000</f>
        <v>2406987</v>
      </c>
      <c r="AQ29" s="283">
        <f t="shared" si="5"/>
        <v>16.258030190546897</v>
      </c>
      <c r="AR29" s="277"/>
      <c r="AS29" s="284">
        <v>109.5</v>
      </c>
      <c r="AT29" s="277"/>
      <c r="AU29" s="280"/>
      <c r="AV29" s="285">
        <f t="shared" si="6"/>
        <v>596.24</v>
      </c>
      <c r="AW29" s="286">
        <f t="shared" si="7"/>
        <v>596</v>
      </c>
      <c r="AX29" s="287">
        <f t="shared" si="8"/>
        <v>1000</v>
      </c>
      <c r="AY29" s="289"/>
    </row>
    <row r="30" spans="1:51" s="121" customFormat="1" ht="77.25" customHeight="1">
      <c r="A30" s="120">
        <v>24</v>
      </c>
      <c r="B30" s="72">
        <v>21</v>
      </c>
      <c r="C30" s="133" t="s">
        <v>179</v>
      </c>
      <c r="D30" s="147" t="s">
        <v>180</v>
      </c>
      <c r="E30" s="146" t="s">
        <v>181</v>
      </c>
      <c r="F30" s="133" t="s">
        <v>91</v>
      </c>
      <c r="G30" s="138">
        <v>43573</v>
      </c>
      <c r="H30" s="148">
        <v>29333</v>
      </c>
      <c r="I30" s="149" t="s">
        <v>1343</v>
      </c>
      <c r="J30" s="150" t="s">
        <v>1321</v>
      </c>
      <c r="K30" s="130"/>
      <c r="L30" s="130"/>
      <c r="M30" s="140" t="s">
        <v>1332</v>
      </c>
      <c r="N30" s="146" t="s">
        <v>1283</v>
      </c>
      <c r="O30" s="204"/>
      <c r="P30" s="296"/>
      <c r="Q30" s="204"/>
      <c r="R30" s="272">
        <v>204</v>
      </c>
      <c r="S30" s="273"/>
      <c r="T30" s="274">
        <f t="shared" si="0"/>
        <v>0</v>
      </c>
      <c r="U30" s="274">
        <v>30</v>
      </c>
      <c r="V30" s="295"/>
      <c r="W30" s="276">
        <f t="shared" si="1"/>
        <v>0</v>
      </c>
      <c r="X30" s="290"/>
      <c r="Y30" s="290"/>
      <c r="Z30" s="277">
        <f t="shared" si="2"/>
        <v>0</v>
      </c>
      <c r="AA30" s="278">
        <f t="shared" si="9"/>
        <v>0</v>
      </c>
      <c r="AB30" s="277"/>
      <c r="AC30" s="277">
        <f t="shared" si="3"/>
        <v>0</v>
      </c>
      <c r="AD30" s="277"/>
      <c r="AE30" s="279">
        <f t="shared" si="4"/>
        <v>0</v>
      </c>
      <c r="AF30" s="277"/>
      <c r="AG30" s="277"/>
      <c r="AH30" s="278">
        <f>IFERROR(VLOOKUP(C30,[1]Anuual!B:Y,24,0),0)</f>
        <v>0</v>
      </c>
      <c r="AI30" s="122"/>
      <c r="AJ30" s="290"/>
      <c r="AK30" s="277">
        <v>0</v>
      </c>
      <c r="AL30" s="277"/>
      <c r="AM30" s="277">
        <v>0</v>
      </c>
      <c r="AN30" s="291"/>
      <c r="AO30" s="282">
        <f>T30+W30+Z30+AA30+AB30+AC30+AD30+AE30+AF30+AG30+AH30+AI30+AK30+AL30+AM30+AN30+U30+AJ30</f>
        <v>30</v>
      </c>
      <c r="AP30" s="292">
        <f>(AO30-AE30-AI30-AJ30-AA30-AC30)*$AY$5-(K30+L30)*150000</f>
        <v>121230</v>
      </c>
      <c r="AQ30" s="283">
        <f t="shared" si="5"/>
        <v>0</v>
      </c>
      <c r="AR30" s="277"/>
      <c r="AS30" s="284"/>
      <c r="AT30" s="277"/>
      <c r="AU30" s="280"/>
      <c r="AV30" s="285">
        <f t="shared" si="6"/>
        <v>30</v>
      </c>
      <c r="AW30" s="286">
        <f t="shared" si="7"/>
        <v>30</v>
      </c>
      <c r="AX30" s="287">
        <f t="shared" si="8"/>
        <v>0</v>
      </c>
      <c r="AY30" s="289"/>
    </row>
    <row r="31" spans="1:51" s="14" customFormat="1" ht="77.25" customHeight="1">
      <c r="A31" s="118">
        <v>27</v>
      </c>
      <c r="B31" s="72">
        <v>22</v>
      </c>
      <c r="C31" s="133" t="s">
        <v>182</v>
      </c>
      <c r="D31" s="140" t="s">
        <v>183</v>
      </c>
      <c r="E31" s="146" t="s">
        <v>184</v>
      </c>
      <c r="F31" s="133" t="s">
        <v>102</v>
      </c>
      <c r="G31" s="138">
        <v>43614</v>
      </c>
      <c r="H31" s="139">
        <v>36193</v>
      </c>
      <c r="I31" s="128">
        <v>150777457</v>
      </c>
      <c r="J31" s="135" t="s">
        <v>185</v>
      </c>
      <c r="K31" s="151">
        <v>1</v>
      </c>
      <c r="L31" s="151">
        <v>1</v>
      </c>
      <c r="M31" s="136" t="s">
        <v>1332</v>
      </c>
      <c r="N31" s="146" t="s">
        <v>109</v>
      </c>
      <c r="O31" s="204"/>
      <c r="P31" s="296">
        <v>30</v>
      </c>
      <c r="Q31" s="204"/>
      <c r="R31" s="272">
        <v>204</v>
      </c>
      <c r="S31" s="273">
        <v>26</v>
      </c>
      <c r="T31" s="274">
        <f t="shared" si="0"/>
        <v>234</v>
      </c>
      <c r="U31" s="274"/>
      <c r="V31" s="295"/>
      <c r="W31" s="276">
        <f t="shared" si="1"/>
        <v>0</v>
      </c>
      <c r="X31" s="298"/>
      <c r="Y31" s="298"/>
      <c r="Z31" s="277">
        <f t="shared" si="2"/>
        <v>0</v>
      </c>
      <c r="AA31" s="278">
        <f t="shared" si="9"/>
        <v>0</v>
      </c>
      <c r="AB31" s="277">
        <v>15</v>
      </c>
      <c r="AC31" s="277">
        <f>8/$R$5*S31</f>
        <v>8</v>
      </c>
      <c r="AD31" s="277"/>
      <c r="AE31" s="279">
        <f>7/$R$5*S31</f>
        <v>7</v>
      </c>
      <c r="AF31" s="299"/>
      <c r="AG31" s="299"/>
      <c r="AH31" s="278"/>
      <c r="AI31" s="122"/>
      <c r="AJ31" s="298"/>
      <c r="AK31" s="277">
        <v>0</v>
      </c>
      <c r="AL31" s="277">
        <v>1</v>
      </c>
      <c r="AM31" s="277"/>
      <c r="AN31" s="300"/>
      <c r="AO31" s="282">
        <f>T31+W31+Z31+AA31+AB31+AC31+AD31+AE31+AF31+AG31+AH31+AI31+AK31+AL31+AM31+AN31+U31+AJ31</f>
        <v>265</v>
      </c>
      <c r="AP31" s="292">
        <f>(AO31-AE31-AI31-AJ31-AA31-AC31)*$AY$5-(K31+L31)*150000</f>
        <v>710250</v>
      </c>
      <c r="AQ31" s="283">
        <f t="shared" si="5"/>
        <v>0</v>
      </c>
      <c r="AR31" s="299"/>
      <c r="AS31" s="284">
        <v>109.5</v>
      </c>
      <c r="AT31" s="277"/>
      <c r="AU31" s="280"/>
      <c r="AV31" s="285">
        <f t="shared" si="6"/>
        <v>155.5</v>
      </c>
      <c r="AW31" s="286">
        <f t="shared" si="7"/>
        <v>155</v>
      </c>
      <c r="AX31" s="287">
        <f t="shared" si="8"/>
        <v>2000</v>
      </c>
      <c r="AY31" s="289"/>
    </row>
    <row r="32" spans="1:51" s="14" customFormat="1" ht="77.25" customHeight="1">
      <c r="A32" s="120">
        <v>28</v>
      </c>
      <c r="B32" s="72">
        <v>23</v>
      </c>
      <c r="C32" s="133" t="s">
        <v>186</v>
      </c>
      <c r="D32" s="152" t="s">
        <v>187</v>
      </c>
      <c r="E32" s="146" t="s">
        <v>188</v>
      </c>
      <c r="F32" s="141" t="s">
        <v>102</v>
      </c>
      <c r="G32" s="138">
        <v>43620</v>
      </c>
      <c r="H32" s="127">
        <v>28919</v>
      </c>
      <c r="I32" s="128">
        <v>30764769</v>
      </c>
      <c r="J32" s="135" t="s">
        <v>189</v>
      </c>
      <c r="K32" s="151">
        <v>1</v>
      </c>
      <c r="L32" s="151">
        <v>1</v>
      </c>
      <c r="M32" s="136" t="s">
        <v>1332</v>
      </c>
      <c r="N32" s="146" t="s">
        <v>109</v>
      </c>
      <c r="O32" s="204"/>
      <c r="P32" s="296"/>
      <c r="Q32" s="204"/>
      <c r="R32" s="272">
        <v>204</v>
      </c>
      <c r="S32" s="273"/>
      <c r="T32" s="274">
        <f t="shared" si="0"/>
        <v>0</v>
      </c>
      <c r="U32" s="274">
        <v>30</v>
      </c>
      <c r="V32" s="295"/>
      <c r="W32" s="276">
        <f t="shared" si="1"/>
        <v>0</v>
      </c>
      <c r="X32" s="298"/>
      <c r="Y32" s="298"/>
      <c r="Z32" s="277">
        <f t="shared" si="2"/>
        <v>0</v>
      </c>
      <c r="AA32" s="278">
        <f t="shared" si="9"/>
        <v>0</v>
      </c>
      <c r="AB32" s="277"/>
      <c r="AC32" s="277">
        <f t="shared" si="3"/>
        <v>0</v>
      </c>
      <c r="AD32" s="277"/>
      <c r="AE32" s="279">
        <f t="shared" si="4"/>
        <v>0</v>
      </c>
      <c r="AF32" s="299"/>
      <c r="AG32" s="299"/>
      <c r="AH32" s="278">
        <f>IFERROR(VLOOKUP(C32,[1]Anuual!B:Y,24,0),0)</f>
        <v>0</v>
      </c>
      <c r="AI32" s="122"/>
      <c r="AJ32" s="298"/>
      <c r="AK32" s="277">
        <v>0</v>
      </c>
      <c r="AL32" s="277"/>
      <c r="AM32" s="277">
        <v>0</v>
      </c>
      <c r="AN32" s="300"/>
      <c r="AO32" s="282">
        <f>T32+W32+Z32+AA32+AB32+AC32+AD32+AE32+AF32+AG32+AH32+AI32+AK32+AL32+AM32+AN32+U32+AJ32</f>
        <v>30</v>
      </c>
      <c r="AP32" s="292">
        <f>(AO32-AE32-AI32-AJ32-AA32-AC32)*$AY$5-(K32+L32)*150000</f>
        <v>-178770</v>
      </c>
      <c r="AQ32" s="283">
        <f t="shared" si="5"/>
        <v>0</v>
      </c>
      <c r="AR32" s="299"/>
      <c r="AS32" s="284"/>
      <c r="AT32" s="277"/>
      <c r="AU32" s="280"/>
      <c r="AV32" s="285">
        <f t="shared" si="6"/>
        <v>30</v>
      </c>
      <c r="AW32" s="286">
        <f t="shared" si="7"/>
        <v>30</v>
      </c>
      <c r="AX32" s="287">
        <f t="shared" si="8"/>
        <v>0</v>
      </c>
      <c r="AY32" s="301"/>
    </row>
    <row r="33" spans="1:51" s="14" customFormat="1" ht="77.25" customHeight="1">
      <c r="A33" s="118">
        <v>29</v>
      </c>
      <c r="B33" s="72">
        <v>24</v>
      </c>
      <c r="C33" s="133" t="s">
        <v>190</v>
      </c>
      <c r="D33" s="152" t="s">
        <v>191</v>
      </c>
      <c r="E33" s="146" t="s">
        <v>192</v>
      </c>
      <c r="F33" s="133" t="s">
        <v>91</v>
      </c>
      <c r="G33" s="138">
        <v>43626</v>
      </c>
      <c r="H33" s="139">
        <v>32602</v>
      </c>
      <c r="I33" s="128">
        <v>21024224</v>
      </c>
      <c r="J33" s="135" t="s">
        <v>193</v>
      </c>
      <c r="K33" s="151">
        <v>1</v>
      </c>
      <c r="L33" s="151"/>
      <c r="M33" s="136" t="s">
        <v>1344</v>
      </c>
      <c r="N33" s="146" t="s">
        <v>1322</v>
      </c>
      <c r="O33" s="204">
        <v>80</v>
      </c>
      <c r="P33" s="296">
        <v>50</v>
      </c>
      <c r="Q33" s="204">
        <v>208</v>
      </c>
      <c r="R33" s="272">
        <v>204</v>
      </c>
      <c r="S33" s="273">
        <v>26</v>
      </c>
      <c r="T33" s="274">
        <f t="shared" si="0"/>
        <v>542</v>
      </c>
      <c r="U33" s="274"/>
      <c r="V33" s="297"/>
      <c r="W33" s="276">
        <f t="shared" si="1"/>
        <v>0</v>
      </c>
      <c r="X33" s="298"/>
      <c r="Y33" s="298"/>
      <c r="Z33" s="277">
        <f t="shared" si="2"/>
        <v>0</v>
      </c>
      <c r="AA33" s="278">
        <f t="shared" si="9"/>
        <v>0</v>
      </c>
      <c r="AB33" s="277">
        <v>12</v>
      </c>
      <c r="AC33" s="277">
        <f t="shared" si="3"/>
        <v>8</v>
      </c>
      <c r="AD33" s="277"/>
      <c r="AE33" s="279">
        <f t="shared" si="4"/>
        <v>7</v>
      </c>
      <c r="AF33" s="299"/>
      <c r="AG33" s="299"/>
      <c r="AH33" s="278"/>
      <c r="AI33" s="122"/>
      <c r="AJ33" s="298"/>
      <c r="AK33" s="277">
        <v>0</v>
      </c>
      <c r="AL33" s="277">
        <v>1</v>
      </c>
      <c r="AM33" s="277">
        <v>0</v>
      </c>
      <c r="AN33" s="300"/>
      <c r="AO33" s="282">
        <f>T33+W33+Z33+AA33+AB33+AC33+AD33+AE33+AF33+AG33+AH33+AI33+AK33+AL33+AM33+AN33+U33+AJ33</f>
        <v>570</v>
      </c>
      <c r="AP33" s="292">
        <f>(AO33-AE33-AI33-AJ33-AA33-AC33)*$AY$5-(K33+L33)*150000</f>
        <v>2092755</v>
      </c>
      <c r="AQ33" s="283">
        <f t="shared" si="5"/>
        <v>8.481935164563227</v>
      </c>
      <c r="AR33" s="299"/>
      <c r="AS33" s="284">
        <v>109.5</v>
      </c>
      <c r="AT33" s="277"/>
      <c r="AU33" s="280"/>
      <c r="AV33" s="285">
        <f t="shared" si="6"/>
        <v>452.02</v>
      </c>
      <c r="AW33" s="286">
        <f t="shared" si="7"/>
        <v>452</v>
      </c>
      <c r="AX33" s="287">
        <f t="shared" si="8"/>
        <v>100</v>
      </c>
      <c r="AY33" s="301"/>
    </row>
    <row r="34" spans="1:51" s="14" customFormat="1" ht="77.25" customHeight="1">
      <c r="A34" s="120">
        <v>30</v>
      </c>
      <c r="B34" s="72">
        <v>25</v>
      </c>
      <c r="C34" s="133" t="s">
        <v>1323</v>
      </c>
      <c r="D34" s="140" t="s">
        <v>194</v>
      </c>
      <c r="E34" s="146" t="s">
        <v>195</v>
      </c>
      <c r="F34" s="133" t="s">
        <v>91</v>
      </c>
      <c r="G34" s="138">
        <v>43633</v>
      </c>
      <c r="H34" s="127">
        <v>34385</v>
      </c>
      <c r="I34" s="128">
        <v>11151070</v>
      </c>
      <c r="J34" s="135" t="s">
        <v>196</v>
      </c>
      <c r="K34" s="151"/>
      <c r="L34" s="151">
        <v>2</v>
      </c>
      <c r="M34" s="140" t="s">
        <v>1345</v>
      </c>
      <c r="N34" s="146" t="s">
        <v>1324</v>
      </c>
      <c r="O34" s="204">
        <v>160</v>
      </c>
      <c r="P34" s="296">
        <v>130</v>
      </c>
      <c r="Q34" s="204">
        <v>350</v>
      </c>
      <c r="R34" s="272">
        <v>204</v>
      </c>
      <c r="S34" s="273">
        <v>26</v>
      </c>
      <c r="T34" s="274">
        <f t="shared" si="0"/>
        <v>844</v>
      </c>
      <c r="U34" s="274"/>
      <c r="V34" s="295"/>
      <c r="W34" s="276">
        <f t="shared" si="1"/>
        <v>0</v>
      </c>
      <c r="X34" s="298"/>
      <c r="Y34" s="298"/>
      <c r="Z34" s="277">
        <f t="shared" si="2"/>
        <v>0</v>
      </c>
      <c r="AA34" s="278">
        <v>0</v>
      </c>
      <c r="AB34" s="277">
        <v>15</v>
      </c>
      <c r="AC34" s="277">
        <f t="shared" si="3"/>
        <v>8</v>
      </c>
      <c r="AD34" s="277"/>
      <c r="AE34" s="279">
        <f t="shared" si="4"/>
        <v>7</v>
      </c>
      <c r="AF34" s="299"/>
      <c r="AG34" s="298"/>
      <c r="AH34" s="278"/>
      <c r="AI34" s="122"/>
      <c r="AJ34" s="298"/>
      <c r="AK34" s="277">
        <v>0</v>
      </c>
      <c r="AL34" s="277">
        <v>1</v>
      </c>
      <c r="AM34" s="277">
        <v>0</v>
      </c>
      <c r="AN34" s="300"/>
      <c r="AO34" s="282">
        <f>T34+W34+Z34+AA34+AB34+AC34+AD34+AE34+AF34+AG34+AH34+AI34+AK34+AL34+AM34+AN34+U34+AJ34</f>
        <v>875</v>
      </c>
      <c r="AP34" s="292">
        <f>(AO34-AE34-AI34-AJ34-AA34-AC34)*$AY$5-(K34+L34)*150000</f>
        <v>3175260</v>
      </c>
      <c r="AQ34" s="283">
        <f t="shared" si="5"/>
        <v>35.269982677555063</v>
      </c>
      <c r="AR34" s="299"/>
      <c r="AS34" s="284">
        <v>109.5</v>
      </c>
      <c r="AT34" s="277"/>
      <c r="AU34" s="280"/>
      <c r="AV34" s="285">
        <f t="shared" si="6"/>
        <v>730.23</v>
      </c>
      <c r="AW34" s="286">
        <f t="shared" si="7"/>
        <v>730</v>
      </c>
      <c r="AX34" s="287">
        <f t="shared" si="8"/>
        <v>900</v>
      </c>
      <c r="AY34" s="301"/>
    </row>
    <row r="35" spans="1:51" s="14" customFormat="1" ht="77.25" customHeight="1">
      <c r="A35" s="118">
        <v>31</v>
      </c>
      <c r="B35" s="72">
        <v>26</v>
      </c>
      <c r="C35" s="133" t="s">
        <v>197</v>
      </c>
      <c r="D35" s="152" t="s">
        <v>198</v>
      </c>
      <c r="E35" s="146" t="s">
        <v>199</v>
      </c>
      <c r="F35" s="141" t="s">
        <v>102</v>
      </c>
      <c r="G35" s="138">
        <v>43648</v>
      </c>
      <c r="H35" s="139">
        <v>34584</v>
      </c>
      <c r="I35" s="128">
        <v>21067395</v>
      </c>
      <c r="J35" s="145" t="s">
        <v>200</v>
      </c>
      <c r="K35" s="151"/>
      <c r="L35" s="151"/>
      <c r="M35" s="140" t="s">
        <v>1336</v>
      </c>
      <c r="N35" s="146" t="s">
        <v>104</v>
      </c>
      <c r="O35" s="204">
        <v>120</v>
      </c>
      <c r="P35" s="296"/>
      <c r="Q35" s="204"/>
      <c r="R35" s="272">
        <v>204</v>
      </c>
      <c r="S35" s="273">
        <v>26</v>
      </c>
      <c r="T35" s="274">
        <f t="shared" si="0"/>
        <v>324</v>
      </c>
      <c r="U35" s="274"/>
      <c r="V35" s="297"/>
      <c r="W35" s="276">
        <f t="shared" si="1"/>
        <v>0</v>
      </c>
      <c r="X35" s="290"/>
      <c r="Y35" s="298"/>
      <c r="Z35" s="277">
        <f t="shared" si="2"/>
        <v>0</v>
      </c>
      <c r="AA35" s="278">
        <f t="shared" si="9"/>
        <v>0</v>
      </c>
      <c r="AB35" s="277">
        <v>15</v>
      </c>
      <c r="AC35" s="277">
        <f t="shared" si="3"/>
        <v>8</v>
      </c>
      <c r="AD35" s="277"/>
      <c r="AE35" s="279">
        <f t="shared" si="4"/>
        <v>7</v>
      </c>
      <c r="AF35" s="299"/>
      <c r="AG35" s="299"/>
      <c r="AH35" s="278"/>
      <c r="AI35" s="122"/>
      <c r="AJ35" s="298"/>
      <c r="AK35" s="277">
        <v>0</v>
      </c>
      <c r="AL35" s="277">
        <v>1</v>
      </c>
      <c r="AM35" s="277">
        <v>0</v>
      </c>
      <c r="AN35" s="300"/>
      <c r="AO35" s="282">
        <f>T35+W35+Z35+AA35+AB35+AC35+AD35+AE35+AF35+AG35+AH35+AI35+AK35+AL35+AM35+AN35+U35+AJ35</f>
        <v>355</v>
      </c>
      <c r="AP35" s="292">
        <f>(AO35-AE35-AI35-AJ35-AA35-AC35)*$AY$5-(K35+L35)*150000</f>
        <v>1373940</v>
      </c>
      <c r="AQ35" s="283">
        <f t="shared" si="5"/>
        <v>0</v>
      </c>
      <c r="AR35" s="299"/>
      <c r="AS35" s="284">
        <v>109.5</v>
      </c>
      <c r="AT35" s="277"/>
      <c r="AU35" s="280"/>
      <c r="AV35" s="285">
        <f t="shared" si="6"/>
        <v>245.5</v>
      </c>
      <c r="AW35" s="286">
        <f t="shared" si="7"/>
        <v>245</v>
      </c>
      <c r="AX35" s="287">
        <f t="shared" si="8"/>
        <v>2000</v>
      </c>
      <c r="AY35" s="301"/>
    </row>
    <row r="36" spans="1:51" s="14" customFormat="1" ht="77.25" customHeight="1">
      <c r="A36" s="120">
        <v>32</v>
      </c>
      <c r="B36" s="72">
        <v>27</v>
      </c>
      <c r="C36" s="133" t="s">
        <v>201</v>
      </c>
      <c r="D36" s="152" t="s">
        <v>202</v>
      </c>
      <c r="E36" s="146" t="s">
        <v>203</v>
      </c>
      <c r="F36" s="141" t="s">
        <v>102</v>
      </c>
      <c r="G36" s="138">
        <v>43651</v>
      </c>
      <c r="H36" s="139">
        <v>35533</v>
      </c>
      <c r="I36" s="128">
        <v>20888737</v>
      </c>
      <c r="J36" s="153" t="s">
        <v>204</v>
      </c>
      <c r="K36" s="151"/>
      <c r="L36" s="151"/>
      <c r="M36" s="136" t="s">
        <v>1332</v>
      </c>
      <c r="N36" s="146" t="s">
        <v>109</v>
      </c>
      <c r="O36" s="204"/>
      <c r="P36" s="296"/>
      <c r="Q36" s="204"/>
      <c r="R36" s="272">
        <v>204</v>
      </c>
      <c r="S36" s="273"/>
      <c r="T36" s="274">
        <f t="shared" si="0"/>
        <v>0</v>
      </c>
      <c r="U36" s="274">
        <v>30</v>
      </c>
      <c r="V36" s="295"/>
      <c r="W36" s="276">
        <f t="shared" si="1"/>
        <v>0</v>
      </c>
      <c r="X36" s="298"/>
      <c r="Y36" s="298"/>
      <c r="Z36" s="277">
        <f t="shared" si="2"/>
        <v>0</v>
      </c>
      <c r="AA36" s="278">
        <f t="shared" si="9"/>
        <v>0</v>
      </c>
      <c r="AB36" s="277"/>
      <c r="AC36" s="277">
        <f t="shared" si="3"/>
        <v>0</v>
      </c>
      <c r="AD36" s="277"/>
      <c r="AE36" s="279">
        <f t="shared" si="4"/>
        <v>0</v>
      </c>
      <c r="AF36" s="299"/>
      <c r="AG36" s="299"/>
      <c r="AH36" s="278">
        <f>IFERROR(VLOOKUP(C36,[1]Anuual!B:Y,24,0),0)</f>
        <v>0</v>
      </c>
      <c r="AI36" s="122"/>
      <c r="AJ36" s="298"/>
      <c r="AK36" s="277">
        <v>0</v>
      </c>
      <c r="AL36" s="277"/>
      <c r="AM36" s="277"/>
      <c r="AN36" s="300"/>
      <c r="AO36" s="282">
        <f>T36+W36+Z36+AA36+AB36+AC36+AD36+AE36+AF36+AG36+AH36+AI36+AK36+AL36+AM36+AN36+U36+AJ36</f>
        <v>30</v>
      </c>
      <c r="AP36" s="292">
        <f>(AO36-AE36-AI36-AJ36-AA36-AC36)*$AY$5-(K36+L36)*150000</f>
        <v>121230</v>
      </c>
      <c r="AQ36" s="283">
        <f t="shared" si="5"/>
        <v>0</v>
      </c>
      <c r="AR36" s="299"/>
      <c r="AS36" s="284"/>
      <c r="AT36" s="277"/>
      <c r="AU36" s="280"/>
      <c r="AV36" s="285">
        <f t="shared" si="6"/>
        <v>30</v>
      </c>
      <c r="AW36" s="286">
        <f t="shared" si="7"/>
        <v>30</v>
      </c>
      <c r="AX36" s="287">
        <f t="shared" si="8"/>
        <v>0</v>
      </c>
      <c r="AY36" s="301"/>
    </row>
    <row r="37" spans="1:51" s="14" customFormat="1" ht="77.25" customHeight="1">
      <c r="A37" s="118">
        <v>33</v>
      </c>
      <c r="B37" s="72">
        <v>28</v>
      </c>
      <c r="C37" s="133" t="s">
        <v>205</v>
      </c>
      <c r="D37" s="152" t="s">
        <v>206</v>
      </c>
      <c r="E37" s="146" t="s">
        <v>207</v>
      </c>
      <c r="F37" s="141" t="s">
        <v>102</v>
      </c>
      <c r="G37" s="138">
        <v>43652</v>
      </c>
      <c r="H37" s="127">
        <v>36016</v>
      </c>
      <c r="I37" s="128">
        <v>21031229</v>
      </c>
      <c r="J37" s="135" t="s">
        <v>208</v>
      </c>
      <c r="K37" s="151"/>
      <c r="L37" s="151"/>
      <c r="M37" s="140" t="s">
        <v>1333</v>
      </c>
      <c r="N37" s="146" t="s">
        <v>1283</v>
      </c>
      <c r="O37" s="204">
        <v>60</v>
      </c>
      <c r="P37" s="204"/>
      <c r="Q37" s="204"/>
      <c r="R37" s="272">
        <v>204</v>
      </c>
      <c r="S37" s="273">
        <v>26</v>
      </c>
      <c r="T37" s="274">
        <f t="shared" si="0"/>
        <v>264</v>
      </c>
      <c r="U37" s="274"/>
      <c r="V37" s="295"/>
      <c r="W37" s="276">
        <f t="shared" si="1"/>
        <v>0</v>
      </c>
      <c r="X37" s="298"/>
      <c r="Y37" s="298"/>
      <c r="Z37" s="277">
        <f t="shared" si="2"/>
        <v>0</v>
      </c>
      <c r="AA37" s="278">
        <f t="shared" si="9"/>
        <v>0</v>
      </c>
      <c r="AB37" s="277">
        <v>15</v>
      </c>
      <c r="AC37" s="277">
        <f t="shared" si="3"/>
        <v>8</v>
      </c>
      <c r="AD37" s="277"/>
      <c r="AE37" s="279">
        <f t="shared" si="4"/>
        <v>7</v>
      </c>
      <c r="AF37" s="299"/>
      <c r="AG37" s="299"/>
      <c r="AH37" s="278"/>
      <c r="AI37" s="122"/>
      <c r="AJ37" s="298"/>
      <c r="AK37" s="277">
        <v>0</v>
      </c>
      <c r="AL37" s="277">
        <v>1</v>
      </c>
      <c r="AM37" s="277">
        <v>0</v>
      </c>
      <c r="AN37" s="300"/>
      <c r="AO37" s="282">
        <f>T37+W37+Z37+AA37+AB37+AC37+AD37+AE37+AF37+AG37+AH37+AI37+AK37+AL37+AM37+AN37+U37+AJ37</f>
        <v>295</v>
      </c>
      <c r="AP37" s="292">
        <f>(AO37-AE37-AI37-AJ37-AA37-AC37)*$AY$5-(K37+L37)*150000</f>
        <v>1131480</v>
      </c>
      <c r="AQ37" s="283">
        <f t="shared" si="5"/>
        <v>0</v>
      </c>
      <c r="AR37" s="299"/>
      <c r="AS37" s="284">
        <v>109.5</v>
      </c>
      <c r="AT37" s="277"/>
      <c r="AU37" s="280"/>
      <c r="AV37" s="285">
        <f t="shared" si="6"/>
        <v>185.5</v>
      </c>
      <c r="AW37" s="286">
        <f t="shared" si="7"/>
        <v>185</v>
      </c>
      <c r="AX37" s="287">
        <f t="shared" si="8"/>
        <v>2000</v>
      </c>
      <c r="AY37" s="301"/>
    </row>
    <row r="38" spans="1:51" s="14" customFormat="1" ht="77.25" customHeight="1">
      <c r="A38" s="118">
        <v>35</v>
      </c>
      <c r="B38" s="72">
        <v>29</v>
      </c>
      <c r="C38" s="133" t="s">
        <v>209</v>
      </c>
      <c r="D38" s="140" t="s">
        <v>210</v>
      </c>
      <c r="E38" s="146" t="s">
        <v>211</v>
      </c>
      <c r="F38" s="133" t="s">
        <v>91</v>
      </c>
      <c r="G38" s="138">
        <v>43671</v>
      </c>
      <c r="H38" s="127">
        <v>30073</v>
      </c>
      <c r="I38" s="128">
        <v>30265686</v>
      </c>
      <c r="J38" s="135" t="s">
        <v>212</v>
      </c>
      <c r="K38" s="151">
        <v>1</v>
      </c>
      <c r="L38" s="151">
        <v>1</v>
      </c>
      <c r="M38" s="154" t="s">
        <v>1346</v>
      </c>
      <c r="N38" s="146" t="s">
        <v>1280</v>
      </c>
      <c r="O38" s="204">
        <v>205</v>
      </c>
      <c r="P38" s="204">
        <v>140</v>
      </c>
      <c r="Q38" s="204">
        <v>293</v>
      </c>
      <c r="R38" s="272">
        <v>204</v>
      </c>
      <c r="S38" s="273">
        <v>26</v>
      </c>
      <c r="T38" s="274">
        <f t="shared" si="0"/>
        <v>842</v>
      </c>
      <c r="U38" s="274"/>
      <c r="V38" s="295"/>
      <c r="W38" s="276">
        <f t="shared" si="1"/>
        <v>0</v>
      </c>
      <c r="X38" s="298"/>
      <c r="Y38" s="298"/>
      <c r="Z38" s="277">
        <f t="shared" si="2"/>
        <v>0</v>
      </c>
      <c r="AA38" s="278">
        <f t="shared" si="9"/>
        <v>0</v>
      </c>
      <c r="AB38" s="277">
        <v>15</v>
      </c>
      <c r="AC38" s="277">
        <f t="shared" si="3"/>
        <v>8</v>
      </c>
      <c r="AD38" s="277"/>
      <c r="AE38" s="279">
        <f t="shared" si="4"/>
        <v>7</v>
      </c>
      <c r="AF38" s="299"/>
      <c r="AG38" s="299"/>
      <c r="AH38" s="278"/>
      <c r="AI38" s="122"/>
      <c r="AJ38" s="298"/>
      <c r="AK38" s="277">
        <v>0</v>
      </c>
      <c r="AL38" s="277">
        <v>1</v>
      </c>
      <c r="AM38" s="277">
        <v>0</v>
      </c>
      <c r="AN38" s="300"/>
      <c r="AO38" s="282">
        <f>T38+W38+Z38+AA38+AB38+AC38+AD38+AE38+AF38+AG38+AH38+AI38+AK38+AL38+AM38+AN38+U38+AJ38</f>
        <v>873</v>
      </c>
      <c r="AP38" s="292">
        <f>(AO38-AE38-AI38-AJ38-AA38-AC38)*$AY$5-(K38+L38)*150000</f>
        <v>3167178</v>
      </c>
      <c r="AQ38" s="283">
        <f t="shared" si="5"/>
        <v>35.069982677555075</v>
      </c>
      <c r="AR38" s="299"/>
      <c r="AS38" s="284">
        <v>109.5</v>
      </c>
      <c r="AT38" s="277"/>
      <c r="AU38" s="280"/>
      <c r="AV38" s="285">
        <f t="shared" si="6"/>
        <v>728.43</v>
      </c>
      <c r="AW38" s="286">
        <f t="shared" si="7"/>
        <v>728</v>
      </c>
      <c r="AX38" s="287">
        <f t="shared" si="8"/>
        <v>1700</v>
      </c>
      <c r="AY38" s="301"/>
    </row>
    <row r="39" spans="1:51" s="14" customFormat="1" ht="77.25" customHeight="1">
      <c r="A39" s="120">
        <v>36</v>
      </c>
      <c r="B39" s="72">
        <v>30</v>
      </c>
      <c r="C39" s="133" t="s">
        <v>213</v>
      </c>
      <c r="D39" s="140" t="s">
        <v>214</v>
      </c>
      <c r="E39" s="146" t="s">
        <v>215</v>
      </c>
      <c r="F39" s="133" t="s">
        <v>91</v>
      </c>
      <c r="G39" s="138">
        <v>43675</v>
      </c>
      <c r="H39" s="127">
        <v>33123</v>
      </c>
      <c r="I39" s="128">
        <v>20981065</v>
      </c>
      <c r="J39" s="135" t="s">
        <v>216</v>
      </c>
      <c r="K39" s="151">
        <v>1</v>
      </c>
      <c r="L39" s="151">
        <v>2</v>
      </c>
      <c r="M39" s="154" t="s">
        <v>1347</v>
      </c>
      <c r="N39" s="146" t="s">
        <v>1325</v>
      </c>
      <c r="O39" s="204"/>
      <c r="P39" s="204">
        <v>30</v>
      </c>
      <c r="Q39" s="204"/>
      <c r="R39" s="272">
        <v>204</v>
      </c>
      <c r="S39" s="273">
        <v>26</v>
      </c>
      <c r="T39" s="274">
        <f t="shared" si="0"/>
        <v>234</v>
      </c>
      <c r="U39" s="274"/>
      <c r="V39" s="295"/>
      <c r="W39" s="276">
        <f t="shared" si="1"/>
        <v>0</v>
      </c>
      <c r="X39" s="298"/>
      <c r="Y39" s="298"/>
      <c r="Z39" s="277">
        <f t="shared" si="2"/>
        <v>0</v>
      </c>
      <c r="AA39" s="278">
        <f t="shared" si="9"/>
        <v>0</v>
      </c>
      <c r="AB39" s="277">
        <v>15</v>
      </c>
      <c r="AC39" s="277">
        <f t="shared" si="3"/>
        <v>8</v>
      </c>
      <c r="AD39" s="277"/>
      <c r="AE39" s="279">
        <f t="shared" si="4"/>
        <v>7</v>
      </c>
      <c r="AF39" s="299"/>
      <c r="AG39" s="303"/>
      <c r="AH39" s="278"/>
      <c r="AI39" s="122"/>
      <c r="AJ39" s="298"/>
      <c r="AK39" s="277">
        <v>0</v>
      </c>
      <c r="AL39" s="277">
        <v>1</v>
      </c>
      <c r="AM39" s="277">
        <v>0</v>
      </c>
      <c r="AN39" s="300"/>
      <c r="AO39" s="282">
        <f>T39+W39+Z39+AA39+AB39+AC39+AD39+AE39+AF39+AG39+AH39+AI39+AK39+AL39+AM39+AN39+U39+AJ39</f>
        <v>265</v>
      </c>
      <c r="AP39" s="292">
        <f>(AO39-AE39-AI39-AJ39-AA39-AC39)*$AY$5-(K39+L39)*150000</f>
        <v>560250</v>
      </c>
      <c r="AQ39" s="283">
        <f t="shared" si="5"/>
        <v>0</v>
      </c>
      <c r="AR39" s="299"/>
      <c r="AS39" s="284">
        <v>109.5</v>
      </c>
      <c r="AT39" s="277"/>
      <c r="AU39" s="280"/>
      <c r="AV39" s="285">
        <f t="shared" si="6"/>
        <v>155.5</v>
      </c>
      <c r="AW39" s="286">
        <f t="shared" si="7"/>
        <v>155</v>
      </c>
      <c r="AX39" s="287">
        <f t="shared" si="8"/>
        <v>2000</v>
      </c>
      <c r="AY39" s="301"/>
    </row>
    <row r="40" spans="1:51" s="14" customFormat="1" ht="77.25" customHeight="1">
      <c r="A40" s="118">
        <v>37</v>
      </c>
      <c r="B40" s="72">
        <v>31</v>
      </c>
      <c r="C40" s="143" t="s">
        <v>217</v>
      </c>
      <c r="D40" s="143" t="s">
        <v>218</v>
      </c>
      <c r="E40" s="143" t="s">
        <v>219</v>
      </c>
      <c r="F40" s="141" t="s">
        <v>102</v>
      </c>
      <c r="G40" s="138">
        <v>43680</v>
      </c>
      <c r="H40" s="127">
        <v>36894</v>
      </c>
      <c r="I40" s="128" t="s">
        <v>220</v>
      </c>
      <c r="J40" s="135" t="s">
        <v>221</v>
      </c>
      <c r="K40" s="151"/>
      <c r="L40" s="151"/>
      <c r="M40" s="154" t="s">
        <v>1347</v>
      </c>
      <c r="N40" s="146" t="s">
        <v>1325</v>
      </c>
      <c r="O40" s="205"/>
      <c r="P40" s="205">
        <v>30</v>
      </c>
      <c r="Q40" s="205"/>
      <c r="R40" s="272">
        <v>204</v>
      </c>
      <c r="S40" s="273">
        <v>26</v>
      </c>
      <c r="T40" s="274">
        <f t="shared" si="0"/>
        <v>234</v>
      </c>
      <c r="U40" s="274"/>
      <c r="V40" s="295"/>
      <c r="W40" s="276">
        <f t="shared" si="1"/>
        <v>0</v>
      </c>
      <c r="X40" s="298"/>
      <c r="Y40" s="298"/>
      <c r="Z40" s="277">
        <f t="shared" si="2"/>
        <v>0</v>
      </c>
      <c r="AA40" s="278">
        <f t="shared" si="9"/>
        <v>0</v>
      </c>
      <c r="AB40" s="277">
        <v>15</v>
      </c>
      <c r="AC40" s="277">
        <f t="shared" si="3"/>
        <v>8</v>
      </c>
      <c r="AD40" s="277"/>
      <c r="AE40" s="279">
        <f t="shared" si="4"/>
        <v>7</v>
      </c>
      <c r="AF40" s="299"/>
      <c r="AG40" s="299"/>
      <c r="AH40" s="278"/>
      <c r="AI40" s="122"/>
      <c r="AJ40" s="298"/>
      <c r="AK40" s="277">
        <v>0</v>
      </c>
      <c r="AL40" s="277">
        <v>1</v>
      </c>
      <c r="AM40" s="277">
        <v>0</v>
      </c>
      <c r="AN40" s="300"/>
      <c r="AO40" s="282">
        <f>T40+W40+Z40+AA40+AB40+AC40+AD40+AE40+AF40+AG40+AH40+AI40+AK40+AL40+AM40+AN40+U40+AJ40</f>
        <v>265</v>
      </c>
      <c r="AP40" s="292">
        <f>(AO40-AE40-AI40-AJ40-AA40-AC40)*$AY$5-(K40+L40)*150000</f>
        <v>1010250</v>
      </c>
      <c r="AQ40" s="283">
        <f t="shared" si="5"/>
        <v>0</v>
      </c>
      <c r="AR40" s="299"/>
      <c r="AS40" s="284">
        <v>109.5</v>
      </c>
      <c r="AT40" s="277"/>
      <c r="AU40" s="280"/>
      <c r="AV40" s="285">
        <f t="shared" si="6"/>
        <v>155.5</v>
      </c>
      <c r="AW40" s="286">
        <f t="shared" si="7"/>
        <v>155</v>
      </c>
      <c r="AX40" s="287">
        <f t="shared" si="8"/>
        <v>2000</v>
      </c>
      <c r="AY40" s="301"/>
    </row>
    <row r="41" spans="1:51" s="14" customFormat="1" ht="77.25" customHeight="1">
      <c r="A41" s="120">
        <v>38</v>
      </c>
      <c r="B41" s="72">
        <v>32</v>
      </c>
      <c r="C41" s="143" t="s">
        <v>222</v>
      </c>
      <c r="D41" s="143" t="s">
        <v>223</v>
      </c>
      <c r="E41" s="143" t="s">
        <v>224</v>
      </c>
      <c r="F41" s="141" t="s">
        <v>102</v>
      </c>
      <c r="G41" s="138">
        <v>43682</v>
      </c>
      <c r="H41" s="139">
        <v>35895</v>
      </c>
      <c r="I41" s="128">
        <v>30661390</v>
      </c>
      <c r="J41" s="135" t="s">
        <v>225</v>
      </c>
      <c r="K41" s="151"/>
      <c r="L41" s="151"/>
      <c r="M41" s="140" t="s">
        <v>1348</v>
      </c>
      <c r="N41" s="146" t="s">
        <v>1286</v>
      </c>
      <c r="O41" s="205">
        <v>70</v>
      </c>
      <c r="P41" s="205"/>
      <c r="Q41" s="205"/>
      <c r="R41" s="272">
        <v>204</v>
      </c>
      <c r="S41" s="273">
        <v>24</v>
      </c>
      <c r="T41" s="274">
        <f t="shared" si="0"/>
        <v>252.92307692307691</v>
      </c>
      <c r="U41" s="274"/>
      <c r="V41" s="295"/>
      <c r="W41" s="276">
        <f t="shared" si="1"/>
        <v>0</v>
      </c>
      <c r="X41" s="298"/>
      <c r="Y41" s="298"/>
      <c r="Z41" s="277">
        <f t="shared" si="2"/>
        <v>0</v>
      </c>
      <c r="AA41" s="278">
        <f t="shared" si="9"/>
        <v>0</v>
      </c>
      <c r="AB41" s="277">
        <v>9</v>
      </c>
      <c r="AC41" s="277">
        <f t="shared" si="3"/>
        <v>7.384615384615385</v>
      </c>
      <c r="AD41" s="277"/>
      <c r="AE41" s="279">
        <f t="shared" si="4"/>
        <v>6.4615384615384617</v>
      </c>
      <c r="AF41" s="299"/>
      <c r="AG41" s="299"/>
      <c r="AH41" s="278"/>
      <c r="AI41" s="122"/>
      <c r="AJ41" s="298"/>
      <c r="AK41" s="277">
        <v>0</v>
      </c>
      <c r="AL41" s="277">
        <v>1</v>
      </c>
      <c r="AM41" s="277">
        <v>0</v>
      </c>
      <c r="AN41" s="300"/>
      <c r="AO41" s="282">
        <f>T41+W41+Z41+AA41+AB41+AC41+AD41+AE41+AF41+AG41+AH41+AI41+AK41+AL41+AM41+AN41+U41+AJ41</f>
        <v>276.76923076923072</v>
      </c>
      <c r="AP41" s="292">
        <f>(AO41-AE41-AI41-AJ41-AA41-AC41)*$AY$5-(K41+L41)*150000</f>
        <v>1062472.1538461538</v>
      </c>
      <c r="AQ41" s="283">
        <f t="shared" si="5"/>
        <v>0</v>
      </c>
      <c r="AR41" s="299"/>
      <c r="AS41" s="284">
        <v>101.08</v>
      </c>
      <c r="AT41" s="277"/>
      <c r="AU41" s="280"/>
      <c r="AV41" s="285">
        <f t="shared" si="6"/>
        <v>175.69</v>
      </c>
      <c r="AW41" s="286">
        <f t="shared" si="7"/>
        <v>175</v>
      </c>
      <c r="AX41" s="287">
        <f t="shared" si="8"/>
        <v>2800</v>
      </c>
      <c r="AY41" s="301"/>
    </row>
    <row r="42" spans="1:51" s="14" customFormat="1" ht="77.25" customHeight="1">
      <c r="A42" s="118">
        <v>39</v>
      </c>
      <c r="B42" s="72">
        <v>33</v>
      </c>
      <c r="C42" s="143" t="s">
        <v>226</v>
      </c>
      <c r="D42" s="143" t="s">
        <v>227</v>
      </c>
      <c r="E42" s="143" t="s">
        <v>228</v>
      </c>
      <c r="F42" s="141" t="s">
        <v>91</v>
      </c>
      <c r="G42" s="138">
        <v>43694</v>
      </c>
      <c r="H42" s="139">
        <v>29377</v>
      </c>
      <c r="I42" s="128">
        <v>30704037</v>
      </c>
      <c r="J42" s="145" t="s">
        <v>229</v>
      </c>
      <c r="K42" s="151"/>
      <c r="L42" s="151"/>
      <c r="M42" s="136" t="s">
        <v>1341</v>
      </c>
      <c r="N42" s="146" t="s">
        <v>1286</v>
      </c>
      <c r="O42" s="205"/>
      <c r="P42" s="205">
        <v>20</v>
      </c>
      <c r="Q42" s="205"/>
      <c r="R42" s="272">
        <v>204</v>
      </c>
      <c r="S42" s="273">
        <v>24</v>
      </c>
      <c r="T42" s="274">
        <f t="shared" si="0"/>
        <v>206.76923076923077</v>
      </c>
      <c r="U42" s="274"/>
      <c r="V42" s="295"/>
      <c r="W42" s="276">
        <f t="shared" si="1"/>
        <v>0</v>
      </c>
      <c r="X42" s="298"/>
      <c r="Y42" s="298"/>
      <c r="Z42" s="277">
        <f t="shared" si="2"/>
        <v>0</v>
      </c>
      <c r="AA42" s="278">
        <f t="shared" si="9"/>
        <v>0</v>
      </c>
      <c r="AB42" s="277">
        <v>9</v>
      </c>
      <c r="AC42" s="277">
        <f t="shared" si="3"/>
        <v>7.384615384615385</v>
      </c>
      <c r="AD42" s="277"/>
      <c r="AE42" s="279">
        <f t="shared" si="4"/>
        <v>6.4615384615384617</v>
      </c>
      <c r="AF42" s="299"/>
      <c r="AG42" s="299"/>
      <c r="AH42" s="278"/>
      <c r="AI42" s="122"/>
      <c r="AJ42" s="304"/>
      <c r="AK42" s="277">
        <v>0</v>
      </c>
      <c r="AL42" s="277">
        <v>20.149999999999999</v>
      </c>
      <c r="AM42" s="277">
        <v>0</v>
      </c>
      <c r="AN42" s="300"/>
      <c r="AO42" s="282">
        <f>T42+W42+Z42+AA42+AB42+AC42+AD42+AE42+AF42+AG42+AH42+AI42+AK42+AL42+AM42+AN42+U42+AJ42</f>
        <v>249.76538461538462</v>
      </c>
      <c r="AP42" s="292">
        <f>(AO42-AE42-AI42-AJ42-AA42-AC42)*$AY$5-(K42+L42)*150000</f>
        <v>953349.61153846153</v>
      </c>
      <c r="AQ42" s="283">
        <f t="shared" si="5"/>
        <v>0</v>
      </c>
      <c r="AR42" s="299"/>
      <c r="AS42" s="284">
        <v>111.8</v>
      </c>
      <c r="AT42" s="277"/>
      <c r="AU42" s="280"/>
      <c r="AV42" s="285">
        <f t="shared" si="6"/>
        <v>137.97</v>
      </c>
      <c r="AW42" s="286">
        <f t="shared" si="7"/>
        <v>137</v>
      </c>
      <c r="AX42" s="287">
        <f t="shared" si="8"/>
        <v>3900</v>
      </c>
      <c r="AY42" s="301"/>
    </row>
    <row r="43" spans="1:51" s="14" customFormat="1" ht="77.25" customHeight="1">
      <c r="A43" s="118">
        <v>41</v>
      </c>
      <c r="B43" s="72">
        <v>34</v>
      </c>
      <c r="C43" s="143" t="s">
        <v>230</v>
      </c>
      <c r="D43" s="143" t="s">
        <v>231</v>
      </c>
      <c r="E43" s="143" t="s">
        <v>232</v>
      </c>
      <c r="F43" s="141" t="s">
        <v>102</v>
      </c>
      <c r="G43" s="138">
        <v>43704</v>
      </c>
      <c r="H43" s="139">
        <v>36948</v>
      </c>
      <c r="I43" s="128">
        <v>101379599</v>
      </c>
      <c r="J43" s="145" t="s">
        <v>233</v>
      </c>
      <c r="K43" s="151"/>
      <c r="L43" s="151"/>
      <c r="M43" s="140" t="s">
        <v>1349</v>
      </c>
      <c r="N43" s="146" t="s">
        <v>1326</v>
      </c>
      <c r="O43" s="205">
        <v>60</v>
      </c>
      <c r="P43" s="205"/>
      <c r="Q43" s="205"/>
      <c r="R43" s="272">
        <v>204</v>
      </c>
      <c r="S43" s="273">
        <v>26</v>
      </c>
      <c r="T43" s="274">
        <f t="shared" si="0"/>
        <v>264</v>
      </c>
      <c r="U43" s="274"/>
      <c r="V43" s="295"/>
      <c r="W43" s="276">
        <f t="shared" si="1"/>
        <v>0</v>
      </c>
      <c r="X43" s="298"/>
      <c r="Y43" s="298"/>
      <c r="Z43" s="277">
        <f t="shared" si="2"/>
        <v>0</v>
      </c>
      <c r="AA43" s="278">
        <f t="shared" si="9"/>
        <v>0</v>
      </c>
      <c r="AB43" s="277">
        <v>15</v>
      </c>
      <c r="AC43" s="277">
        <f t="shared" si="3"/>
        <v>8</v>
      </c>
      <c r="AD43" s="277"/>
      <c r="AE43" s="279">
        <f t="shared" si="4"/>
        <v>7</v>
      </c>
      <c r="AF43" s="299"/>
      <c r="AG43" s="299"/>
      <c r="AH43" s="278"/>
      <c r="AI43" s="122"/>
      <c r="AJ43" s="304"/>
      <c r="AK43" s="277">
        <v>0</v>
      </c>
      <c r="AL43" s="277">
        <v>1</v>
      </c>
      <c r="AM43" s="277">
        <v>0</v>
      </c>
      <c r="AN43" s="300"/>
      <c r="AO43" s="282">
        <f>T43+W43+Z43+AA43+AB43+AC43+AD43+AE43+AF43+AG43+AH43+AI43+AK43+AL43+AM43+AN43+U43+AJ43</f>
        <v>295</v>
      </c>
      <c r="AP43" s="292">
        <f>(AO43-AE43-AI43-AJ43-AA43-AC43)*$AY$5-(K43+L43)*150000</f>
        <v>1131480</v>
      </c>
      <c r="AQ43" s="283">
        <f t="shared" si="5"/>
        <v>0</v>
      </c>
      <c r="AR43" s="299"/>
      <c r="AS43" s="284">
        <v>109.5</v>
      </c>
      <c r="AT43" s="277"/>
      <c r="AU43" s="280"/>
      <c r="AV43" s="285">
        <f t="shared" si="6"/>
        <v>185.5</v>
      </c>
      <c r="AW43" s="286">
        <f t="shared" si="7"/>
        <v>185</v>
      </c>
      <c r="AX43" s="287">
        <f t="shared" si="8"/>
        <v>2000</v>
      </c>
      <c r="AY43" s="301"/>
    </row>
    <row r="44" spans="1:51" s="14" customFormat="1" ht="77.25" customHeight="1">
      <c r="A44" s="120">
        <v>42</v>
      </c>
      <c r="B44" s="72">
        <v>35</v>
      </c>
      <c r="C44" s="143" t="s">
        <v>234</v>
      </c>
      <c r="D44" s="143" t="s">
        <v>235</v>
      </c>
      <c r="E44" s="143" t="s">
        <v>236</v>
      </c>
      <c r="F44" s="143" t="s">
        <v>102</v>
      </c>
      <c r="G44" s="138">
        <v>43721</v>
      </c>
      <c r="H44" s="139">
        <v>33420</v>
      </c>
      <c r="I44" s="128">
        <v>170784258</v>
      </c>
      <c r="J44" s="145" t="s">
        <v>237</v>
      </c>
      <c r="K44" s="151"/>
      <c r="L44" s="151"/>
      <c r="M44" s="154" t="s">
        <v>1347</v>
      </c>
      <c r="N44" s="146" t="s">
        <v>1280</v>
      </c>
      <c r="O44" s="205"/>
      <c r="P44" s="205">
        <v>30</v>
      </c>
      <c r="Q44" s="205"/>
      <c r="R44" s="272">
        <v>204</v>
      </c>
      <c r="S44" s="273">
        <v>26</v>
      </c>
      <c r="T44" s="274">
        <f t="shared" si="0"/>
        <v>234</v>
      </c>
      <c r="U44" s="274"/>
      <c r="V44" s="295"/>
      <c r="W44" s="276">
        <f t="shared" si="1"/>
        <v>0</v>
      </c>
      <c r="X44" s="298"/>
      <c r="Y44" s="298"/>
      <c r="Z44" s="277">
        <f t="shared" si="2"/>
        <v>0</v>
      </c>
      <c r="AA44" s="278">
        <f t="shared" si="9"/>
        <v>0</v>
      </c>
      <c r="AB44" s="277">
        <v>15</v>
      </c>
      <c r="AC44" s="277">
        <f t="shared" si="3"/>
        <v>8</v>
      </c>
      <c r="AD44" s="277"/>
      <c r="AE44" s="279">
        <f t="shared" si="4"/>
        <v>7</v>
      </c>
      <c r="AF44" s="299"/>
      <c r="AG44" s="299"/>
      <c r="AH44" s="278"/>
      <c r="AI44" s="122"/>
      <c r="AJ44" s="304"/>
      <c r="AK44" s="277">
        <v>0</v>
      </c>
      <c r="AL44" s="277">
        <v>1</v>
      </c>
      <c r="AM44" s="277">
        <v>0</v>
      </c>
      <c r="AN44" s="300"/>
      <c r="AO44" s="282">
        <f>T44+W44+Z44+AA44+AB44+AC44+AD44+AE44+AF44+AG44+AH44+AI44+AK44+AL44+AM44+AN44+U44+AJ44</f>
        <v>265</v>
      </c>
      <c r="AP44" s="292">
        <f>(AO44-AE44-AI44-AJ44-AA44-AC44)*$AY$5-(K44+L44)*150000</f>
        <v>1010250</v>
      </c>
      <c r="AQ44" s="283">
        <f t="shared" si="5"/>
        <v>0</v>
      </c>
      <c r="AR44" s="299"/>
      <c r="AS44" s="284">
        <v>109.5</v>
      </c>
      <c r="AT44" s="277"/>
      <c r="AU44" s="280"/>
      <c r="AV44" s="285">
        <f t="shared" si="6"/>
        <v>155.5</v>
      </c>
      <c r="AW44" s="286">
        <f t="shared" si="7"/>
        <v>155</v>
      </c>
      <c r="AX44" s="287">
        <f t="shared" si="8"/>
        <v>2000</v>
      </c>
      <c r="AY44" s="301"/>
    </row>
    <row r="45" spans="1:51" s="14" customFormat="1" ht="77.25" customHeight="1">
      <c r="A45" s="118">
        <v>43</v>
      </c>
      <c r="B45" s="72">
        <v>36</v>
      </c>
      <c r="C45" s="143" t="s">
        <v>238</v>
      </c>
      <c r="D45" s="143" t="s">
        <v>239</v>
      </c>
      <c r="E45" s="143" t="s">
        <v>240</v>
      </c>
      <c r="F45" s="143" t="s">
        <v>102</v>
      </c>
      <c r="G45" s="138">
        <v>43721</v>
      </c>
      <c r="H45" s="127">
        <v>35066</v>
      </c>
      <c r="I45" s="128">
        <v>30832560</v>
      </c>
      <c r="J45" s="145" t="s">
        <v>241</v>
      </c>
      <c r="K45" s="151"/>
      <c r="L45" s="151"/>
      <c r="M45" s="154" t="s">
        <v>1347</v>
      </c>
      <c r="N45" s="146" t="s">
        <v>1280</v>
      </c>
      <c r="O45" s="205"/>
      <c r="P45" s="205">
        <v>30</v>
      </c>
      <c r="Q45" s="205"/>
      <c r="R45" s="272">
        <v>204</v>
      </c>
      <c r="S45" s="305">
        <v>26</v>
      </c>
      <c r="T45" s="274">
        <f t="shared" si="0"/>
        <v>234</v>
      </c>
      <c r="U45" s="274"/>
      <c r="V45" s="297"/>
      <c r="W45" s="276">
        <f t="shared" si="1"/>
        <v>0</v>
      </c>
      <c r="X45" s="298"/>
      <c r="Y45" s="298"/>
      <c r="Z45" s="277">
        <f t="shared" si="2"/>
        <v>0</v>
      </c>
      <c r="AA45" s="278">
        <f t="shared" si="9"/>
        <v>0</v>
      </c>
      <c r="AB45" s="277">
        <v>15</v>
      </c>
      <c r="AC45" s="277">
        <f t="shared" si="3"/>
        <v>8</v>
      </c>
      <c r="AD45" s="277"/>
      <c r="AE45" s="279">
        <f t="shared" si="4"/>
        <v>7</v>
      </c>
      <c r="AF45" s="299"/>
      <c r="AG45" s="299"/>
      <c r="AH45" s="278"/>
      <c r="AI45" s="122"/>
      <c r="AJ45" s="304"/>
      <c r="AK45" s="277">
        <v>0</v>
      </c>
      <c r="AL45" s="277">
        <v>1</v>
      </c>
      <c r="AM45" s="277">
        <v>0</v>
      </c>
      <c r="AN45" s="300"/>
      <c r="AO45" s="282">
        <f>T45+W45+Z45+AA45+AB45+AC45+AD45+AE45+AF45+AG45+AH45+AI45+AK45+AL45+AM45+AN45+U45+AJ45</f>
        <v>265</v>
      </c>
      <c r="AP45" s="292">
        <f>(AO45-AE45-AI45-AJ45-AA45-AC45)*$AY$5-(K45+L45)*150000</f>
        <v>1010250</v>
      </c>
      <c r="AQ45" s="283">
        <f t="shared" si="5"/>
        <v>0</v>
      </c>
      <c r="AR45" s="299"/>
      <c r="AS45" s="284">
        <v>109.5</v>
      </c>
      <c r="AT45" s="277"/>
      <c r="AU45" s="280"/>
      <c r="AV45" s="285">
        <f t="shared" si="6"/>
        <v>155.5</v>
      </c>
      <c r="AW45" s="286">
        <f t="shared" si="7"/>
        <v>155</v>
      </c>
      <c r="AX45" s="287">
        <f t="shared" si="8"/>
        <v>2000</v>
      </c>
      <c r="AY45" s="301"/>
    </row>
    <row r="46" spans="1:51" s="14" customFormat="1" ht="77.25" customHeight="1">
      <c r="A46" s="120">
        <v>44</v>
      </c>
      <c r="B46" s="72">
        <v>37</v>
      </c>
      <c r="C46" s="143" t="s">
        <v>242</v>
      </c>
      <c r="D46" s="142" t="s">
        <v>243</v>
      </c>
      <c r="E46" s="142" t="s">
        <v>244</v>
      </c>
      <c r="F46" s="143" t="s">
        <v>91</v>
      </c>
      <c r="G46" s="138">
        <v>43739</v>
      </c>
      <c r="H46" s="139">
        <v>26431</v>
      </c>
      <c r="I46" s="128">
        <v>30857936</v>
      </c>
      <c r="J46" s="135" t="s">
        <v>245</v>
      </c>
      <c r="K46" s="155"/>
      <c r="L46" s="155"/>
      <c r="M46" s="140" t="s">
        <v>1341</v>
      </c>
      <c r="N46" s="146" t="s">
        <v>1286</v>
      </c>
      <c r="O46" s="205"/>
      <c r="P46" s="205"/>
      <c r="Q46" s="205"/>
      <c r="R46" s="272">
        <v>204</v>
      </c>
      <c r="S46" s="273"/>
      <c r="T46" s="274">
        <f t="shared" si="0"/>
        <v>0</v>
      </c>
      <c r="U46" s="274">
        <v>30</v>
      </c>
      <c r="V46" s="295"/>
      <c r="W46" s="276">
        <f t="shared" si="1"/>
        <v>0</v>
      </c>
      <c r="X46" s="298"/>
      <c r="Y46" s="298"/>
      <c r="Z46" s="277">
        <f t="shared" si="2"/>
        <v>0</v>
      </c>
      <c r="AA46" s="278">
        <f t="shared" si="9"/>
        <v>0</v>
      </c>
      <c r="AB46" s="277"/>
      <c r="AC46" s="277">
        <f t="shared" si="3"/>
        <v>0</v>
      </c>
      <c r="AD46" s="277"/>
      <c r="AE46" s="279">
        <f t="shared" si="4"/>
        <v>0</v>
      </c>
      <c r="AF46" s="299"/>
      <c r="AG46" s="299"/>
      <c r="AH46" s="278">
        <f>IFERROR(VLOOKUP(C46,[1]Anuual!B:Y,24,0),0)</f>
        <v>0</v>
      </c>
      <c r="AI46" s="122"/>
      <c r="AJ46" s="304"/>
      <c r="AK46" s="277">
        <v>0</v>
      </c>
      <c r="AL46" s="277"/>
      <c r="AM46" s="277">
        <v>0</v>
      </c>
      <c r="AN46" s="300"/>
      <c r="AO46" s="282">
        <f>T46+W46+Z46+AA46+AB46+AC46+AD46+AE46+AF46+AG46+AH46+AI46+AK46+AL46+AM46+AN46+U46+AJ46</f>
        <v>30</v>
      </c>
      <c r="AP46" s="292">
        <f>(AO46-AE46-AI46-AJ46-AA46-AC46)*$AY$5-(K46+L46)*150000</f>
        <v>121230</v>
      </c>
      <c r="AQ46" s="283">
        <f t="shared" si="5"/>
        <v>0</v>
      </c>
      <c r="AR46" s="299"/>
      <c r="AS46" s="284"/>
      <c r="AT46" s="277"/>
      <c r="AU46" s="280"/>
      <c r="AV46" s="285">
        <f t="shared" si="6"/>
        <v>30</v>
      </c>
      <c r="AW46" s="286">
        <f t="shared" si="7"/>
        <v>30</v>
      </c>
      <c r="AX46" s="287">
        <f t="shared" si="8"/>
        <v>0</v>
      </c>
      <c r="AY46" s="301"/>
    </row>
    <row r="47" spans="1:51" s="14" customFormat="1" ht="77.25" customHeight="1">
      <c r="A47" s="118">
        <v>45</v>
      </c>
      <c r="B47" s="72">
        <v>38</v>
      </c>
      <c r="C47" s="143" t="s">
        <v>246</v>
      </c>
      <c r="D47" s="143" t="s">
        <v>247</v>
      </c>
      <c r="E47" s="143" t="s">
        <v>248</v>
      </c>
      <c r="F47" s="143" t="s">
        <v>102</v>
      </c>
      <c r="G47" s="138">
        <v>43741</v>
      </c>
      <c r="H47" s="127">
        <v>33653</v>
      </c>
      <c r="I47" s="128">
        <v>30791567</v>
      </c>
      <c r="J47" s="135" t="s">
        <v>249</v>
      </c>
      <c r="K47" s="155"/>
      <c r="L47" s="155"/>
      <c r="M47" s="140" t="s">
        <v>1350</v>
      </c>
      <c r="N47" s="146" t="s">
        <v>119</v>
      </c>
      <c r="O47" s="205"/>
      <c r="P47" s="205">
        <v>30</v>
      </c>
      <c r="Q47" s="205"/>
      <c r="R47" s="272">
        <v>204</v>
      </c>
      <c r="S47" s="273">
        <v>26</v>
      </c>
      <c r="T47" s="274">
        <f t="shared" si="0"/>
        <v>234</v>
      </c>
      <c r="U47" s="274"/>
      <c r="V47" s="295"/>
      <c r="W47" s="276">
        <f t="shared" si="1"/>
        <v>0</v>
      </c>
      <c r="X47" s="298"/>
      <c r="Y47" s="298"/>
      <c r="Z47" s="277">
        <f t="shared" si="2"/>
        <v>0</v>
      </c>
      <c r="AA47" s="278">
        <f t="shared" si="9"/>
        <v>0</v>
      </c>
      <c r="AB47" s="277">
        <v>15</v>
      </c>
      <c r="AC47" s="277">
        <f t="shared" si="3"/>
        <v>8</v>
      </c>
      <c r="AD47" s="277"/>
      <c r="AE47" s="279">
        <f t="shared" si="4"/>
        <v>7</v>
      </c>
      <c r="AF47" s="299"/>
      <c r="AG47" s="299"/>
      <c r="AH47" s="278"/>
      <c r="AI47" s="122"/>
      <c r="AJ47" s="298"/>
      <c r="AK47" s="277">
        <v>0</v>
      </c>
      <c r="AL47" s="277">
        <v>1</v>
      </c>
      <c r="AM47" s="277">
        <v>0</v>
      </c>
      <c r="AN47" s="300"/>
      <c r="AO47" s="282">
        <f>T47+W47+Z47+AA47+AB47+AC47+AD47+AE47+AF47+AG47+AH47+AI47+AK47+AL47+AM47+AN47+U47+AJ47</f>
        <v>265</v>
      </c>
      <c r="AP47" s="292">
        <f>(AO47-AE47-AI47-AJ47-AA47-AC47)*$AY$5-(K47+L47)*150000</f>
        <v>1010250</v>
      </c>
      <c r="AQ47" s="283">
        <f t="shared" si="5"/>
        <v>0</v>
      </c>
      <c r="AR47" s="299"/>
      <c r="AS47" s="284">
        <v>109.5</v>
      </c>
      <c r="AT47" s="277"/>
      <c r="AU47" s="280"/>
      <c r="AV47" s="285">
        <f t="shared" si="6"/>
        <v>155.5</v>
      </c>
      <c r="AW47" s="286">
        <f t="shared" si="7"/>
        <v>155</v>
      </c>
      <c r="AX47" s="287">
        <f t="shared" si="8"/>
        <v>2000</v>
      </c>
      <c r="AY47" s="301"/>
    </row>
    <row r="48" spans="1:51" s="14" customFormat="1" ht="77.25" customHeight="1">
      <c r="A48" s="120">
        <v>46</v>
      </c>
      <c r="B48" s="72">
        <v>39</v>
      </c>
      <c r="C48" s="143" t="s">
        <v>250</v>
      </c>
      <c r="D48" s="142" t="s">
        <v>251</v>
      </c>
      <c r="E48" s="142" t="s">
        <v>252</v>
      </c>
      <c r="F48" s="143" t="s">
        <v>102</v>
      </c>
      <c r="G48" s="138">
        <v>43742</v>
      </c>
      <c r="H48" s="127">
        <v>36274</v>
      </c>
      <c r="I48" s="128">
        <v>250206485</v>
      </c>
      <c r="J48" s="145" t="s">
        <v>253</v>
      </c>
      <c r="K48" s="155"/>
      <c r="L48" s="155"/>
      <c r="M48" s="142" t="s">
        <v>1338</v>
      </c>
      <c r="N48" s="146" t="s">
        <v>114</v>
      </c>
      <c r="O48" s="205"/>
      <c r="P48" s="205">
        <v>20</v>
      </c>
      <c r="Q48" s="205"/>
      <c r="R48" s="272">
        <v>204</v>
      </c>
      <c r="S48" s="273">
        <v>26</v>
      </c>
      <c r="T48" s="274">
        <f t="shared" si="0"/>
        <v>224</v>
      </c>
      <c r="U48" s="274"/>
      <c r="V48" s="295"/>
      <c r="W48" s="276">
        <f t="shared" si="1"/>
        <v>0</v>
      </c>
      <c r="X48" s="298"/>
      <c r="Y48" s="298"/>
      <c r="Z48" s="277">
        <f t="shared" si="2"/>
        <v>0</v>
      </c>
      <c r="AA48" s="278">
        <f t="shared" si="9"/>
        <v>0</v>
      </c>
      <c r="AB48" s="277">
        <v>15</v>
      </c>
      <c r="AC48" s="277">
        <f t="shared" si="3"/>
        <v>8</v>
      </c>
      <c r="AD48" s="277"/>
      <c r="AE48" s="279">
        <f t="shared" si="4"/>
        <v>7</v>
      </c>
      <c r="AF48" s="299"/>
      <c r="AG48" s="299"/>
      <c r="AH48" s="278"/>
      <c r="AI48" s="122"/>
      <c r="AJ48" s="298"/>
      <c r="AK48" s="277">
        <v>0</v>
      </c>
      <c r="AL48" s="277">
        <v>1</v>
      </c>
      <c r="AM48" s="277">
        <v>0</v>
      </c>
      <c r="AN48" s="306"/>
      <c r="AO48" s="282">
        <f>T48+W48+Z48+AA48+AB48+AC48+AD48+AE48+AF48+AG48+AH48+AI48+AK48+AL48+AM48+AN48+U48+AJ48</f>
        <v>255</v>
      </c>
      <c r="AP48" s="292">
        <f>(AO48-AE48-AI48-AJ48-AA48-AC48)*$AY$5-(K48+L48)*150000</f>
        <v>969840</v>
      </c>
      <c r="AQ48" s="283">
        <f t="shared" si="5"/>
        <v>0</v>
      </c>
      <c r="AR48" s="299"/>
      <c r="AS48" s="284">
        <v>109.5</v>
      </c>
      <c r="AT48" s="277"/>
      <c r="AU48" s="280"/>
      <c r="AV48" s="285">
        <f t="shared" si="6"/>
        <v>145.5</v>
      </c>
      <c r="AW48" s="286">
        <f t="shared" si="7"/>
        <v>145</v>
      </c>
      <c r="AX48" s="287">
        <f t="shared" si="8"/>
        <v>2000</v>
      </c>
      <c r="AY48" s="301"/>
    </row>
    <row r="49" spans="1:51" s="14" customFormat="1" ht="77.25" customHeight="1">
      <c r="A49" s="120">
        <v>48</v>
      </c>
      <c r="B49" s="72">
        <v>40</v>
      </c>
      <c r="C49" s="143" t="s">
        <v>254</v>
      </c>
      <c r="D49" s="143" t="s">
        <v>255</v>
      </c>
      <c r="E49" s="143" t="s">
        <v>256</v>
      </c>
      <c r="F49" s="143" t="s">
        <v>102</v>
      </c>
      <c r="G49" s="138">
        <v>43743</v>
      </c>
      <c r="H49" s="127">
        <v>33523</v>
      </c>
      <c r="I49" s="128">
        <v>101304519</v>
      </c>
      <c r="J49" s="145" t="s">
        <v>257</v>
      </c>
      <c r="K49" s="155"/>
      <c r="L49" s="155"/>
      <c r="M49" s="154" t="s">
        <v>1347</v>
      </c>
      <c r="N49" s="146" t="s">
        <v>1325</v>
      </c>
      <c r="O49" s="205"/>
      <c r="P49" s="205">
        <v>30</v>
      </c>
      <c r="Q49" s="205"/>
      <c r="R49" s="272">
        <v>204</v>
      </c>
      <c r="S49" s="273">
        <v>26</v>
      </c>
      <c r="T49" s="274">
        <f t="shared" si="0"/>
        <v>234</v>
      </c>
      <c r="U49" s="274"/>
      <c r="V49" s="295"/>
      <c r="W49" s="276">
        <f t="shared" si="1"/>
        <v>0</v>
      </c>
      <c r="X49" s="298"/>
      <c r="Y49" s="298"/>
      <c r="Z49" s="277">
        <f t="shared" si="2"/>
        <v>0</v>
      </c>
      <c r="AA49" s="278">
        <f t="shared" si="9"/>
        <v>0</v>
      </c>
      <c r="AB49" s="277">
        <v>15</v>
      </c>
      <c r="AC49" s="277">
        <f t="shared" si="3"/>
        <v>8</v>
      </c>
      <c r="AD49" s="277"/>
      <c r="AE49" s="279">
        <f t="shared" si="4"/>
        <v>7</v>
      </c>
      <c r="AF49" s="299"/>
      <c r="AG49" s="299"/>
      <c r="AH49" s="278"/>
      <c r="AI49" s="122"/>
      <c r="AJ49" s="298"/>
      <c r="AK49" s="277">
        <v>0</v>
      </c>
      <c r="AL49" s="277">
        <v>1</v>
      </c>
      <c r="AM49" s="277">
        <v>0</v>
      </c>
      <c r="AN49" s="300"/>
      <c r="AO49" s="282">
        <f>T49+W49+Z49+AA49+AB49+AC49+AD49+AE49+AF49+AG49+AH49+AI49+AK49+AL49+AM49+AN49+U49+AJ49</f>
        <v>265</v>
      </c>
      <c r="AP49" s="292">
        <f>(AO49-AE49-AI49-AJ49-AA49-AC49)*$AY$5-(K49+L49)*150000</f>
        <v>1010250</v>
      </c>
      <c r="AQ49" s="283">
        <f t="shared" si="5"/>
        <v>0</v>
      </c>
      <c r="AR49" s="299"/>
      <c r="AS49" s="284">
        <v>109.5</v>
      </c>
      <c r="AT49" s="277"/>
      <c r="AU49" s="280"/>
      <c r="AV49" s="285">
        <f t="shared" si="6"/>
        <v>155.5</v>
      </c>
      <c r="AW49" s="286">
        <f t="shared" si="7"/>
        <v>155</v>
      </c>
      <c r="AX49" s="287">
        <f t="shared" si="8"/>
        <v>2000</v>
      </c>
      <c r="AY49" s="301"/>
    </row>
    <row r="50" spans="1:51" s="14" customFormat="1" ht="77.25" customHeight="1">
      <c r="A50" s="118">
        <v>49</v>
      </c>
      <c r="B50" s="72">
        <v>41</v>
      </c>
      <c r="C50" s="143" t="s">
        <v>258</v>
      </c>
      <c r="D50" s="142" t="s">
        <v>259</v>
      </c>
      <c r="E50" s="142" t="s">
        <v>260</v>
      </c>
      <c r="F50" s="143" t="s">
        <v>91</v>
      </c>
      <c r="G50" s="138">
        <v>43745</v>
      </c>
      <c r="H50" s="139">
        <v>37145</v>
      </c>
      <c r="I50" s="128">
        <v>21244347</v>
      </c>
      <c r="J50" s="135" t="s">
        <v>261</v>
      </c>
      <c r="K50" s="155"/>
      <c r="L50" s="155"/>
      <c r="M50" s="136" t="s">
        <v>1341</v>
      </c>
      <c r="N50" s="146" t="s">
        <v>98</v>
      </c>
      <c r="O50" s="205">
        <v>60</v>
      </c>
      <c r="P50" s="205"/>
      <c r="Q50" s="205"/>
      <c r="R50" s="272">
        <v>204</v>
      </c>
      <c r="S50" s="273">
        <v>26</v>
      </c>
      <c r="T50" s="274">
        <f t="shared" si="0"/>
        <v>264</v>
      </c>
      <c r="U50" s="274"/>
      <c r="V50" s="295"/>
      <c r="W50" s="276">
        <f t="shared" si="1"/>
        <v>0</v>
      </c>
      <c r="X50" s="298"/>
      <c r="Y50" s="298"/>
      <c r="Z50" s="277">
        <f t="shared" si="2"/>
        <v>0</v>
      </c>
      <c r="AA50" s="278">
        <f t="shared" si="9"/>
        <v>0</v>
      </c>
      <c r="AB50" s="277">
        <v>15</v>
      </c>
      <c r="AC50" s="277">
        <f t="shared" si="3"/>
        <v>8</v>
      </c>
      <c r="AD50" s="277"/>
      <c r="AE50" s="279">
        <f t="shared" si="4"/>
        <v>7</v>
      </c>
      <c r="AF50" s="299"/>
      <c r="AG50" s="299"/>
      <c r="AH50" s="278"/>
      <c r="AI50" s="122"/>
      <c r="AJ50" s="298"/>
      <c r="AK50" s="277">
        <v>0</v>
      </c>
      <c r="AL50" s="277">
        <v>1</v>
      </c>
      <c r="AM50" s="277">
        <v>0</v>
      </c>
      <c r="AN50" s="306"/>
      <c r="AO50" s="282">
        <f>T50+W50+Z50+AA50+AB50+AC50+AD50+AE50+AF50+AG50+AH50+AI50+AK50+AL50+AM50+AN50+U50+AJ50</f>
        <v>295</v>
      </c>
      <c r="AP50" s="292">
        <f>(AO50-AE50-AI50-AJ50-AA50-AC50)*$AY$5-(K50+L50)*150000</f>
        <v>1131480</v>
      </c>
      <c r="AQ50" s="283">
        <f t="shared" si="5"/>
        <v>0</v>
      </c>
      <c r="AR50" s="299"/>
      <c r="AS50" s="284">
        <v>109.5</v>
      </c>
      <c r="AT50" s="277"/>
      <c r="AU50" s="280"/>
      <c r="AV50" s="285">
        <f t="shared" si="6"/>
        <v>185.5</v>
      </c>
      <c r="AW50" s="286">
        <f t="shared" si="7"/>
        <v>185</v>
      </c>
      <c r="AX50" s="287">
        <f t="shared" si="8"/>
        <v>2000</v>
      </c>
      <c r="AY50" s="301"/>
    </row>
    <row r="51" spans="1:51" s="14" customFormat="1" ht="77.25" customHeight="1">
      <c r="A51" s="118">
        <v>51</v>
      </c>
      <c r="B51" s="72">
        <v>42</v>
      </c>
      <c r="C51" s="143" t="s">
        <v>262</v>
      </c>
      <c r="D51" s="143" t="s">
        <v>263</v>
      </c>
      <c r="E51" s="143" t="s">
        <v>264</v>
      </c>
      <c r="F51" s="143" t="s">
        <v>102</v>
      </c>
      <c r="G51" s="138">
        <v>43746</v>
      </c>
      <c r="H51" s="127">
        <v>31642</v>
      </c>
      <c r="I51" s="128" t="s">
        <v>265</v>
      </c>
      <c r="J51" s="145" t="s">
        <v>266</v>
      </c>
      <c r="K51" s="155"/>
      <c r="L51" s="155"/>
      <c r="M51" s="142" t="s">
        <v>1338</v>
      </c>
      <c r="N51" s="146" t="s">
        <v>114</v>
      </c>
      <c r="O51" s="205"/>
      <c r="P51" s="205"/>
      <c r="Q51" s="205"/>
      <c r="R51" s="272">
        <v>204</v>
      </c>
      <c r="S51" s="273"/>
      <c r="T51" s="274">
        <f t="shared" si="0"/>
        <v>0</v>
      </c>
      <c r="U51" s="274">
        <v>30</v>
      </c>
      <c r="V51" s="295"/>
      <c r="W51" s="276">
        <f t="shared" si="1"/>
        <v>0</v>
      </c>
      <c r="X51" s="298"/>
      <c r="Y51" s="298"/>
      <c r="Z51" s="277">
        <f t="shared" si="2"/>
        <v>0</v>
      </c>
      <c r="AA51" s="278">
        <f t="shared" si="9"/>
        <v>0</v>
      </c>
      <c r="AB51" s="277"/>
      <c r="AC51" s="277">
        <f t="shared" si="3"/>
        <v>0</v>
      </c>
      <c r="AD51" s="277"/>
      <c r="AE51" s="279">
        <f t="shared" si="4"/>
        <v>0</v>
      </c>
      <c r="AF51" s="299"/>
      <c r="AG51" s="299"/>
      <c r="AH51" s="278">
        <f>IFERROR(VLOOKUP(C51,[1]Anuual!B:Y,24,0),0)</f>
        <v>0</v>
      </c>
      <c r="AI51" s="122"/>
      <c r="AJ51" s="298"/>
      <c r="AK51" s="277">
        <v>0</v>
      </c>
      <c r="AL51" s="277"/>
      <c r="AM51" s="277">
        <v>0</v>
      </c>
      <c r="AN51" s="306"/>
      <c r="AO51" s="282">
        <f>T51+W51+Z51+AA51+AB51+AC51+AD51+AE51+AF51+AG51+AH51+AI51+AK51+AL51+AM51+AN51+U51+AJ51</f>
        <v>30</v>
      </c>
      <c r="AP51" s="292">
        <f>(AO51-AE51-AI51-AJ51-AA51-AC51)*$AY$5-(K51+L51)*150000</f>
        <v>121230</v>
      </c>
      <c r="AQ51" s="283">
        <f t="shared" si="5"/>
        <v>0</v>
      </c>
      <c r="AR51" s="299"/>
      <c r="AS51" s="284"/>
      <c r="AT51" s="277"/>
      <c r="AU51" s="280"/>
      <c r="AV51" s="285">
        <f t="shared" si="6"/>
        <v>30</v>
      </c>
      <c r="AW51" s="286">
        <f t="shared" si="7"/>
        <v>30</v>
      </c>
      <c r="AX51" s="287">
        <f t="shared" si="8"/>
        <v>0</v>
      </c>
      <c r="AY51" s="301"/>
    </row>
    <row r="52" spans="1:51" s="51" customFormat="1" ht="77.25" customHeight="1">
      <c r="A52" s="120">
        <v>52</v>
      </c>
      <c r="B52" s="72">
        <v>43</v>
      </c>
      <c r="C52" s="143" t="s">
        <v>267</v>
      </c>
      <c r="D52" s="142" t="s">
        <v>268</v>
      </c>
      <c r="E52" s="142" t="s">
        <v>269</v>
      </c>
      <c r="F52" s="143" t="s">
        <v>102</v>
      </c>
      <c r="G52" s="138">
        <v>43746</v>
      </c>
      <c r="H52" s="139">
        <v>32036</v>
      </c>
      <c r="I52" s="128" t="s">
        <v>270</v>
      </c>
      <c r="J52" s="145" t="s">
        <v>271</v>
      </c>
      <c r="K52" s="155"/>
      <c r="L52" s="155"/>
      <c r="M52" s="154" t="s">
        <v>1347</v>
      </c>
      <c r="N52" s="146" t="s">
        <v>272</v>
      </c>
      <c r="O52" s="205"/>
      <c r="P52" s="205"/>
      <c r="Q52" s="205"/>
      <c r="R52" s="272">
        <v>204</v>
      </c>
      <c r="S52" s="273"/>
      <c r="T52" s="274">
        <f t="shared" si="0"/>
        <v>0</v>
      </c>
      <c r="U52" s="274"/>
      <c r="V52" s="295"/>
      <c r="W52" s="276">
        <f t="shared" si="1"/>
        <v>0</v>
      </c>
      <c r="X52" s="298"/>
      <c r="Y52" s="298"/>
      <c r="Z52" s="277">
        <f t="shared" si="2"/>
        <v>0</v>
      </c>
      <c r="AA52" s="278">
        <f t="shared" si="9"/>
        <v>0</v>
      </c>
      <c r="AB52" s="277"/>
      <c r="AC52" s="277">
        <f t="shared" si="3"/>
        <v>0</v>
      </c>
      <c r="AD52" s="277"/>
      <c r="AE52" s="279">
        <f t="shared" si="4"/>
        <v>0</v>
      </c>
      <c r="AF52" s="146"/>
      <c r="AG52" s="151">
        <v>54.58</v>
      </c>
      <c r="AH52" s="278">
        <f>IFERROR(VLOOKUP(C52,[1]Anuual!B:Y,24,0),0)</f>
        <v>0</v>
      </c>
      <c r="AI52" s="122"/>
      <c r="AJ52" s="302"/>
      <c r="AK52" s="307">
        <v>0</v>
      </c>
      <c r="AL52" s="277">
        <v>0</v>
      </c>
      <c r="AM52" s="277">
        <v>0</v>
      </c>
      <c r="AN52" s="306"/>
      <c r="AO52" s="282">
        <f>T52+W52+Z52+AA52+AB52+AC52+AD52+AE52+AF52+AG52+AH52+AI52+AK52+AL52+AM52+AN52+U52+AJ52</f>
        <v>54.58</v>
      </c>
      <c r="AP52" s="292">
        <f>(AO52-AE52-AI52-AJ52-AA52-AC52)*$AY$5-(K52+L52)*150000</f>
        <v>220557.78</v>
      </c>
      <c r="AQ52" s="283">
        <f t="shared" si="5"/>
        <v>0</v>
      </c>
      <c r="AR52" s="299"/>
      <c r="AS52" s="284"/>
      <c r="AT52" s="277">
        <v>54.58</v>
      </c>
      <c r="AU52" s="280"/>
      <c r="AV52" s="285">
        <f t="shared" si="6"/>
        <v>0</v>
      </c>
      <c r="AW52" s="286">
        <f t="shared" si="7"/>
        <v>0</v>
      </c>
      <c r="AX52" s="287">
        <f t="shared" si="8"/>
        <v>0</v>
      </c>
      <c r="AY52" s="301"/>
    </row>
    <row r="53" spans="1:51" s="14" customFormat="1" ht="77.25" customHeight="1">
      <c r="A53" s="118">
        <v>53</v>
      </c>
      <c r="B53" s="72">
        <v>44</v>
      </c>
      <c r="C53" s="143" t="s">
        <v>273</v>
      </c>
      <c r="D53" s="143" t="s">
        <v>274</v>
      </c>
      <c r="E53" s="143" t="s">
        <v>275</v>
      </c>
      <c r="F53" s="143" t="s">
        <v>102</v>
      </c>
      <c r="G53" s="138">
        <v>43747</v>
      </c>
      <c r="H53" s="139">
        <v>34918</v>
      </c>
      <c r="I53" s="128">
        <v>30465625</v>
      </c>
      <c r="J53" s="145" t="s">
        <v>276</v>
      </c>
      <c r="K53" s="155"/>
      <c r="L53" s="155"/>
      <c r="M53" s="140" t="s">
        <v>1332</v>
      </c>
      <c r="N53" s="146" t="s">
        <v>114</v>
      </c>
      <c r="O53" s="205"/>
      <c r="P53" s="205">
        <v>30</v>
      </c>
      <c r="Q53" s="205"/>
      <c r="R53" s="272">
        <v>204</v>
      </c>
      <c r="S53" s="273">
        <v>26</v>
      </c>
      <c r="T53" s="274">
        <f t="shared" si="0"/>
        <v>234</v>
      </c>
      <c r="U53" s="274"/>
      <c r="V53" s="295"/>
      <c r="W53" s="276">
        <f t="shared" si="1"/>
        <v>0</v>
      </c>
      <c r="X53" s="298"/>
      <c r="Y53" s="298"/>
      <c r="Z53" s="277">
        <f t="shared" si="2"/>
        <v>0</v>
      </c>
      <c r="AA53" s="278">
        <f t="shared" si="9"/>
        <v>0</v>
      </c>
      <c r="AB53" s="277">
        <v>15</v>
      </c>
      <c r="AC53" s="277">
        <f t="shared" si="3"/>
        <v>8</v>
      </c>
      <c r="AD53" s="277"/>
      <c r="AE53" s="279">
        <f t="shared" si="4"/>
        <v>7</v>
      </c>
      <c r="AF53" s="299"/>
      <c r="AG53" s="299"/>
      <c r="AH53" s="278"/>
      <c r="AI53" s="122"/>
      <c r="AJ53" s="298"/>
      <c r="AK53" s="277">
        <v>0</v>
      </c>
      <c r="AL53" s="277">
        <v>1</v>
      </c>
      <c r="AM53" s="277">
        <v>0</v>
      </c>
      <c r="AN53" s="300"/>
      <c r="AO53" s="282">
        <f>T53+W53+Z53+AA53+AB53+AC53+AD53+AE53+AF53+AG53+AH53+AI53+AK53+AL53+AM53+AN53+U53+AJ53</f>
        <v>265</v>
      </c>
      <c r="AP53" s="292">
        <f>(AO53-AE53-AI53-AJ53-AA53-AC53)*$AY$5-(K53+L53)*150000</f>
        <v>1010250</v>
      </c>
      <c r="AQ53" s="283">
        <f t="shared" si="5"/>
        <v>0</v>
      </c>
      <c r="AR53" s="299"/>
      <c r="AS53" s="284">
        <v>109.5</v>
      </c>
      <c r="AT53" s="277"/>
      <c r="AU53" s="280"/>
      <c r="AV53" s="285">
        <f t="shared" si="6"/>
        <v>155.5</v>
      </c>
      <c r="AW53" s="286">
        <f t="shared" si="7"/>
        <v>155</v>
      </c>
      <c r="AX53" s="287">
        <f t="shared" si="8"/>
        <v>2000</v>
      </c>
      <c r="AY53" s="301"/>
    </row>
    <row r="54" spans="1:51" s="14" customFormat="1" ht="77.25" customHeight="1">
      <c r="A54" s="120">
        <v>56</v>
      </c>
      <c r="B54" s="72">
        <v>45</v>
      </c>
      <c r="C54" s="143" t="s">
        <v>277</v>
      </c>
      <c r="D54" s="143" t="s">
        <v>278</v>
      </c>
      <c r="E54" s="143" t="s">
        <v>279</v>
      </c>
      <c r="F54" s="143" t="s">
        <v>91</v>
      </c>
      <c r="G54" s="138">
        <v>43752</v>
      </c>
      <c r="H54" s="127">
        <v>36557</v>
      </c>
      <c r="I54" s="128">
        <v>31015214</v>
      </c>
      <c r="J54" s="145" t="s">
        <v>280</v>
      </c>
      <c r="K54" s="155"/>
      <c r="L54" s="155"/>
      <c r="M54" s="154" t="s">
        <v>1347</v>
      </c>
      <c r="N54" s="146" t="s">
        <v>1325</v>
      </c>
      <c r="O54" s="205"/>
      <c r="P54" s="205">
        <v>30</v>
      </c>
      <c r="Q54" s="205"/>
      <c r="R54" s="272">
        <v>204</v>
      </c>
      <c r="S54" s="273">
        <v>26</v>
      </c>
      <c r="T54" s="274">
        <f t="shared" si="0"/>
        <v>234</v>
      </c>
      <c r="U54" s="274"/>
      <c r="V54" s="295"/>
      <c r="W54" s="276">
        <f t="shared" si="1"/>
        <v>0</v>
      </c>
      <c r="X54" s="298"/>
      <c r="Y54" s="298"/>
      <c r="Z54" s="277">
        <f t="shared" si="2"/>
        <v>0</v>
      </c>
      <c r="AA54" s="278">
        <f t="shared" si="9"/>
        <v>0</v>
      </c>
      <c r="AB54" s="277">
        <v>15</v>
      </c>
      <c r="AC54" s="277">
        <f t="shared" si="3"/>
        <v>8</v>
      </c>
      <c r="AD54" s="277"/>
      <c r="AE54" s="279">
        <f t="shared" si="4"/>
        <v>7</v>
      </c>
      <c r="AF54" s="299"/>
      <c r="AG54" s="155"/>
      <c r="AH54" s="278"/>
      <c r="AI54" s="122"/>
      <c r="AJ54" s="298"/>
      <c r="AK54" s="277">
        <v>0</v>
      </c>
      <c r="AL54" s="277">
        <v>1</v>
      </c>
      <c r="AM54" s="277">
        <v>0</v>
      </c>
      <c r="AN54" s="300"/>
      <c r="AO54" s="282">
        <f>T54+W54+Z54+AA54+AB54+AC54+AD54+AE54+AF54+AG54+AH54+AI54+AK54+AL54+AM54+AN54+U54+AJ54</f>
        <v>265</v>
      </c>
      <c r="AP54" s="292">
        <f>(AO54-AE54-AI54-AJ54-AA54-AC54)*$AY$5-(K54+L54)*150000</f>
        <v>1010250</v>
      </c>
      <c r="AQ54" s="283">
        <f t="shared" si="5"/>
        <v>0</v>
      </c>
      <c r="AR54" s="299"/>
      <c r="AS54" s="284">
        <v>109.5</v>
      </c>
      <c r="AT54" s="277"/>
      <c r="AU54" s="280"/>
      <c r="AV54" s="285">
        <f t="shared" si="6"/>
        <v>155.5</v>
      </c>
      <c r="AW54" s="286">
        <f t="shared" si="7"/>
        <v>155</v>
      </c>
      <c r="AX54" s="287">
        <f t="shared" si="8"/>
        <v>2000</v>
      </c>
      <c r="AY54" s="301"/>
    </row>
    <row r="55" spans="1:51" s="14" customFormat="1" ht="77.25" customHeight="1">
      <c r="A55" s="118">
        <v>57</v>
      </c>
      <c r="B55" s="72">
        <v>46</v>
      </c>
      <c r="C55" s="143" t="s">
        <v>281</v>
      </c>
      <c r="D55" s="142" t="s">
        <v>282</v>
      </c>
      <c r="E55" s="142" t="s">
        <v>283</v>
      </c>
      <c r="F55" s="143" t="s">
        <v>102</v>
      </c>
      <c r="G55" s="138">
        <v>43766</v>
      </c>
      <c r="H55" s="139">
        <v>30459</v>
      </c>
      <c r="I55" s="128">
        <v>30679677</v>
      </c>
      <c r="J55" s="145" t="s">
        <v>284</v>
      </c>
      <c r="K55" s="155"/>
      <c r="L55" s="155"/>
      <c r="M55" s="154" t="s">
        <v>1347</v>
      </c>
      <c r="N55" s="146" t="s">
        <v>1280</v>
      </c>
      <c r="O55" s="205"/>
      <c r="P55" s="205">
        <v>30</v>
      </c>
      <c r="Q55" s="205"/>
      <c r="R55" s="272">
        <v>204</v>
      </c>
      <c r="S55" s="273">
        <v>25</v>
      </c>
      <c r="T55" s="274">
        <f t="shared" si="0"/>
        <v>225</v>
      </c>
      <c r="U55" s="274"/>
      <c r="V55" s="295"/>
      <c r="W55" s="276">
        <f t="shared" si="1"/>
        <v>0</v>
      </c>
      <c r="X55" s="298"/>
      <c r="Y55" s="298"/>
      <c r="Z55" s="277">
        <f t="shared" si="2"/>
        <v>0</v>
      </c>
      <c r="AA55" s="278">
        <f t="shared" si="9"/>
        <v>0</v>
      </c>
      <c r="AB55" s="277">
        <v>12</v>
      </c>
      <c r="AC55" s="277">
        <f t="shared" si="3"/>
        <v>7.6923076923076925</v>
      </c>
      <c r="AD55" s="277"/>
      <c r="AE55" s="279">
        <f t="shared" si="4"/>
        <v>6.7307692307692308</v>
      </c>
      <c r="AF55" s="299"/>
      <c r="AG55" s="299"/>
      <c r="AH55" s="278"/>
      <c r="AI55" s="122"/>
      <c r="AJ55" s="298"/>
      <c r="AK55" s="277">
        <v>0</v>
      </c>
      <c r="AL55" s="277">
        <v>1</v>
      </c>
      <c r="AM55" s="277">
        <v>0</v>
      </c>
      <c r="AN55" s="300"/>
      <c r="AO55" s="282">
        <f>T55+W55+Z55+AA55+AB55+AC55+AD55+AE55+AF55+AG55+AH55+AI55+AK55+AL55+AM55+AN55+U55+AJ55</f>
        <v>252.42307692307691</v>
      </c>
      <c r="AP55" s="292">
        <f>(AO55-AE55-AI55-AJ55-AA55-AC55)*$AY$5-(K55+L55)*150000</f>
        <v>961758</v>
      </c>
      <c r="AQ55" s="283">
        <f t="shared" si="5"/>
        <v>0</v>
      </c>
      <c r="AR55" s="299"/>
      <c r="AS55" s="284">
        <v>101.08</v>
      </c>
      <c r="AT55" s="277"/>
      <c r="AU55" s="280"/>
      <c r="AV55" s="285">
        <f t="shared" si="6"/>
        <v>151.34</v>
      </c>
      <c r="AW55" s="286">
        <f t="shared" si="7"/>
        <v>151</v>
      </c>
      <c r="AX55" s="287">
        <f t="shared" si="8"/>
        <v>1400</v>
      </c>
      <c r="AY55" s="301"/>
    </row>
    <row r="56" spans="1:51" s="117" customFormat="1" ht="77.25" customHeight="1">
      <c r="A56" s="116"/>
      <c r="B56" s="72">
        <v>47</v>
      </c>
      <c r="C56" s="124" t="s">
        <v>1290</v>
      </c>
      <c r="D56" s="125" t="s">
        <v>1291</v>
      </c>
      <c r="E56" s="125" t="s">
        <v>1292</v>
      </c>
      <c r="F56" s="124" t="s">
        <v>91</v>
      </c>
      <c r="G56" s="126">
        <v>43891</v>
      </c>
      <c r="H56" s="127">
        <v>27022</v>
      </c>
      <c r="I56" s="128" t="s">
        <v>1293</v>
      </c>
      <c r="J56" s="129"/>
      <c r="K56" s="130"/>
      <c r="L56" s="130"/>
      <c r="M56" s="131" t="s">
        <v>854</v>
      </c>
      <c r="N56" s="132" t="s">
        <v>1294</v>
      </c>
      <c r="O56" s="204"/>
      <c r="P56" s="204"/>
      <c r="Q56" s="204"/>
      <c r="R56" s="272"/>
      <c r="S56" s="273"/>
      <c r="T56" s="274"/>
      <c r="U56" s="274"/>
      <c r="V56" s="275"/>
      <c r="W56" s="276"/>
      <c r="X56" s="122"/>
      <c r="Y56" s="122"/>
      <c r="Z56" s="277"/>
      <c r="AA56" s="278"/>
      <c r="AB56" s="277"/>
      <c r="AC56" s="277"/>
      <c r="AD56" s="277"/>
      <c r="AE56" s="279"/>
      <c r="AF56" s="277"/>
      <c r="AG56" s="277"/>
      <c r="AH56" s="278"/>
      <c r="AI56" s="280"/>
      <c r="AJ56" s="280"/>
      <c r="AK56" s="277"/>
      <c r="AL56" s="277"/>
      <c r="AM56" s="277"/>
      <c r="AN56" s="281"/>
      <c r="AO56" s="282">
        <v>1000</v>
      </c>
      <c r="AP56" s="282"/>
      <c r="AQ56" s="283"/>
      <c r="AR56" s="277"/>
      <c r="AS56" s="284"/>
      <c r="AT56" s="277"/>
      <c r="AU56" s="285"/>
      <c r="AV56" s="286"/>
      <c r="AW56" s="287"/>
      <c r="AX56" s="288"/>
      <c r="AY56" s="289"/>
    </row>
    <row r="57" spans="1:51" s="14" customFormat="1" ht="77.25" customHeight="1">
      <c r="A57" s="118">
        <v>59</v>
      </c>
      <c r="B57" s="72">
        <v>48</v>
      </c>
      <c r="C57" s="143" t="s">
        <v>285</v>
      </c>
      <c r="D57" s="143" t="s">
        <v>286</v>
      </c>
      <c r="E57" s="143" t="s">
        <v>287</v>
      </c>
      <c r="F57" s="134" t="s">
        <v>91</v>
      </c>
      <c r="G57" s="138">
        <v>43770</v>
      </c>
      <c r="H57" s="127">
        <v>35927</v>
      </c>
      <c r="I57" s="128">
        <v>21169220</v>
      </c>
      <c r="J57" s="145" t="s">
        <v>288</v>
      </c>
      <c r="K57" s="155"/>
      <c r="L57" s="155"/>
      <c r="M57" s="136" t="s">
        <v>1351</v>
      </c>
      <c r="N57" s="146" t="s">
        <v>1286</v>
      </c>
      <c r="O57" s="205">
        <v>100</v>
      </c>
      <c r="P57" s="205">
        <v>80</v>
      </c>
      <c r="Q57" s="205"/>
      <c r="R57" s="272">
        <v>204</v>
      </c>
      <c r="S57" s="273">
        <v>26</v>
      </c>
      <c r="T57" s="274">
        <f t="shared" si="0"/>
        <v>384</v>
      </c>
      <c r="U57" s="274"/>
      <c r="V57" s="295"/>
      <c r="W57" s="276">
        <f t="shared" si="1"/>
        <v>0</v>
      </c>
      <c r="X57" s="298"/>
      <c r="Y57" s="298"/>
      <c r="Z57" s="277">
        <f t="shared" si="2"/>
        <v>0</v>
      </c>
      <c r="AA57" s="278">
        <f t="shared" si="9"/>
        <v>0</v>
      </c>
      <c r="AB57" s="277">
        <v>15</v>
      </c>
      <c r="AC57" s="277">
        <f t="shared" si="3"/>
        <v>8</v>
      </c>
      <c r="AD57" s="277"/>
      <c r="AE57" s="279">
        <f t="shared" si="4"/>
        <v>7</v>
      </c>
      <c r="AF57" s="299"/>
      <c r="AG57" s="299"/>
      <c r="AH57" s="278"/>
      <c r="AI57" s="122"/>
      <c r="AJ57" s="304"/>
      <c r="AK57" s="277">
        <v>0</v>
      </c>
      <c r="AL57" s="277">
        <v>1</v>
      </c>
      <c r="AM57" s="277">
        <v>0</v>
      </c>
      <c r="AN57" s="300"/>
      <c r="AO57" s="282">
        <f>T57+W57+Z57+AA57+AB57+AC57+AD57+AE57+AF57+AG57+AH57+AI57+AK57+AL57+AM57+AN57+U57+AJ57</f>
        <v>415</v>
      </c>
      <c r="AP57" s="292">
        <f>(AO57-AE57-AI57-AJ57-AA57-AC57)*$AY$5-(K57+L57)*150000</f>
        <v>1616400</v>
      </c>
      <c r="AQ57" s="283">
        <f t="shared" si="5"/>
        <v>1.4402375649591685</v>
      </c>
      <c r="AR57" s="299"/>
      <c r="AS57" s="284">
        <v>109.5</v>
      </c>
      <c r="AT57" s="277"/>
      <c r="AU57" s="280"/>
      <c r="AV57" s="285">
        <f t="shared" si="6"/>
        <v>304.06</v>
      </c>
      <c r="AW57" s="286">
        <f t="shared" si="7"/>
        <v>304</v>
      </c>
      <c r="AX57" s="287">
        <f t="shared" si="8"/>
        <v>200</v>
      </c>
      <c r="AY57" s="301"/>
    </row>
    <row r="58" spans="1:51" s="14" customFormat="1" ht="77.25" customHeight="1">
      <c r="A58" s="120">
        <v>60</v>
      </c>
      <c r="B58" s="72">
        <v>49</v>
      </c>
      <c r="C58" s="143" t="s">
        <v>289</v>
      </c>
      <c r="D58" s="142" t="s">
        <v>290</v>
      </c>
      <c r="E58" s="142" t="s">
        <v>291</v>
      </c>
      <c r="F58" s="134" t="s">
        <v>102</v>
      </c>
      <c r="G58" s="138">
        <v>43770</v>
      </c>
      <c r="H58" s="139">
        <v>34373</v>
      </c>
      <c r="I58" s="128">
        <v>20888792</v>
      </c>
      <c r="J58" s="135" t="s">
        <v>292</v>
      </c>
      <c r="K58" s="155"/>
      <c r="L58" s="155"/>
      <c r="M58" s="140" t="s">
        <v>1350</v>
      </c>
      <c r="N58" s="146" t="s">
        <v>119</v>
      </c>
      <c r="O58" s="205"/>
      <c r="P58" s="205">
        <v>30</v>
      </c>
      <c r="Q58" s="205"/>
      <c r="R58" s="272">
        <v>204</v>
      </c>
      <c r="S58" s="273">
        <v>26</v>
      </c>
      <c r="T58" s="274">
        <f t="shared" si="0"/>
        <v>234</v>
      </c>
      <c r="U58" s="274"/>
      <c r="V58" s="295"/>
      <c r="W58" s="276">
        <f t="shared" si="1"/>
        <v>0</v>
      </c>
      <c r="X58" s="298"/>
      <c r="Y58" s="298"/>
      <c r="Z58" s="277">
        <f t="shared" si="2"/>
        <v>0</v>
      </c>
      <c r="AA58" s="278">
        <f t="shared" si="9"/>
        <v>0</v>
      </c>
      <c r="AB58" s="277">
        <v>15</v>
      </c>
      <c r="AC58" s="277">
        <f t="shared" si="3"/>
        <v>8</v>
      </c>
      <c r="AD58" s="277"/>
      <c r="AE58" s="279">
        <f t="shared" si="4"/>
        <v>7</v>
      </c>
      <c r="AF58" s="299"/>
      <c r="AG58" s="299"/>
      <c r="AH58" s="278"/>
      <c r="AI58" s="122"/>
      <c r="AJ58" s="304"/>
      <c r="AK58" s="277">
        <v>0</v>
      </c>
      <c r="AL58" s="277">
        <v>1</v>
      </c>
      <c r="AM58" s="277">
        <v>0</v>
      </c>
      <c r="AN58" s="300"/>
      <c r="AO58" s="282">
        <f>T58+W58+Z58+AA58+AB58+AC58+AD58+AE58+AF58+AG58+AH58+AI58+AK58+AL58+AM58+AN58+U58+AJ58</f>
        <v>265</v>
      </c>
      <c r="AP58" s="292">
        <f>(AO58-AE58-AI58-AJ58-AA58-AC58)*$AY$5-(K58+L58)*150000</f>
        <v>1010250</v>
      </c>
      <c r="AQ58" s="283">
        <f t="shared" si="5"/>
        <v>0</v>
      </c>
      <c r="AR58" s="299"/>
      <c r="AS58" s="284">
        <v>109.5</v>
      </c>
      <c r="AT58" s="277"/>
      <c r="AU58" s="280"/>
      <c r="AV58" s="285">
        <f t="shared" si="6"/>
        <v>155.5</v>
      </c>
      <c r="AW58" s="286">
        <f t="shared" si="7"/>
        <v>155</v>
      </c>
      <c r="AX58" s="287">
        <f t="shared" si="8"/>
        <v>2000</v>
      </c>
      <c r="AY58" s="301"/>
    </row>
    <row r="59" spans="1:51" s="14" customFormat="1" ht="77.25" customHeight="1">
      <c r="A59" s="118">
        <v>61</v>
      </c>
      <c r="B59" s="72">
        <v>50</v>
      </c>
      <c r="C59" s="143" t="s">
        <v>293</v>
      </c>
      <c r="D59" s="140" t="s">
        <v>294</v>
      </c>
      <c r="E59" s="156" t="s">
        <v>295</v>
      </c>
      <c r="F59" s="140" t="s">
        <v>91</v>
      </c>
      <c r="G59" s="157">
        <v>43795</v>
      </c>
      <c r="H59" s="139">
        <v>27687</v>
      </c>
      <c r="I59" s="128">
        <v>30493184</v>
      </c>
      <c r="J59" s="145" t="s">
        <v>296</v>
      </c>
      <c r="K59" s="155"/>
      <c r="L59" s="155"/>
      <c r="M59" s="136" t="s">
        <v>1341</v>
      </c>
      <c r="N59" s="146" t="s">
        <v>1286</v>
      </c>
      <c r="O59" s="205"/>
      <c r="P59" s="205">
        <v>30</v>
      </c>
      <c r="Q59" s="205"/>
      <c r="R59" s="272">
        <v>204</v>
      </c>
      <c r="S59" s="273">
        <v>26</v>
      </c>
      <c r="T59" s="274">
        <f t="shared" si="0"/>
        <v>234</v>
      </c>
      <c r="U59" s="274"/>
      <c r="V59" s="295"/>
      <c r="W59" s="276">
        <f t="shared" si="1"/>
        <v>0</v>
      </c>
      <c r="X59" s="298"/>
      <c r="Y59" s="298"/>
      <c r="Z59" s="277">
        <f t="shared" si="2"/>
        <v>0</v>
      </c>
      <c r="AA59" s="278">
        <f t="shared" si="9"/>
        <v>0</v>
      </c>
      <c r="AB59" s="277">
        <v>15</v>
      </c>
      <c r="AC59" s="277">
        <f t="shared" si="3"/>
        <v>8</v>
      </c>
      <c r="AD59" s="277"/>
      <c r="AE59" s="279">
        <f t="shared" si="4"/>
        <v>7</v>
      </c>
      <c r="AF59" s="299"/>
      <c r="AG59" s="299"/>
      <c r="AH59" s="278"/>
      <c r="AI59" s="122"/>
      <c r="AJ59" s="304"/>
      <c r="AK59" s="277">
        <v>0</v>
      </c>
      <c r="AL59" s="277">
        <v>18.87</v>
      </c>
      <c r="AM59" s="277">
        <v>0</v>
      </c>
      <c r="AN59" s="300"/>
      <c r="AO59" s="282">
        <f>T59+W59+Z59+AA59+AB59+AC59+AD59+AE59+AF59+AG59+AH59+AI59+AK59+AL59+AM59+AN59+U59+AJ59</f>
        <v>282.87</v>
      </c>
      <c r="AP59" s="292">
        <f>(AO59-AE59-AI59-AJ59-AA59-AC59)*$AY$5-(K59+L59)*150000</f>
        <v>1082462.67</v>
      </c>
      <c r="AQ59" s="283">
        <f t="shared" si="5"/>
        <v>0</v>
      </c>
      <c r="AR59" s="299"/>
      <c r="AS59" s="284">
        <v>127.37</v>
      </c>
      <c r="AT59" s="277"/>
      <c r="AU59" s="280"/>
      <c r="AV59" s="285">
        <f t="shared" si="6"/>
        <v>155.5</v>
      </c>
      <c r="AW59" s="286">
        <f t="shared" si="7"/>
        <v>155</v>
      </c>
      <c r="AX59" s="287">
        <f t="shared" si="8"/>
        <v>2000</v>
      </c>
      <c r="AY59" s="301"/>
    </row>
    <row r="60" spans="1:51" s="14" customFormat="1" ht="77.25" customHeight="1">
      <c r="A60" s="120">
        <v>62</v>
      </c>
      <c r="B60" s="72">
        <v>51</v>
      </c>
      <c r="C60" s="143" t="s">
        <v>297</v>
      </c>
      <c r="D60" s="140" t="s">
        <v>298</v>
      </c>
      <c r="E60" s="156" t="s">
        <v>299</v>
      </c>
      <c r="F60" s="140" t="s">
        <v>91</v>
      </c>
      <c r="G60" s="157">
        <v>43796</v>
      </c>
      <c r="H60" s="127">
        <v>29836</v>
      </c>
      <c r="I60" s="128">
        <v>30635765</v>
      </c>
      <c r="J60" s="145" t="s">
        <v>300</v>
      </c>
      <c r="K60" s="155"/>
      <c r="L60" s="155"/>
      <c r="M60" s="140" t="s">
        <v>1341</v>
      </c>
      <c r="N60" s="146" t="s">
        <v>1286</v>
      </c>
      <c r="O60" s="205"/>
      <c r="P60" s="205">
        <v>30</v>
      </c>
      <c r="Q60" s="205"/>
      <c r="R60" s="272">
        <v>204</v>
      </c>
      <c r="S60" s="273">
        <v>26</v>
      </c>
      <c r="T60" s="274">
        <f t="shared" si="0"/>
        <v>234</v>
      </c>
      <c r="U60" s="274"/>
      <c r="V60" s="295"/>
      <c r="W60" s="276">
        <f t="shared" si="1"/>
        <v>0</v>
      </c>
      <c r="X60" s="298"/>
      <c r="Y60" s="298"/>
      <c r="Z60" s="277">
        <f t="shared" si="2"/>
        <v>0</v>
      </c>
      <c r="AA60" s="278">
        <f t="shared" si="9"/>
        <v>0</v>
      </c>
      <c r="AB60" s="277">
        <v>15</v>
      </c>
      <c r="AC60" s="277">
        <f t="shared" si="3"/>
        <v>8</v>
      </c>
      <c r="AD60" s="277"/>
      <c r="AE60" s="279">
        <f t="shared" si="4"/>
        <v>7</v>
      </c>
      <c r="AF60" s="299"/>
      <c r="AG60" s="299"/>
      <c r="AH60" s="278"/>
      <c r="AI60" s="122"/>
      <c r="AJ60" s="304"/>
      <c r="AK60" s="277">
        <v>0</v>
      </c>
      <c r="AL60" s="277"/>
      <c r="AM60" s="277">
        <v>0</v>
      </c>
      <c r="AN60" s="300"/>
      <c r="AO60" s="282">
        <f>T60+W60+Z60+AA60+AB60+AC60+AD60+AE60+AF60+AG60+AH60+AI60+AK60+AL60+AM60+AN60+U60+AJ60</f>
        <v>264</v>
      </c>
      <c r="AP60" s="292">
        <f>(AO60-AE60-AI60-AJ60-AA60-AC60)*$AY$5-(K60+L60)*150000</f>
        <v>1006209</v>
      </c>
      <c r="AQ60" s="283">
        <f t="shared" si="5"/>
        <v>0</v>
      </c>
      <c r="AR60" s="299"/>
      <c r="AS60" s="284">
        <v>109.5</v>
      </c>
      <c r="AT60" s="277"/>
      <c r="AU60" s="280"/>
      <c r="AV60" s="285">
        <f t="shared" si="6"/>
        <v>154.5</v>
      </c>
      <c r="AW60" s="286">
        <f t="shared" si="7"/>
        <v>154</v>
      </c>
      <c r="AX60" s="287">
        <f t="shared" si="8"/>
        <v>2000</v>
      </c>
      <c r="AY60" s="301"/>
    </row>
    <row r="61" spans="1:51" s="51" customFormat="1" ht="77.25" customHeight="1">
      <c r="A61" s="118">
        <v>63</v>
      </c>
      <c r="B61" s="72">
        <v>52</v>
      </c>
      <c r="C61" s="143" t="s">
        <v>301</v>
      </c>
      <c r="D61" s="140" t="s">
        <v>302</v>
      </c>
      <c r="E61" s="140" t="s">
        <v>303</v>
      </c>
      <c r="F61" s="140" t="s">
        <v>91</v>
      </c>
      <c r="G61" s="157">
        <v>43796</v>
      </c>
      <c r="H61" s="139">
        <v>27030</v>
      </c>
      <c r="I61" s="128">
        <v>30804671</v>
      </c>
      <c r="J61" s="145" t="s">
        <v>304</v>
      </c>
      <c r="K61" s="155"/>
      <c r="L61" s="155"/>
      <c r="M61" s="140" t="s">
        <v>1352</v>
      </c>
      <c r="N61" s="146" t="s">
        <v>272</v>
      </c>
      <c r="O61" s="205"/>
      <c r="P61" s="205">
        <v>30</v>
      </c>
      <c r="Q61" s="205"/>
      <c r="R61" s="272">
        <v>204</v>
      </c>
      <c r="S61" s="273">
        <v>26</v>
      </c>
      <c r="T61" s="274">
        <f t="shared" si="0"/>
        <v>234</v>
      </c>
      <c r="U61" s="274"/>
      <c r="V61" s="295"/>
      <c r="W61" s="276">
        <f t="shared" si="1"/>
        <v>0</v>
      </c>
      <c r="X61" s="298"/>
      <c r="Y61" s="298"/>
      <c r="Z61" s="277">
        <f t="shared" si="2"/>
        <v>0</v>
      </c>
      <c r="AA61" s="278">
        <f t="shared" si="9"/>
        <v>0</v>
      </c>
      <c r="AB61" s="277">
        <v>15</v>
      </c>
      <c r="AC61" s="277">
        <f t="shared" si="3"/>
        <v>8</v>
      </c>
      <c r="AD61" s="277"/>
      <c r="AE61" s="279">
        <f t="shared" si="4"/>
        <v>7</v>
      </c>
      <c r="AF61" s="146"/>
      <c r="AG61" s="146"/>
      <c r="AH61" s="278"/>
      <c r="AI61" s="122"/>
      <c r="AJ61" s="308"/>
      <c r="AK61" s="307">
        <v>0</v>
      </c>
      <c r="AL61" s="277">
        <v>1</v>
      </c>
      <c r="AM61" s="277">
        <v>0</v>
      </c>
      <c r="AN61" s="306"/>
      <c r="AO61" s="282">
        <f>T61+W61+Z61+AA61+AB61+AC61+AD61+AE61+AF61+AG61+AH61+AI61+AK61+AL61+AM61+AN61+U61+AJ61</f>
        <v>265</v>
      </c>
      <c r="AP61" s="292">
        <f>(AO61-AE61-AI61-AJ61-AA61-AC61)*$AY$5-(K61+L61)*150000</f>
        <v>1010250</v>
      </c>
      <c r="AQ61" s="283">
        <f t="shared" si="5"/>
        <v>0</v>
      </c>
      <c r="AR61" s="299"/>
      <c r="AS61" s="284">
        <v>109.5</v>
      </c>
      <c r="AT61" s="277"/>
      <c r="AU61" s="280"/>
      <c r="AV61" s="285">
        <f t="shared" si="6"/>
        <v>155.5</v>
      </c>
      <c r="AW61" s="286">
        <f t="shared" si="7"/>
        <v>155</v>
      </c>
      <c r="AX61" s="287">
        <f t="shared" si="8"/>
        <v>2000</v>
      </c>
      <c r="AY61" s="309"/>
    </row>
    <row r="62" spans="1:51" s="14" customFormat="1" ht="77.25" customHeight="1">
      <c r="A62" s="118">
        <v>65</v>
      </c>
      <c r="B62" s="72">
        <v>53</v>
      </c>
      <c r="C62" s="143" t="s">
        <v>305</v>
      </c>
      <c r="D62" s="140" t="s">
        <v>306</v>
      </c>
      <c r="E62" s="140" t="s">
        <v>307</v>
      </c>
      <c r="F62" s="140" t="s">
        <v>91</v>
      </c>
      <c r="G62" s="157">
        <v>43804</v>
      </c>
      <c r="H62" s="127">
        <v>36907</v>
      </c>
      <c r="I62" s="128">
        <v>31031208</v>
      </c>
      <c r="J62" s="145" t="s">
        <v>308</v>
      </c>
      <c r="K62" s="155"/>
      <c r="L62" s="155"/>
      <c r="M62" s="143" t="s">
        <v>1347</v>
      </c>
      <c r="N62" s="146" t="s">
        <v>1325</v>
      </c>
      <c r="O62" s="205"/>
      <c r="P62" s="205">
        <v>30</v>
      </c>
      <c r="Q62" s="205"/>
      <c r="R62" s="272">
        <v>204</v>
      </c>
      <c r="S62" s="273">
        <v>26</v>
      </c>
      <c r="T62" s="274">
        <f t="shared" si="0"/>
        <v>234</v>
      </c>
      <c r="U62" s="274"/>
      <c r="V62" s="295"/>
      <c r="W62" s="276">
        <f t="shared" si="1"/>
        <v>0</v>
      </c>
      <c r="X62" s="298"/>
      <c r="Y62" s="298"/>
      <c r="Z62" s="277">
        <f t="shared" si="2"/>
        <v>0</v>
      </c>
      <c r="AA62" s="278">
        <f t="shared" si="9"/>
        <v>0</v>
      </c>
      <c r="AB62" s="277">
        <v>15</v>
      </c>
      <c r="AC62" s="277">
        <f t="shared" si="3"/>
        <v>8</v>
      </c>
      <c r="AD62" s="277"/>
      <c r="AE62" s="279">
        <f t="shared" si="4"/>
        <v>7</v>
      </c>
      <c r="AF62" s="299"/>
      <c r="AG62" s="299"/>
      <c r="AH62" s="278"/>
      <c r="AI62" s="122"/>
      <c r="AJ62" s="298"/>
      <c r="AK62" s="277">
        <v>0</v>
      </c>
      <c r="AL62" s="277">
        <v>1</v>
      </c>
      <c r="AM62" s="277">
        <v>0</v>
      </c>
      <c r="AN62" s="300"/>
      <c r="AO62" s="282">
        <f>T62+W62+Z62+AA62+AB62+AC62+AD62+AE62+AF62+AG62+AH62+AI62+AK62+AL62+AM62+AN62+U62+AJ62</f>
        <v>265</v>
      </c>
      <c r="AP62" s="292">
        <f>(AO62-AE62-AI62-AJ62-AA62-AC62)*$AY$5-(K62+L62)*150000</f>
        <v>1010250</v>
      </c>
      <c r="AQ62" s="283">
        <f t="shared" si="5"/>
        <v>0</v>
      </c>
      <c r="AR62" s="299"/>
      <c r="AS62" s="284">
        <v>109.5</v>
      </c>
      <c r="AT62" s="277"/>
      <c r="AU62" s="280"/>
      <c r="AV62" s="285">
        <f t="shared" si="6"/>
        <v>155.5</v>
      </c>
      <c r="AW62" s="286">
        <f t="shared" si="7"/>
        <v>155</v>
      </c>
      <c r="AX62" s="287">
        <f t="shared" si="8"/>
        <v>2000</v>
      </c>
      <c r="AY62" s="301"/>
    </row>
    <row r="63" spans="1:51" s="14" customFormat="1" ht="77.25" customHeight="1">
      <c r="A63" s="118">
        <v>67</v>
      </c>
      <c r="B63" s="72">
        <v>54</v>
      </c>
      <c r="C63" s="143" t="s">
        <v>309</v>
      </c>
      <c r="D63" s="136" t="s">
        <v>310</v>
      </c>
      <c r="E63" s="136" t="s">
        <v>311</v>
      </c>
      <c r="F63" s="140" t="s">
        <v>91</v>
      </c>
      <c r="G63" s="158">
        <v>43818</v>
      </c>
      <c r="H63" s="139">
        <v>26360</v>
      </c>
      <c r="I63" s="128">
        <v>30625583</v>
      </c>
      <c r="J63" s="145" t="s">
        <v>312</v>
      </c>
      <c r="K63" s="155"/>
      <c r="L63" s="155"/>
      <c r="M63" s="136" t="s">
        <v>1332</v>
      </c>
      <c r="N63" s="146" t="s">
        <v>109</v>
      </c>
      <c r="O63" s="205"/>
      <c r="P63" s="205"/>
      <c r="Q63" s="205"/>
      <c r="R63" s="272">
        <v>204</v>
      </c>
      <c r="S63" s="273"/>
      <c r="T63" s="274">
        <f t="shared" si="0"/>
        <v>0</v>
      </c>
      <c r="U63" s="274">
        <v>30</v>
      </c>
      <c r="V63" s="295"/>
      <c r="W63" s="276">
        <f t="shared" si="1"/>
        <v>0</v>
      </c>
      <c r="X63" s="298"/>
      <c r="Y63" s="298"/>
      <c r="Z63" s="277">
        <f t="shared" si="2"/>
        <v>0</v>
      </c>
      <c r="AA63" s="278">
        <f t="shared" si="9"/>
        <v>0</v>
      </c>
      <c r="AB63" s="277"/>
      <c r="AC63" s="277">
        <f t="shared" si="3"/>
        <v>0</v>
      </c>
      <c r="AD63" s="277"/>
      <c r="AE63" s="279">
        <f t="shared" si="4"/>
        <v>0</v>
      </c>
      <c r="AF63" s="299"/>
      <c r="AG63" s="299"/>
      <c r="AH63" s="278">
        <f>IFERROR(VLOOKUP(C63,[1]Anuual!B:Y,24,0),0)</f>
        <v>0</v>
      </c>
      <c r="AI63" s="122"/>
      <c r="AJ63" s="298"/>
      <c r="AK63" s="277">
        <v>0</v>
      </c>
      <c r="AL63" s="277"/>
      <c r="AM63" s="277">
        <v>0</v>
      </c>
      <c r="AN63" s="300"/>
      <c r="AO63" s="282">
        <f>T63+W63+Z63+AA63+AB63+AC63+AD63+AE63+AF63+AG63+AH63+AI63+AK63+AL63+AM63+AN63+U63+AJ63</f>
        <v>30</v>
      </c>
      <c r="AP63" s="292">
        <f>(AO63-AE63-AI63-AJ63-AA63-AC63)*$AY$5-(K63+L63)*150000</f>
        <v>121230</v>
      </c>
      <c r="AQ63" s="283">
        <f t="shared" si="5"/>
        <v>0</v>
      </c>
      <c r="AR63" s="299"/>
      <c r="AS63" s="284"/>
      <c r="AT63" s="277"/>
      <c r="AU63" s="280"/>
      <c r="AV63" s="285">
        <f t="shared" si="6"/>
        <v>30</v>
      </c>
      <c r="AW63" s="286">
        <f t="shared" si="7"/>
        <v>30</v>
      </c>
      <c r="AX63" s="287">
        <f t="shared" si="8"/>
        <v>0</v>
      </c>
      <c r="AY63" s="301"/>
    </row>
    <row r="64" spans="1:51" s="14" customFormat="1" ht="77.25" customHeight="1">
      <c r="A64" s="120">
        <v>68</v>
      </c>
      <c r="B64" s="72">
        <v>55</v>
      </c>
      <c r="C64" s="143" t="s">
        <v>313</v>
      </c>
      <c r="D64" s="136" t="s">
        <v>314</v>
      </c>
      <c r="E64" s="136" t="s">
        <v>315</v>
      </c>
      <c r="F64" s="136" t="s">
        <v>91</v>
      </c>
      <c r="G64" s="158">
        <v>43832</v>
      </c>
      <c r="H64" s="127">
        <v>29893</v>
      </c>
      <c r="I64" s="128">
        <v>30813418</v>
      </c>
      <c r="J64" s="135" t="s">
        <v>316</v>
      </c>
      <c r="K64" s="155"/>
      <c r="L64" s="155"/>
      <c r="M64" s="140" t="s">
        <v>1332</v>
      </c>
      <c r="N64" s="146" t="s">
        <v>1283</v>
      </c>
      <c r="O64" s="205"/>
      <c r="P64" s="205">
        <v>30</v>
      </c>
      <c r="Q64" s="205"/>
      <c r="R64" s="272">
        <v>204</v>
      </c>
      <c r="S64" s="273">
        <v>26</v>
      </c>
      <c r="T64" s="274">
        <f t="shared" si="0"/>
        <v>234</v>
      </c>
      <c r="U64" s="274"/>
      <c r="V64" s="295"/>
      <c r="W64" s="276">
        <f t="shared" si="1"/>
        <v>0</v>
      </c>
      <c r="X64" s="298"/>
      <c r="Y64" s="298"/>
      <c r="Z64" s="277">
        <f t="shared" si="2"/>
        <v>0</v>
      </c>
      <c r="AA64" s="278">
        <f t="shared" si="9"/>
        <v>0</v>
      </c>
      <c r="AB64" s="277">
        <v>15</v>
      </c>
      <c r="AC64" s="277">
        <f>8/$R$5*S64</f>
        <v>8</v>
      </c>
      <c r="AD64" s="277"/>
      <c r="AE64" s="279">
        <f>7/$R$5*S64</f>
        <v>7</v>
      </c>
      <c r="AF64" s="299"/>
      <c r="AG64" s="299"/>
      <c r="AH64" s="278"/>
      <c r="AI64" s="122"/>
      <c r="AJ64" s="298"/>
      <c r="AK64" s="277">
        <v>0</v>
      </c>
      <c r="AL64" s="277">
        <v>18.690000000000001</v>
      </c>
      <c r="AM64" s="277">
        <v>0</v>
      </c>
      <c r="AN64" s="300"/>
      <c r="AO64" s="282">
        <f>T64+W64+Z64+AA64+AB64+AC64+AD64+AE64+AF64+AG64+AH64+AI64+AK64+AL64+AM64+AN64+U64+AJ64</f>
        <v>282.69</v>
      </c>
      <c r="AP64" s="292">
        <f>(AO64-AE64-AI64-AJ64-AA64-AC64)*$AY$5-(K64+L64)*150000</f>
        <v>1081735.29</v>
      </c>
      <c r="AQ64" s="283">
        <f t="shared" si="5"/>
        <v>0</v>
      </c>
      <c r="AR64" s="299"/>
      <c r="AS64" s="284">
        <v>127.19</v>
      </c>
      <c r="AT64" s="277"/>
      <c r="AU64" s="280"/>
      <c r="AV64" s="285">
        <f t="shared" si="6"/>
        <v>155.5</v>
      </c>
      <c r="AW64" s="286">
        <f t="shared" si="7"/>
        <v>155</v>
      </c>
      <c r="AX64" s="287">
        <f t="shared" si="8"/>
        <v>2000</v>
      </c>
      <c r="AY64" s="301"/>
    </row>
    <row r="65" spans="1:51" s="14" customFormat="1" ht="77.25" customHeight="1">
      <c r="A65" s="118">
        <v>69</v>
      </c>
      <c r="B65" s="72">
        <v>56</v>
      </c>
      <c r="C65" s="143" t="s">
        <v>317</v>
      </c>
      <c r="D65" s="140" t="s">
        <v>318</v>
      </c>
      <c r="E65" s="140" t="s">
        <v>319</v>
      </c>
      <c r="F65" s="140" t="s">
        <v>102</v>
      </c>
      <c r="G65" s="157">
        <v>43832</v>
      </c>
      <c r="H65" s="139">
        <v>36484</v>
      </c>
      <c r="I65" s="128">
        <v>30970902</v>
      </c>
      <c r="J65" s="135" t="s">
        <v>320</v>
      </c>
      <c r="K65" s="155"/>
      <c r="L65" s="155"/>
      <c r="M65" s="142" t="s">
        <v>1338</v>
      </c>
      <c r="N65" s="146" t="s">
        <v>114</v>
      </c>
      <c r="O65" s="205"/>
      <c r="P65" s="205"/>
      <c r="Q65" s="205"/>
      <c r="R65" s="272">
        <v>204</v>
      </c>
      <c r="S65" s="273"/>
      <c r="T65" s="274">
        <f t="shared" si="0"/>
        <v>0</v>
      </c>
      <c r="U65" s="274">
        <v>30</v>
      </c>
      <c r="V65" s="295"/>
      <c r="W65" s="276">
        <f t="shared" si="1"/>
        <v>0</v>
      </c>
      <c r="X65" s="298"/>
      <c r="Y65" s="298"/>
      <c r="Z65" s="277">
        <f t="shared" si="2"/>
        <v>0</v>
      </c>
      <c r="AA65" s="278">
        <f t="shared" si="9"/>
        <v>0</v>
      </c>
      <c r="AB65" s="277"/>
      <c r="AC65" s="277">
        <f t="shared" si="3"/>
        <v>0</v>
      </c>
      <c r="AD65" s="277"/>
      <c r="AE65" s="279">
        <f t="shared" si="4"/>
        <v>0</v>
      </c>
      <c r="AF65" s="299"/>
      <c r="AG65" s="299"/>
      <c r="AH65" s="278">
        <f>IFERROR(VLOOKUP(C65,[1]Anuual!B:Y,24,0),0)</f>
        <v>0</v>
      </c>
      <c r="AI65" s="122"/>
      <c r="AJ65" s="298"/>
      <c r="AK65" s="277">
        <v>0</v>
      </c>
      <c r="AL65" s="277"/>
      <c r="AM65" s="277">
        <v>0</v>
      </c>
      <c r="AN65" s="306"/>
      <c r="AO65" s="282">
        <f>T65+W65+Z65+AA65+AB65+AC65+AD65+AE65+AF65+AG65+AH65+AI65+AK65+AL65+AM65+AN65+U65+AJ65</f>
        <v>30</v>
      </c>
      <c r="AP65" s="292">
        <f>(AO65-AE65-AI65-AJ65-AA65-AC65)*$AY$5-(K65+L65)*150000</f>
        <v>121230</v>
      </c>
      <c r="AQ65" s="283">
        <f t="shared" si="5"/>
        <v>0</v>
      </c>
      <c r="AR65" s="299"/>
      <c r="AS65" s="284"/>
      <c r="AT65" s="277"/>
      <c r="AU65" s="280"/>
      <c r="AV65" s="285">
        <f t="shared" si="6"/>
        <v>30</v>
      </c>
      <c r="AW65" s="286">
        <f t="shared" si="7"/>
        <v>30</v>
      </c>
      <c r="AX65" s="287">
        <f t="shared" si="8"/>
        <v>0</v>
      </c>
      <c r="AY65" s="301"/>
    </row>
    <row r="66" spans="1:51" s="14" customFormat="1" ht="77.25" customHeight="1">
      <c r="A66" s="120">
        <v>70</v>
      </c>
      <c r="B66" s="72">
        <v>57</v>
      </c>
      <c r="C66" s="143" t="s">
        <v>321</v>
      </c>
      <c r="D66" s="136" t="s">
        <v>322</v>
      </c>
      <c r="E66" s="136" t="s">
        <v>323</v>
      </c>
      <c r="F66" s="136" t="s">
        <v>91</v>
      </c>
      <c r="G66" s="158">
        <v>43834</v>
      </c>
      <c r="H66" s="139">
        <v>29832</v>
      </c>
      <c r="I66" s="128">
        <v>30671457</v>
      </c>
      <c r="J66" s="135" t="s">
        <v>324</v>
      </c>
      <c r="K66" s="155"/>
      <c r="L66" s="155"/>
      <c r="M66" s="136" t="s">
        <v>1332</v>
      </c>
      <c r="N66" s="146" t="s">
        <v>109</v>
      </c>
      <c r="O66" s="205"/>
      <c r="P66" s="205"/>
      <c r="Q66" s="205"/>
      <c r="R66" s="272">
        <v>204</v>
      </c>
      <c r="S66" s="273"/>
      <c r="T66" s="274">
        <f t="shared" si="0"/>
        <v>0</v>
      </c>
      <c r="U66" s="274">
        <v>30</v>
      </c>
      <c r="V66" s="295"/>
      <c r="W66" s="276">
        <f t="shared" si="1"/>
        <v>0</v>
      </c>
      <c r="X66" s="298"/>
      <c r="Y66" s="298"/>
      <c r="Z66" s="277">
        <f t="shared" si="2"/>
        <v>0</v>
      </c>
      <c r="AA66" s="278">
        <f t="shared" si="9"/>
        <v>0</v>
      </c>
      <c r="AB66" s="277"/>
      <c r="AC66" s="277">
        <f t="shared" si="3"/>
        <v>0</v>
      </c>
      <c r="AD66" s="277"/>
      <c r="AE66" s="279">
        <f t="shared" si="4"/>
        <v>0</v>
      </c>
      <c r="AF66" s="299"/>
      <c r="AG66" s="299"/>
      <c r="AH66" s="278">
        <f>IFERROR(VLOOKUP(C66,[1]Anuual!B:Y,24,0),0)</f>
        <v>0</v>
      </c>
      <c r="AI66" s="122"/>
      <c r="AJ66" s="298"/>
      <c r="AK66" s="277">
        <v>0</v>
      </c>
      <c r="AL66" s="277"/>
      <c r="AM66" s="277">
        <v>0</v>
      </c>
      <c r="AN66" s="300"/>
      <c r="AO66" s="282">
        <f>T66+W66+Z66+AA66+AB66+AC66+AD66+AE66+AF66+AG66+AH66+AI66+AK66+AL66+AM66+AN66+U66+AJ66</f>
        <v>30</v>
      </c>
      <c r="AP66" s="292">
        <f>(AO66-AE66-AI66-AJ66-AA66-AC66)*$AY$5-(K66+L66)*150000</f>
        <v>121230</v>
      </c>
      <c r="AQ66" s="283">
        <f t="shared" si="5"/>
        <v>0</v>
      </c>
      <c r="AR66" s="299"/>
      <c r="AS66" s="284"/>
      <c r="AT66" s="277"/>
      <c r="AU66" s="280"/>
      <c r="AV66" s="285">
        <f t="shared" si="6"/>
        <v>30</v>
      </c>
      <c r="AW66" s="286">
        <f t="shared" si="7"/>
        <v>30</v>
      </c>
      <c r="AX66" s="287">
        <f t="shared" si="8"/>
        <v>0</v>
      </c>
      <c r="AY66" s="301"/>
    </row>
    <row r="67" spans="1:51" s="14" customFormat="1" ht="77.25" customHeight="1">
      <c r="A67" s="118">
        <v>71</v>
      </c>
      <c r="B67" s="72">
        <v>58</v>
      </c>
      <c r="C67" s="143" t="s">
        <v>325</v>
      </c>
      <c r="D67" s="140" t="s">
        <v>326</v>
      </c>
      <c r="E67" s="140" t="s">
        <v>327</v>
      </c>
      <c r="F67" s="140" t="s">
        <v>102</v>
      </c>
      <c r="G67" s="157">
        <v>43840</v>
      </c>
      <c r="H67" s="139">
        <v>37357</v>
      </c>
      <c r="I67" s="128">
        <v>31012650</v>
      </c>
      <c r="J67" s="135" t="s">
        <v>328</v>
      </c>
      <c r="K67" s="155"/>
      <c r="L67" s="155"/>
      <c r="M67" s="142" t="s">
        <v>1338</v>
      </c>
      <c r="N67" s="146" t="s">
        <v>114</v>
      </c>
      <c r="O67" s="205"/>
      <c r="P67" s="205">
        <v>30</v>
      </c>
      <c r="Q67" s="205"/>
      <c r="R67" s="272">
        <v>204</v>
      </c>
      <c r="S67" s="273">
        <v>26</v>
      </c>
      <c r="T67" s="274">
        <f t="shared" si="0"/>
        <v>234</v>
      </c>
      <c r="U67" s="274"/>
      <c r="V67" s="295"/>
      <c r="W67" s="276">
        <f t="shared" si="1"/>
        <v>0</v>
      </c>
      <c r="X67" s="298"/>
      <c r="Y67" s="298"/>
      <c r="Z67" s="277">
        <f t="shared" si="2"/>
        <v>0</v>
      </c>
      <c r="AA67" s="278">
        <f t="shared" si="9"/>
        <v>0</v>
      </c>
      <c r="AB67" s="277">
        <v>15</v>
      </c>
      <c r="AC67" s="277">
        <f>8/$R$5*S67</f>
        <v>8</v>
      </c>
      <c r="AD67" s="277"/>
      <c r="AE67" s="279">
        <f>7/$R$5*S67</f>
        <v>7</v>
      </c>
      <c r="AF67" s="299"/>
      <c r="AG67" s="299"/>
      <c r="AH67" s="278"/>
      <c r="AI67" s="122"/>
      <c r="AJ67" s="298"/>
      <c r="AK67" s="277">
        <v>0</v>
      </c>
      <c r="AL67" s="277">
        <v>1</v>
      </c>
      <c r="AM67" s="277">
        <v>0</v>
      </c>
      <c r="AN67" s="306"/>
      <c r="AO67" s="282">
        <f>T67+W67+Z67+AA67+AB67+AC67+AD67+AE67+AF67+AG67+AH67+AI67+AK67+AL67+AM67+AN67+U67+AJ67</f>
        <v>265</v>
      </c>
      <c r="AP67" s="292">
        <f>(AO67-AE67-AI67-AJ67-AA67-AC67)*$AY$5-(K67+L67)*150000</f>
        <v>1010250</v>
      </c>
      <c r="AQ67" s="283">
        <f t="shared" si="5"/>
        <v>0</v>
      </c>
      <c r="AR67" s="299"/>
      <c r="AS67" s="284">
        <v>109.5</v>
      </c>
      <c r="AT67" s="277"/>
      <c r="AU67" s="280"/>
      <c r="AV67" s="285">
        <f t="shared" si="6"/>
        <v>155.5</v>
      </c>
      <c r="AW67" s="286">
        <f t="shared" si="7"/>
        <v>155</v>
      </c>
      <c r="AX67" s="287">
        <f t="shared" si="8"/>
        <v>2000</v>
      </c>
      <c r="AY67" s="301"/>
    </row>
    <row r="68" spans="1:51" s="14" customFormat="1" ht="77.25" customHeight="1">
      <c r="A68" s="120">
        <v>72</v>
      </c>
      <c r="B68" s="72">
        <v>59</v>
      </c>
      <c r="C68" s="143" t="s">
        <v>329</v>
      </c>
      <c r="D68" s="136" t="s">
        <v>330</v>
      </c>
      <c r="E68" s="136" t="s">
        <v>331</v>
      </c>
      <c r="F68" s="136" t="s">
        <v>91</v>
      </c>
      <c r="G68" s="158">
        <v>43844</v>
      </c>
      <c r="H68" s="127">
        <v>32671</v>
      </c>
      <c r="I68" s="128">
        <v>30846215</v>
      </c>
      <c r="J68" s="135" t="s">
        <v>332</v>
      </c>
      <c r="K68" s="155"/>
      <c r="L68" s="155"/>
      <c r="M68" s="142" t="s">
        <v>1338</v>
      </c>
      <c r="N68" s="146" t="s">
        <v>114</v>
      </c>
      <c r="O68" s="205"/>
      <c r="P68" s="205"/>
      <c r="Q68" s="205"/>
      <c r="R68" s="272">
        <v>204</v>
      </c>
      <c r="S68" s="273"/>
      <c r="T68" s="274">
        <f t="shared" si="0"/>
        <v>0</v>
      </c>
      <c r="U68" s="274">
        <v>30</v>
      </c>
      <c r="V68" s="295"/>
      <c r="W68" s="276">
        <f t="shared" si="1"/>
        <v>0</v>
      </c>
      <c r="X68" s="298"/>
      <c r="Y68" s="298"/>
      <c r="Z68" s="277">
        <f t="shared" si="2"/>
        <v>0</v>
      </c>
      <c r="AA68" s="278">
        <f t="shared" si="9"/>
        <v>0</v>
      </c>
      <c r="AB68" s="277"/>
      <c r="AC68" s="277">
        <f t="shared" si="3"/>
        <v>0</v>
      </c>
      <c r="AD68" s="277"/>
      <c r="AE68" s="279">
        <f t="shared" si="4"/>
        <v>0</v>
      </c>
      <c r="AF68" s="299"/>
      <c r="AG68" s="299"/>
      <c r="AH68" s="278">
        <f>IFERROR(VLOOKUP(C68,[1]Anuual!B:Y,24,0),0)</f>
        <v>0</v>
      </c>
      <c r="AI68" s="122"/>
      <c r="AJ68" s="304"/>
      <c r="AK68" s="277">
        <v>0</v>
      </c>
      <c r="AL68" s="277"/>
      <c r="AM68" s="277">
        <v>0</v>
      </c>
      <c r="AN68" s="306"/>
      <c r="AO68" s="282">
        <f>T68+W68+Z68+AA68+AB68+AC68+AD68+AE68+AF68+AG68+AH68+AI68+AK68+AL68+AM68+AN68+U68+AJ68</f>
        <v>30</v>
      </c>
      <c r="AP68" s="292">
        <f>(AO68-AE68-AI68-AJ68-AA68-AC68)*$AY$5-(K68+L68)*150000</f>
        <v>121230</v>
      </c>
      <c r="AQ68" s="283">
        <f t="shared" si="5"/>
        <v>0</v>
      </c>
      <c r="AR68" s="299"/>
      <c r="AS68" s="284"/>
      <c r="AT68" s="277"/>
      <c r="AU68" s="280"/>
      <c r="AV68" s="285">
        <f t="shared" si="6"/>
        <v>30</v>
      </c>
      <c r="AW68" s="286">
        <f t="shared" si="7"/>
        <v>30</v>
      </c>
      <c r="AX68" s="287">
        <f t="shared" si="8"/>
        <v>0</v>
      </c>
      <c r="AY68" s="301"/>
    </row>
    <row r="69" spans="1:51" s="14" customFormat="1" ht="77.25" customHeight="1">
      <c r="A69" s="118">
        <v>73</v>
      </c>
      <c r="B69" s="72">
        <v>60</v>
      </c>
      <c r="C69" s="143" t="s">
        <v>333</v>
      </c>
      <c r="D69" s="140" t="s">
        <v>334</v>
      </c>
      <c r="E69" s="140" t="s">
        <v>335</v>
      </c>
      <c r="F69" s="140" t="s">
        <v>91</v>
      </c>
      <c r="G69" s="157">
        <v>43846</v>
      </c>
      <c r="H69" s="127">
        <v>29530</v>
      </c>
      <c r="I69" s="128">
        <v>30625515</v>
      </c>
      <c r="J69" s="135" t="s">
        <v>336</v>
      </c>
      <c r="K69" s="155"/>
      <c r="L69" s="155"/>
      <c r="M69" s="136" t="s">
        <v>1332</v>
      </c>
      <c r="N69" s="146" t="s">
        <v>109</v>
      </c>
      <c r="O69" s="205"/>
      <c r="P69" s="205"/>
      <c r="Q69" s="205"/>
      <c r="R69" s="272">
        <v>204</v>
      </c>
      <c r="S69" s="273"/>
      <c r="T69" s="274">
        <f t="shared" si="0"/>
        <v>0</v>
      </c>
      <c r="U69" s="274">
        <v>30</v>
      </c>
      <c r="V69" s="295"/>
      <c r="W69" s="276">
        <f t="shared" si="1"/>
        <v>0</v>
      </c>
      <c r="X69" s="298"/>
      <c r="Y69" s="298"/>
      <c r="Z69" s="277">
        <f t="shared" si="2"/>
        <v>0</v>
      </c>
      <c r="AA69" s="278">
        <f t="shared" si="9"/>
        <v>0</v>
      </c>
      <c r="AB69" s="277"/>
      <c r="AC69" s="277">
        <f t="shared" si="3"/>
        <v>0</v>
      </c>
      <c r="AD69" s="277"/>
      <c r="AE69" s="279">
        <f t="shared" si="4"/>
        <v>0</v>
      </c>
      <c r="AF69" s="299"/>
      <c r="AG69" s="299"/>
      <c r="AH69" s="278">
        <f>IFERROR(VLOOKUP(C69,[1]Anuual!B:Y,24,0),0)</f>
        <v>0</v>
      </c>
      <c r="AI69" s="122"/>
      <c r="AJ69" s="298"/>
      <c r="AK69" s="277">
        <v>0</v>
      </c>
      <c r="AL69" s="277"/>
      <c r="AM69" s="277">
        <v>0</v>
      </c>
      <c r="AN69" s="300"/>
      <c r="AO69" s="282">
        <f>T69+W69+Z69+AA69+AB69+AC69+AD69+AE69+AF69+AG69+AH69+AI69+AK69+AL69+AM69+AN69+U69+AJ69</f>
        <v>30</v>
      </c>
      <c r="AP69" s="292">
        <f>(AO69-AE69-AI69-AJ69-AA69-AC69)*$AY$5-(K69+L69)*150000</f>
        <v>121230</v>
      </c>
      <c r="AQ69" s="283">
        <f t="shared" si="5"/>
        <v>0</v>
      </c>
      <c r="AR69" s="299"/>
      <c r="AS69" s="284"/>
      <c r="AT69" s="277"/>
      <c r="AU69" s="280"/>
      <c r="AV69" s="285">
        <f t="shared" si="6"/>
        <v>30</v>
      </c>
      <c r="AW69" s="286">
        <f t="shared" si="7"/>
        <v>30</v>
      </c>
      <c r="AX69" s="287">
        <f t="shared" si="8"/>
        <v>0</v>
      </c>
      <c r="AY69" s="301"/>
    </row>
    <row r="70" spans="1:51" s="14" customFormat="1" ht="77.25" customHeight="1">
      <c r="A70" s="120">
        <v>74</v>
      </c>
      <c r="B70" s="72">
        <v>61</v>
      </c>
      <c r="C70" s="143" t="s">
        <v>337</v>
      </c>
      <c r="D70" s="140" t="s">
        <v>338</v>
      </c>
      <c r="E70" s="140" t="s">
        <v>339</v>
      </c>
      <c r="F70" s="140" t="s">
        <v>91</v>
      </c>
      <c r="G70" s="157">
        <v>43848</v>
      </c>
      <c r="H70" s="127">
        <v>33180</v>
      </c>
      <c r="I70" s="128" t="s">
        <v>340</v>
      </c>
      <c r="J70" s="153" t="s">
        <v>341</v>
      </c>
      <c r="K70" s="155"/>
      <c r="L70" s="155"/>
      <c r="M70" s="140" t="s">
        <v>1339</v>
      </c>
      <c r="N70" s="146" t="s">
        <v>124</v>
      </c>
      <c r="O70" s="205">
        <v>60</v>
      </c>
      <c r="P70" s="205"/>
      <c r="Q70" s="205"/>
      <c r="R70" s="272">
        <v>204</v>
      </c>
      <c r="S70" s="273">
        <v>26</v>
      </c>
      <c r="T70" s="274">
        <f t="shared" si="0"/>
        <v>264</v>
      </c>
      <c r="U70" s="274"/>
      <c r="V70" s="295"/>
      <c r="W70" s="276">
        <f t="shared" si="1"/>
        <v>0</v>
      </c>
      <c r="X70" s="298"/>
      <c r="Y70" s="298"/>
      <c r="Z70" s="277">
        <f t="shared" si="2"/>
        <v>0</v>
      </c>
      <c r="AA70" s="278">
        <f t="shared" si="9"/>
        <v>0</v>
      </c>
      <c r="AB70" s="277">
        <v>15</v>
      </c>
      <c r="AC70" s="277">
        <f>8/$R$5*S70</f>
        <v>8</v>
      </c>
      <c r="AD70" s="277"/>
      <c r="AE70" s="279">
        <f>7/$R$5*S70</f>
        <v>7</v>
      </c>
      <c r="AF70" s="299"/>
      <c r="AG70" s="299"/>
      <c r="AH70" s="278"/>
      <c r="AI70" s="122"/>
      <c r="AJ70" s="298"/>
      <c r="AK70" s="277">
        <v>0</v>
      </c>
      <c r="AL70" s="277">
        <v>1</v>
      </c>
      <c r="AM70" s="277">
        <v>0</v>
      </c>
      <c r="AN70" s="300"/>
      <c r="AO70" s="282">
        <f>T70+W70+Z70+AA70+AB70+AC70+AD70+AE70+AF70+AG70+AH70+AI70+AK70+AL70+AM70+AN70+U70+AJ70</f>
        <v>295</v>
      </c>
      <c r="AP70" s="292">
        <f>(AO70-AE70-AI70-AJ70-AA70-AC70)*$AY$5-(K70+L70)*150000</f>
        <v>1131480</v>
      </c>
      <c r="AQ70" s="283">
        <f t="shared" si="5"/>
        <v>0</v>
      </c>
      <c r="AR70" s="299"/>
      <c r="AS70" s="284">
        <v>109.5</v>
      </c>
      <c r="AT70" s="277"/>
      <c r="AU70" s="280"/>
      <c r="AV70" s="285">
        <f t="shared" si="6"/>
        <v>185.5</v>
      </c>
      <c r="AW70" s="286">
        <f t="shared" si="7"/>
        <v>185</v>
      </c>
      <c r="AX70" s="287">
        <f t="shared" si="8"/>
        <v>2000</v>
      </c>
      <c r="AY70" s="301"/>
    </row>
    <row r="71" spans="1:51" s="14" customFormat="1" ht="77.25" customHeight="1">
      <c r="A71" s="118">
        <v>79</v>
      </c>
      <c r="B71" s="72">
        <v>62</v>
      </c>
      <c r="C71" s="143" t="s">
        <v>342</v>
      </c>
      <c r="D71" s="136" t="s">
        <v>343</v>
      </c>
      <c r="E71" s="136" t="s">
        <v>344</v>
      </c>
      <c r="F71" s="136" t="s">
        <v>102</v>
      </c>
      <c r="G71" s="158">
        <v>43871</v>
      </c>
      <c r="H71" s="127">
        <v>35663</v>
      </c>
      <c r="I71" s="128">
        <v>40388416</v>
      </c>
      <c r="J71" s="153" t="s">
        <v>345</v>
      </c>
      <c r="K71" s="155">
        <v>1</v>
      </c>
      <c r="L71" s="155"/>
      <c r="M71" s="136" t="s">
        <v>1353</v>
      </c>
      <c r="N71" s="146" t="s">
        <v>1286</v>
      </c>
      <c r="O71" s="205">
        <v>205</v>
      </c>
      <c r="P71" s="205">
        <v>50</v>
      </c>
      <c r="Q71" s="205">
        <v>190</v>
      </c>
      <c r="R71" s="272">
        <v>204</v>
      </c>
      <c r="S71" s="273">
        <v>26</v>
      </c>
      <c r="T71" s="274">
        <f t="shared" si="0"/>
        <v>649</v>
      </c>
      <c r="U71" s="274"/>
      <c r="V71" s="297"/>
      <c r="W71" s="276">
        <f t="shared" si="1"/>
        <v>0</v>
      </c>
      <c r="X71" s="298"/>
      <c r="Y71" s="298"/>
      <c r="Z71" s="277">
        <f>SUM(204/$R$5/8*2*X71)+SUM(204/$R$5/8*2*Y71)</f>
        <v>0</v>
      </c>
      <c r="AA71" s="278">
        <f t="shared" si="9"/>
        <v>0</v>
      </c>
      <c r="AB71" s="277">
        <v>15</v>
      </c>
      <c r="AC71" s="277">
        <f t="shared" si="3"/>
        <v>8</v>
      </c>
      <c r="AD71" s="277"/>
      <c r="AE71" s="279">
        <f t="shared" si="4"/>
        <v>7</v>
      </c>
      <c r="AF71" s="299"/>
      <c r="AG71" s="299"/>
      <c r="AH71" s="278"/>
      <c r="AI71" s="122"/>
      <c r="AJ71" s="298"/>
      <c r="AK71" s="277">
        <v>0</v>
      </c>
      <c r="AL71" s="277">
        <v>1</v>
      </c>
      <c r="AM71" s="277">
        <v>0</v>
      </c>
      <c r="AN71" s="300"/>
      <c r="AO71" s="282">
        <f>T71+W71+Z71+AA71+AB71+AC71+AD71+AE71+AF71+AG71+AH71+AI71+AK71+AL71+AM71+AN71+U71+AJ71</f>
        <v>680</v>
      </c>
      <c r="AP71" s="292">
        <f>(AO71-AE71-AI71-AJ71-AA71-AC71)*$AY$5-(K71+L71)*150000</f>
        <v>2537265</v>
      </c>
      <c r="AQ71" s="283">
        <f t="shared" si="5"/>
        <v>19.481935164563225</v>
      </c>
      <c r="AR71" s="299"/>
      <c r="AS71" s="284">
        <v>109.5</v>
      </c>
      <c r="AT71" s="277"/>
      <c r="AU71" s="280"/>
      <c r="AV71" s="285">
        <f t="shared" si="6"/>
        <v>551.02</v>
      </c>
      <c r="AW71" s="286">
        <f t="shared" si="7"/>
        <v>551</v>
      </c>
      <c r="AX71" s="287">
        <f t="shared" si="8"/>
        <v>100</v>
      </c>
      <c r="AY71" s="301"/>
    </row>
    <row r="72" spans="1:51" s="117" customFormat="1" ht="77.25" customHeight="1">
      <c r="A72" s="116"/>
      <c r="B72" s="72">
        <v>63</v>
      </c>
      <c r="C72" s="124" t="s">
        <v>1295</v>
      </c>
      <c r="D72" s="125" t="s">
        <v>1296</v>
      </c>
      <c r="E72" s="125" t="s">
        <v>1097</v>
      </c>
      <c r="F72" s="124" t="s">
        <v>102</v>
      </c>
      <c r="G72" s="126">
        <v>43983</v>
      </c>
      <c r="H72" s="127">
        <v>26171</v>
      </c>
      <c r="I72" s="128" t="s">
        <v>1098</v>
      </c>
      <c r="J72" s="129"/>
      <c r="K72" s="130"/>
      <c r="L72" s="130"/>
      <c r="M72" s="131" t="s">
        <v>1297</v>
      </c>
      <c r="N72" s="132" t="s">
        <v>1298</v>
      </c>
      <c r="O72" s="204"/>
      <c r="P72" s="204"/>
      <c r="Q72" s="204"/>
      <c r="R72" s="272"/>
      <c r="S72" s="273"/>
      <c r="T72" s="274"/>
      <c r="U72" s="274"/>
      <c r="V72" s="275"/>
      <c r="W72" s="276"/>
      <c r="X72" s="122"/>
      <c r="Y72" s="122"/>
      <c r="Z72" s="277"/>
      <c r="AA72" s="278"/>
      <c r="AB72" s="277"/>
      <c r="AC72" s="277"/>
      <c r="AD72" s="277"/>
      <c r="AE72" s="279"/>
      <c r="AF72" s="277"/>
      <c r="AG72" s="277"/>
      <c r="AH72" s="278"/>
      <c r="AI72" s="280"/>
      <c r="AJ72" s="280"/>
      <c r="AK72" s="277"/>
      <c r="AL72" s="277"/>
      <c r="AM72" s="277"/>
      <c r="AN72" s="281"/>
      <c r="AO72" s="282">
        <v>1000</v>
      </c>
      <c r="AP72" s="282"/>
      <c r="AQ72" s="283"/>
      <c r="AR72" s="277"/>
      <c r="AS72" s="284"/>
      <c r="AT72" s="277"/>
      <c r="AU72" s="285"/>
      <c r="AV72" s="286"/>
      <c r="AW72" s="287"/>
      <c r="AX72" s="288"/>
      <c r="AY72" s="289"/>
    </row>
    <row r="73" spans="1:51" s="14" customFormat="1" ht="77.25" customHeight="1">
      <c r="A73" s="118">
        <v>81</v>
      </c>
      <c r="B73" s="72">
        <v>64</v>
      </c>
      <c r="C73" s="143" t="s">
        <v>346</v>
      </c>
      <c r="D73" s="136" t="s">
        <v>347</v>
      </c>
      <c r="E73" s="136" t="s">
        <v>348</v>
      </c>
      <c r="F73" s="136" t="s">
        <v>102</v>
      </c>
      <c r="G73" s="158">
        <v>43941</v>
      </c>
      <c r="H73" s="139">
        <v>37327</v>
      </c>
      <c r="I73" s="128">
        <v>21245540</v>
      </c>
      <c r="J73" s="159" t="s">
        <v>349</v>
      </c>
      <c r="K73" s="155"/>
      <c r="L73" s="155"/>
      <c r="M73" s="142" t="s">
        <v>1338</v>
      </c>
      <c r="N73" s="146" t="s">
        <v>114</v>
      </c>
      <c r="O73" s="205"/>
      <c r="P73" s="205">
        <v>30</v>
      </c>
      <c r="Q73" s="205"/>
      <c r="R73" s="272">
        <v>204</v>
      </c>
      <c r="S73" s="273">
        <v>26</v>
      </c>
      <c r="T73" s="274">
        <f t="shared" si="0"/>
        <v>234</v>
      </c>
      <c r="U73" s="274"/>
      <c r="V73" s="295"/>
      <c r="W73" s="276">
        <f t="shared" si="1"/>
        <v>0</v>
      </c>
      <c r="X73" s="298"/>
      <c r="Y73" s="298"/>
      <c r="Z73" s="277">
        <f>SUM(204/$R$5/8*2*X73)+SUM(204/$R$5/8*2*Y73)</f>
        <v>0</v>
      </c>
      <c r="AA73" s="278">
        <f t="shared" si="9"/>
        <v>0</v>
      </c>
      <c r="AB73" s="277">
        <v>15</v>
      </c>
      <c r="AC73" s="277">
        <f t="shared" si="3"/>
        <v>8</v>
      </c>
      <c r="AD73" s="277"/>
      <c r="AE73" s="279">
        <f t="shared" si="4"/>
        <v>7</v>
      </c>
      <c r="AF73" s="299"/>
      <c r="AG73" s="299"/>
      <c r="AH73" s="278"/>
      <c r="AI73" s="122"/>
      <c r="AJ73" s="298"/>
      <c r="AK73" s="277">
        <v>0</v>
      </c>
      <c r="AL73" s="277">
        <v>1</v>
      </c>
      <c r="AM73" s="277">
        <v>0</v>
      </c>
      <c r="AN73" s="306"/>
      <c r="AO73" s="282">
        <f>T73+W73+Z73+AA73+AB73+AC73+AD73+AE73+AF73+AG73+AH73+AI73+AK73+AL73+AM73+AN73+U73+AJ73</f>
        <v>265</v>
      </c>
      <c r="AP73" s="292">
        <f>(AO73-AE73-AI73-AJ73-AA73-AC73)*$AY$5-(K73+L73)*150000</f>
        <v>1010250</v>
      </c>
      <c r="AQ73" s="283">
        <f t="shared" si="5"/>
        <v>0</v>
      </c>
      <c r="AR73" s="299"/>
      <c r="AS73" s="284">
        <v>109.5</v>
      </c>
      <c r="AT73" s="277"/>
      <c r="AU73" s="280"/>
      <c r="AV73" s="285">
        <f t="shared" si="6"/>
        <v>155.5</v>
      </c>
      <c r="AW73" s="286">
        <f t="shared" si="7"/>
        <v>155</v>
      </c>
      <c r="AX73" s="287">
        <f t="shared" si="8"/>
        <v>2000</v>
      </c>
      <c r="AY73" s="301"/>
    </row>
    <row r="74" spans="1:51" s="14" customFormat="1" ht="77.25" customHeight="1">
      <c r="A74" s="120">
        <v>82</v>
      </c>
      <c r="B74" s="72">
        <v>65</v>
      </c>
      <c r="C74" s="143" t="s">
        <v>350</v>
      </c>
      <c r="D74" s="136" t="s">
        <v>351</v>
      </c>
      <c r="E74" s="136" t="s">
        <v>352</v>
      </c>
      <c r="F74" s="136" t="s">
        <v>91</v>
      </c>
      <c r="G74" s="158">
        <v>43941</v>
      </c>
      <c r="H74" s="127">
        <v>37048</v>
      </c>
      <c r="I74" s="128">
        <v>31058458</v>
      </c>
      <c r="J74" s="159" t="s">
        <v>353</v>
      </c>
      <c r="K74" s="155"/>
      <c r="L74" s="155"/>
      <c r="M74" s="154" t="s">
        <v>1347</v>
      </c>
      <c r="N74" s="146" t="s">
        <v>1280</v>
      </c>
      <c r="O74" s="205"/>
      <c r="P74" s="205">
        <v>30</v>
      </c>
      <c r="Q74" s="205"/>
      <c r="R74" s="272">
        <v>204</v>
      </c>
      <c r="S74" s="273">
        <v>26</v>
      </c>
      <c r="T74" s="274">
        <f t="shared" si="0"/>
        <v>234</v>
      </c>
      <c r="U74" s="274"/>
      <c r="V74" s="295"/>
      <c r="W74" s="276">
        <f t="shared" si="1"/>
        <v>0</v>
      </c>
      <c r="X74" s="298"/>
      <c r="Y74" s="298"/>
      <c r="Z74" s="277">
        <f>SUM(204/$R$5/8*2*X74)+SUM(204/$R$5/8*2*Y74)</f>
        <v>0</v>
      </c>
      <c r="AA74" s="278">
        <f t="shared" si="9"/>
        <v>0</v>
      </c>
      <c r="AB74" s="277">
        <v>15</v>
      </c>
      <c r="AC74" s="277">
        <f t="shared" si="3"/>
        <v>8</v>
      </c>
      <c r="AD74" s="277"/>
      <c r="AE74" s="279">
        <f t="shared" si="4"/>
        <v>7</v>
      </c>
      <c r="AF74" s="299"/>
      <c r="AG74" s="299"/>
      <c r="AH74" s="278"/>
      <c r="AI74" s="122"/>
      <c r="AJ74" s="304"/>
      <c r="AK74" s="277">
        <v>0</v>
      </c>
      <c r="AL74" s="277">
        <v>1</v>
      </c>
      <c r="AM74" s="277">
        <v>0</v>
      </c>
      <c r="AN74" s="300"/>
      <c r="AO74" s="282">
        <f>T74+W74+Z74+AA74+AB74+AC74+AD74+AE74+AF74+AG74+AH74+AI74+AK74+AL74+AM74+AN74+U74+AJ74</f>
        <v>265</v>
      </c>
      <c r="AP74" s="292">
        <f>(AO74-AE74-AI74-AJ74-AA74-AC74)*$AY$5-(K74+L74)*150000</f>
        <v>1010250</v>
      </c>
      <c r="AQ74" s="283">
        <f t="shared" si="5"/>
        <v>0</v>
      </c>
      <c r="AR74" s="299"/>
      <c r="AS74" s="284">
        <v>109.5</v>
      </c>
      <c r="AT74" s="277"/>
      <c r="AU74" s="280"/>
      <c r="AV74" s="285">
        <f t="shared" si="6"/>
        <v>155.5</v>
      </c>
      <c r="AW74" s="286">
        <f t="shared" si="7"/>
        <v>155</v>
      </c>
      <c r="AX74" s="287">
        <f t="shared" si="8"/>
        <v>2000</v>
      </c>
      <c r="AY74" s="301"/>
    </row>
    <row r="75" spans="1:51" s="117" customFormat="1" ht="77.25" customHeight="1">
      <c r="A75" s="116"/>
      <c r="B75" s="72">
        <v>66</v>
      </c>
      <c r="C75" s="124" t="s">
        <v>1299</v>
      </c>
      <c r="D75" s="125" t="s">
        <v>1300</v>
      </c>
      <c r="E75" s="125" t="s">
        <v>1301</v>
      </c>
      <c r="F75" s="124" t="s">
        <v>91</v>
      </c>
      <c r="G75" s="126">
        <v>43976</v>
      </c>
      <c r="H75" s="127">
        <v>29177</v>
      </c>
      <c r="I75" s="128" t="s">
        <v>1099</v>
      </c>
      <c r="J75" s="129"/>
      <c r="K75" s="130"/>
      <c r="L75" s="130"/>
      <c r="M75" s="131" t="s">
        <v>1095</v>
      </c>
      <c r="N75" s="132" t="s">
        <v>1302</v>
      </c>
      <c r="O75" s="204"/>
      <c r="P75" s="204"/>
      <c r="Q75" s="204"/>
      <c r="R75" s="272"/>
      <c r="S75" s="273"/>
      <c r="T75" s="274"/>
      <c r="U75" s="274"/>
      <c r="V75" s="275"/>
      <c r="W75" s="276"/>
      <c r="X75" s="122"/>
      <c r="Y75" s="122"/>
      <c r="Z75" s="277"/>
      <c r="AA75" s="278"/>
      <c r="AB75" s="277"/>
      <c r="AC75" s="277"/>
      <c r="AD75" s="277"/>
      <c r="AE75" s="279"/>
      <c r="AF75" s="277"/>
      <c r="AG75" s="277"/>
      <c r="AH75" s="278"/>
      <c r="AI75" s="280"/>
      <c r="AJ75" s="280"/>
      <c r="AK75" s="277"/>
      <c r="AL75" s="277"/>
      <c r="AM75" s="277"/>
      <c r="AN75" s="281"/>
      <c r="AO75" s="282">
        <v>1000</v>
      </c>
      <c r="AP75" s="282"/>
      <c r="AQ75" s="283"/>
      <c r="AR75" s="277"/>
      <c r="AS75" s="284"/>
      <c r="AT75" s="277"/>
      <c r="AU75" s="285"/>
      <c r="AV75" s="286"/>
      <c r="AW75" s="287"/>
      <c r="AX75" s="288"/>
      <c r="AY75" s="289"/>
    </row>
    <row r="76" spans="1:51" s="14" customFormat="1" ht="77.25" customHeight="1">
      <c r="A76" s="118">
        <v>85</v>
      </c>
      <c r="B76" s="72">
        <v>67</v>
      </c>
      <c r="C76" s="143" t="s">
        <v>354</v>
      </c>
      <c r="D76" s="136" t="s">
        <v>355</v>
      </c>
      <c r="E76" s="136" t="s">
        <v>356</v>
      </c>
      <c r="F76" s="136" t="s">
        <v>91</v>
      </c>
      <c r="G76" s="158">
        <v>43986</v>
      </c>
      <c r="H76" s="139">
        <v>36941</v>
      </c>
      <c r="I76" s="160" t="s">
        <v>357</v>
      </c>
      <c r="J76" s="153" t="s">
        <v>358</v>
      </c>
      <c r="K76" s="155"/>
      <c r="L76" s="155"/>
      <c r="M76" s="136" t="s">
        <v>1341</v>
      </c>
      <c r="N76" s="146" t="s">
        <v>1286</v>
      </c>
      <c r="O76" s="205"/>
      <c r="P76" s="205">
        <v>30</v>
      </c>
      <c r="Q76" s="205"/>
      <c r="R76" s="272">
        <v>204</v>
      </c>
      <c r="S76" s="273">
        <v>25</v>
      </c>
      <c r="T76" s="274">
        <f t="shared" si="0"/>
        <v>225</v>
      </c>
      <c r="U76" s="274"/>
      <c r="V76" s="295"/>
      <c r="W76" s="276">
        <f t="shared" si="1"/>
        <v>0</v>
      </c>
      <c r="X76" s="298"/>
      <c r="Y76" s="298"/>
      <c r="Z76" s="277">
        <f>SUM(204/$R$5/8*2*X76)+SUM(204/$R$5/8*2*Y76)</f>
        <v>0</v>
      </c>
      <c r="AA76" s="278">
        <f t="shared" si="9"/>
        <v>0</v>
      </c>
      <c r="AB76" s="277">
        <v>12</v>
      </c>
      <c r="AC76" s="277">
        <f>8/$R$5*S76</f>
        <v>7.6923076923076925</v>
      </c>
      <c r="AD76" s="277"/>
      <c r="AE76" s="279">
        <f>7/$R$5*S76</f>
        <v>6.7307692307692308</v>
      </c>
      <c r="AF76" s="299"/>
      <c r="AG76" s="299"/>
      <c r="AH76" s="278"/>
      <c r="AI76" s="122"/>
      <c r="AJ76" s="298"/>
      <c r="AK76" s="277">
        <v>0</v>
      </c>
      <c r="AL76" s="277">
        <v>1</v>
      </c>
      <c r="AM76" s="277">
        <v>0</v>
      </c>
      <c r="AN76" s="300"/>
      <c r="AO76" s="282">
        <f>T76+W76+Z76+AA76+AB76+AC76+AD76+AE76+AF76+AG76+AH76+AI76+AK76+AL76+AM76+AN76+U76+AJ76</f>
        <v>252.42307692307691</v>
      </c>
      <c r="AP76" s="292">
        <f>(AO76-AE76-AI76-AJ76-AA76-AC76)*$AY$5-(K76+L76)*150000</f>
        <v>961758</v>
      </c>
      <c r="AQ76" s="283">
        <f t="shared" si="5"/>
        <v>0</v>
      </c>
      <c r="AR76" s="299"/>
      <c r="AS76" s="284">
        <v>101.08</v>
      </c>
      <c r="AT76" s="277"/>
      <c r="AU76" s="280"/>
      <c r="AV76" s="285">
        <f t="shared" si="6"/>
        <v>151.34</v>
      </c>
      <c r="AW76" s="286">
        <f t="shared" si="7"/>
        <v>151</v>
      </c>
      <c r="AX76" s="287">
        <f t="shared" si="8"/>
        <v>1400</v>
      </c>
      <c r="AY76" s="301"/>
    </row>
    <row r="77" spans="1:51" s="14" customFormat="1" ht="77.25" customHeight="1">
      <c r="A77" s="120">
        <v>86</v>
      </c>
      <c r="B77" s="72">
        <v>68</v>
      </c>
      <c r="C77" s="143" t="s">
        <v>359</v>
      </c>
      <c r="D77" s="140" t="s">
        <v>360</v>
      </c>
      <c r="E77" s="136" t="s">
        <v>361</v>
      </c>
      <c r="F77" s="136" t="s">
        <v>102</v>
      </c>
      <c r="G77" s="158">
        <v>43997</v>
      </c>
      <c r="H77" s="139">
        <v>35251</v>
      </c>
      <c r="I77" s="160" t="s">
        <v>362</v>
      </c>
      <c r="J77" s="161" t="s">
        <v>363</v>
      </c>
      <c r="K77" s="155"/>
      <c r="L77" s="155"/>
      <c r="M77" s="136" t="s">
        <v>1332</v>
      </c>
      <c r="N77" s="146" t="s">
        <v>109</v>
      </c>
      <c r="O77" s="205"/>
      <c r="P77" s="205"/>
      <c r="Q77" s="205"/>
      <c r="R77" s="272">
        <v>204</v>
      </c>
      <c r="S77" s="273"/>
      <c r="T77" s="274">
        <f t="shared" si="0"/>
        <v>0</v>
      </c>
      <c r="U77" s="274">
        <v>30</v>
      </c>
      <c r="V77" s="295"/>
      <c r="W77" s="276">
        <f t="shared" si="1"/>
        <v>0</v>
      </c>
      <c r="X77" s="298"/>
      <c r="Y77" s="298"/>
      <c r="Z77" s="277">
        <f>SUM(204/$R$5/8*2*X77)+SUM(204/$R$5/8*2*Y77)</f>
        <v>0</v>
      </c>
      <c r="AA77" s="278">
        <f t="shared" si="9"/>
        <v>0</v>
      </c>
      <c r="AB77" s="277"/>
      <c r="AC77" s="277">
        <f>8/$R$5*S77</f>
        <v>0</v>
      </c>
      <c r="AD77" s="277"/>
      <c r="AE77" s="279">
        <f>7/$R$5*S77</f>
        <v>0</v>
      </c>
      <c r="AF77" s="299"/>
      <c r="AG77" s="299"/>
      <c r="AH77" s="278">
        <f>IFERROR(VLOOKUP(C77,[1]Anuual!B:Y,24,0),0)</f>
        <v>0</v>
      </c>
      <c r="AI77" s="122"/>
      <c r="AJ77" s="298"/>
      <c r="AK77" s="277">
        <v>0</v>
      </c>
      <c r="AL77" s="277"/>
      <c r="AM77" s="277">
        <v>0</v>
      </c>
      <c r="AN77" s="300"/>
      <c r="AO77" s="282">
        <f>T77+W77+Z77+AA77+AB77+AC77+AD77+AE77+AF77+AG77+AH77+AI77+AK77+AL77+AM77+AN77+U77+AJ77</f>
        <v>30</v>
      </c>
      <c r="AP77" s="292">
        <f>(AO77-AE77-AI77-AJ77-AA77-AC77)*$AY$5-(K77+L77)*150000</f>
        <v>121230</v>
      </c>
      <c r="AQ77" s="283">
        <f t="shared" si="5"/>
        <v>0</v>
      </c>
      <c r="AR77" s="299"/>
      <c r="AS77" s="284"/>
      <c r="AT77" s="277"/>
      <c r="AU77" s="280"/>
      <c r="AV77" s="285">
        <f t="shared" si="6"/>
        <v>30</v>
      </c>
      <c r="AW77" s="286">
        <f t="shared" si="7"/>
        <v>30</v>
      </c>
      <c r="AX77" s="287">
        <f t="shared" si="8"/>
        <v>0</v>
      </c>
      <c r="AY77" s="301"/>
    </row>
    <row r="78" spans="1:51" s="14" customFormat="1" ht="77.25" customHeight="1">
      <c r="A78" s="118">
        <v>87</v>
      </c>
      <c r="B78" s="72">
        <v>69</v>
      </c>
      <c r="C78" s="143" t="s">
        <v>364</v>
      </c>
      <c r="D78" s="140" t="s">
        <v>365</v>
      </c>
      <c r="E78" s="140" t="s">
        <v>366</v>
      </c>
      <c r="F78" s="140" t="s">
        <v>102</v>
      </c>
      <c r="G78" s="157">
        <v>43997</v>
      </c>
      <c r="H78" s="139">
        <v>35994</v>
      </c>
      <c r="I78" s="160" t="s">
        <v>367</v>
      </c>
      <c r="J78" s="153" t="s">
        <v>368</v>
      </c>
      <c r="K78" s="155"/>
      <c r="L78" s="155"/>
      <c r="M78" s="140" t="s">
        <v>1332</v>
      </c>
      <c r="N78" s="146" t="s">
        <v>1283</v>
      </c>
      <c r="O78" s="205"/>
      <c r="P78" s="205">
        <v>30</v>
      </c>
      <c r="Q78" s="205"/>
      <c r="R78" s="272">
        <v>204</v>
      </c>
      <c r="S78" s="273">
        <v>26</v>
      </c>
      <c r="T78" s="274">
        <f t="shared" ref="T78:T137" si="10">(R78+O78+P78+Q78)/$R$5*S78</f>
        <v>234</v>
      </c>
      <c r="U78" s="274"/>
      <c r="V78" s="295"/>
      <c r="W78" s="276">
        <f t="shared" ref="W78:W137" si="11">(204/$R$5/8)*1.5*V78</f>
        <v>0</v>
      </c>
      <c r="X78" s="298"/>
      <c r="Y78" s="298"/>
      <c r="Z78" s="277">
        <f>SUM(204/$R$5/8*2*X78)+SUM(204/$R$5/8*2*Y78)</f>
        <v>0</v>
      </c>
      <c r="AA78" s="278">
        <f t="shared" si="9"/>
        <v>0</v>
      </c>
      <c r="AB78" s="277">
        <v>15</v>
      </c>
      <c r="AC78" s="277">
        <f>8/$R$5*S78</f>
        <v>8</v>
      </c>
      <c r="AD78" s="277"/>
      <c r="AE78" s="279">
        <f>7/$R$5*S78</f>
        <v>7</v>
      </c>
      <c r="AF78" s="299"/>
      <c r="AG78" s="299"/>
      <c r="AH78" s="278"/>
      <c r="AI78" s="122"/>
      <c r="AJ78" s="298"/>
      <c r="AK78" s="277">
        <v>0</v>
      </c>
      <c r="AL78" s="277">
        <v>1</v>
      </c>
      <c r="AM78" s="277">
        <v>0</v>
      </c>
      <c r="AN78" s="300"/>
      <c r="AO78" s="282">
        <f>T78+W78+Z78+AA78+AB78+AC78+AD78+AE78+AF78+AG78+AH78+AI78+AK78+AL78+AM78+AN78+U78+AJ78</f>
        <v>265</v>
      </c>
      <c r="AP78" s="292">
        <f>(AO78-AE78-AI78-AJ78-AA78-AC78)*$AY$5-(K78+L78)*150000</f>
        <v>1010250</v>
      </c>
      <c r="AQ78" s="283">
        <f>(IF(AP78&lt;1500001,AP78*0%,IF(AP78&lt;2000001,AP78*5%-75000,IF(AP78&lt;8500001,AP78*10%-175000,IF(AP78&lt;=12500001,AP78*15%-600000,IF(AP78&gt;12500001,AP78*20%-1225000))))))/$AY$5</f>
        <v>0</v>
      </c>
      <c r="AR78" s="299"/>
      <c r="AS78" s="284">
        <v>109.5</v>
      </c>
      <c r="AT78" s="277"/>
      <c r="AU78" s="280"/>
      <c r="AV78" s="285">
        <f t="shared" ref="AV78:AV137" si="12">ROUND(AO78-AQ78-AR78-AS78-AT78-AU78,2)</f>
        <v>155.5</v>
      </c>
      <c r="AW78" s="286">
        <f t="shared" ref="AW78:AW137" si="13">INT(AV78)</f>
        <v>155</v>
      </c>
      <c r="AX78" s="287">
        <f t="shared" ref="AX78:AX137" si="14">ROUND((AV78-AW78)*4000,-2)</f>
        <v>2000</v>
      </c>
      <c r="AY78" s="301"/>
    </row>
    <row r="79" spans="1:51" s="14" customFormat="1" ht="77.25" customHeight="1">
      <c r="A79" s="120">
        <v>88</v>
      </c>
      <c r="B79" s="72">
        <v>70</v>
      </c>
      <c r="C79" s="143" t="s">
        <v>369</v>
      </c>
      <c r="D79" s="136" t="s">
        <v>370</v>
      </c>
      <c r="E79" s="136" t="s">
        <v>371</v>
      </c>
      <c r="F79" s="136" t="s">
        <v>102</v>
      </c>
      <c r="G79" s="158">
        <v>43997</v>
      </c>
      <c r="H79" s="139">
        <v>33764</v>
      </c>
      <c r="I79" s="160" t="s">
        <v>372</v>
      </c>
      <c r="J79" s="161" t="s">
        <v>373</v>
      </c>
      <c r="K79" s="155"/>
      <c r="L79" s="155"/>
      <c r="M79" s="140" t="s">
        <v>1332</v>
      </c>
      <c r="N79" s="146" t="s">
        <v>1283</v>
      </c>
      <c r="O79" s="205"/>
      <c r="P79" s="205">
        <v>30</v>
      </c>
      <c r="Q79" s="205"/>
      <c r="R79" s="272">
        <v>204</v>
      </c>
      <c r="S79" s="273">
        <v>26</v>
      </c>
      <c r="T79" s="274">
        <f t="shared" si="10"/>
        <v>234</v>
      </c>
      <c r="U79" s="274"/>
      <c r="V79" s="295"/>
      <c r="W79" s="276">
        <f t="shared" si="11"/>
        <v>0</v>
      </c>
      <c r="X79" s="298"/>
      <c r="Y79" s="298"/>
      <c r="Z79" s="277">
        <f>SUM(204/$R$5/8*2*X79)+SUM(204/$R$5/8*2*Y79)</f>
        <v>0</v>
      </c>
      <c r="AA79" s="278">
        <f t="shared" si="9"/>
        <v>0</v>
      </c>
      <c r="AB79" s="277">
        <v>15</v>
      </c>
      <c r="AC79" s="277">
        <f>8/$R$5*S79</f>
        <v>8</v>
      </c>
      <c r="AD79" s="277"/>
      <c r="AE79" s="279">
        <f>7/$R$5*S79</f>
        <v>7</v>
      </c>
      <c r="AF79" s="299"/>
      <c r="AG79" s="299"/>
      <c r="AH79" s="278"/>
      <c r="AI79" s="122"/>
      <c r="AJ79" s="298"/>
      <c r="AK79" s="277">
        <v>0</v>
      </c>
      <c r="AL79" s="277">
        <v>1</v>
      </c>
      <c r="AM79" s="277">
        <v>0</v>
      </c>
      <c r="AN79" s="300"/>
      <c r="AO79" s="282">
        <f>T79+W79+Z79+AA79+AB79+AC79+AD79+AE79+AF79+AG79+AH79+AI79+AK79+AL79+AM79+AN79+U79+AJ79</f>
        <v>265</v>
      </c>
      <c r="AP79" s="292">
        <f>(AO79-AE79-AI79-AJ79-AA79-AC79)*$AY$5-(K79+L79)*150000</f>
        <v>1010250</v>
      </c>
      <c r="AQ79" s="283">
        <f>(IF(AP79&lt;1500001,AP79*0%,IF(AP79&lt;2000001,AP79*5%-75000,IF(AP79&lt;8500001,AP79*10%-175000,IF(AP79&lt;=12500001,AP79*15%-600000,IF(AP79&gt;12500001,AP79*20%-1225000))))))/$AY$5</f>
        <v>0</v>
      </c>
      <c r="AR79" s="299"/>
      <c r="AS79" s="284">
        <v>109.5</v>
      </c>
      <c r="AT79" s="277"/>
      <c r="AU79" s="280"/>
      <c r="AV79" s="285">
        <f t="shared" si="12"/>
        <v>155.5</v>
      </c>
      <c r="AW79" s="286">
        <f t="shared" si="13"/>
        <v>155</v>
      </c>
      <c r="AX79" s="287">
        <f t="shared" si="14"/>
        <v>2000</v>
      </c>
      <c r="AY79" s="301"/>
    </row>
    <row r="80" spans="1:51" s="14" customFormat="1" ht="77.25" customHeight="1">
      <c r="A80" s="118">
        <v>91</v>
      </c>
      <c r="B80" s="72">
        <v>71</v>
      </c>
      <c r="C80" s="162" t="s">
        <v>374</v>
      </c>
      <c r="D80" s="163" t="s">
        <v>375</v>
      </c>
      <c r="E80" s="163" t="s">
        <v>376</v>
      </c>
      <c r="F80" s="163" t="s">
        <v>91</v>
      </c>
      <c r="G80" s="157">
        <v>43997</v>
      </c>
      <c r="H80" s="164">
        <v>36748</v>
      </c>
      <c r="I80" s="165" t="s">
        <v>377</v>
      </c>
      <c r="J80" s="166" t="s">
        <v>378</v>
      </c>
      <c r="K80" s="155"/>
      <c r="L80" s="155"/>
      <c r="M80" s="163" t="s">
        <v>1332</v>
      </c>
      <c r="N80" s="146" t="s">
        <v>109</v>
      </c>
      <c r="O80" s="205"/>
      <c r="P80" s="205">
        <v>30</v>
      </c>
      <c r="Q80" s="205"/>
      <c r="R80" s="272">
        <v>204</v>
      </c>
      <c r="S80" s="273">
        <v>25.75</v>
      </c>
      <c r="T80" s="274">
        <f t="shared" si="10"/>
        <v>231.75</v>
      </c>
      <c r="U80" s="274"/>
      <c r="V80" s="295"/>
      <c r="W80" s="276">
        <f t="shared" si="11"/>
        <v>0</v>
      </c>
      <c r="X80" s="298"/>
      <c r="Y80" s="298"/>
      <c r="Z80" s="277">
        <f>SUM(204/$R$5/8*2*X80)+SUM(204/$R$5/8*2*Y80)</f>
        <v>0</v>
      </c>
      <c r="AA80" s="278">
        <f>V80/2*0.625</f>
        <v>0</v>
      </c>
      <c r="AB80" s="277">
        <v>12</v>
      </c>
      <c r="AC80" s="277">
        <f>8/$R$5*S80</f>
        <v>7.9230769230769234</v>
      </c>
      <c r="AD80" s="277"/>
      <c r="AE80" s="279">
        <f>7/$R$5*S80</f>
        <v>6.9326923076923075</v>
      </c>
      <c r="AF80" s="299"/>
      <c r="AG80" s="299"/>
      <c r="AH80" s="278"/>
      <c r="AI80" s="122"/>
      <c r="AJ80" s="298"/>
      <c r="AK80" s="277">
        <v>0</v>
      </c>
      <c r="AL80" s="277">
        <v>1</v>
      </c>
      <c r="AM80" s="277">
        <v>0</v>
      </c>
      <c r="AN80" s="300"/>
      <c r="AO80" s="282">
        <f>T80+W80+Z80+AA80+AB80+AC80+AD80+AE80+AF80+AG80+AH80+AI80+AK80+AL80+AM80+AN80+U80+AJ80</f>
        <v>259.60576923076923</v>
      </c>
      <c r="AP80" s="292">
        <f>(AO80-AE80-AI80-AJ80-AA80-AC80)*$AY$5-(K80+L80)*150000</f>
        <v>989034.74999999988</v>
      </c>
      <c r="AQ80" s="283">
        <f>(IF(AP80&lt;1500001,AP80*0%,IF(AP80&lt;2000001,AP80*5%-75000,IF(AP80&lt;8500001,AP80*10%-175000,IF(AP80&lt;=12500001,AP80*15%-600000,IF(AP80&gt;12500001,AP80*20%-1225000))))))/$AY$5</f>
        <v>0</v>
      </c>
      <c r="AR80" s="299"/>
      <c r="AS80" s="284">
        <v>109.5</v>
      </c>
      <c r="AT80" s="277"/>
      <c r="AU80" s="280"/>
      <c r="AV80" s="285">
        <f t="shared" si="12"/>
        <v>150.11000000000001</v>
      </c>
      <c r="AW80" s="286">
        <f t="shared" si="13"/>
        <v>150</v>
      </c>
      <c r="AX80" s="287">
        <f t="shared" si="14"/>
        <v>400</v>
      </c>
      <c r="AY80" s="301"/>
    </row>
    <row r="81" spans="1:51" s="14" customFormat="1" ht="77.25" customHeight="1">
      <c r="A81" s="120">
        <v>92</v>
      </c>
      <c r="B81" s="72">
        <v>72</v>
      </c>
      <c r="C81" s="143" t="s">
        <v>379</v>
      </c>
      <c r="D81" s="136" t="s">
        <v>380</v>
      </c>
      <c r="E81" s="136" t="s">
        <v>381</v>
      </c>
      <c r="F81" s="136" t="s">
        <v>91</v>
      </c>
      <c r="G81" s="158">
        <v>43997</v>
      </c>
      <c r="H81" s="139">
        <v>33666</v>
      </c>
      <c r="I81" s="160" t="s">
        <v>382</v>
      </c>
      <c r="J81" s="161" t="s">
        <v>383</v>
      </c>
      <c r="K81" s="155"/>
      <c r="L81" s="155"/>
      <c r="M81" s="136" t="s">
        <v>1332</v>
      </c>
      <c r="N81" s="146" t="s">
        <v>109</v>
      </c>
      <c r="O81" s="205"/>
      <c r="P81" s="205"/>
      <c r="Q81" s="205"/>
      <c r="R81" s="272">
        <v>204</v>
      </c>
      <c r="S81" s="273"/>
      <c r="T81" s="274">
        <f t="shared" si="10"/>
        <v>0</v>
      </c>
      <c r="U81" s="274">
        <v>30</v>
      </c>
      <c r="V81" s="295"/>
      <c r="W81" s="276">
        <f t="shared" si="11"/>
        <v>0</v>
      </c>
      <c r="X81" s="298"/>
      <c r="Y81" s="298"/>
      <c r="Z81" s="277">
        <f>SUM(204/$R$5/8*2*X81)+SUM(204/$R$5/8*2*Y81)</f>
        <v>0</v>
      </c>
      <c r="AA81" s="278">
        <f>V81/2*0.625</f>
        <v>0</v>
      </c>
      <c r="AB81" s="277"/>
      <c r="AC81" s="277">
        <f>8/$R$5*S81</f>
        <v>0</v>
      </c>
      <c r="AD81" s="277"/>
      <c r="AE81" s="279">
        <f>7/$R$5*S81</f>
        <v>0</v>
      </c>
      <c r="AF81" s="299"/>
      <c r="AG81" s="299"/>
      <c r="AH81" s="278">
        <f>IFERROR(VLOOKUP(C81,[1]Anuual!B:Y,24,0),0)</f>
        <v>0</v>
      </c>
      <c r="AI81" s="122"/>
      <c r="AJ81" s="298"/>
      <c r="AK81" s="277">
        <v>0</v>
      </c>
      <c r="AL81" s="277"/>
      <c r="AM81" s="277">
        <v>0</v>
      </c>
      <c r="AN81" s="300"/>
      <c r="AO81" s="282">
        <f>T81+W81+Z81+AA81+AB81+AC81+AD81+AE81+AF81+AG81+AH81+AI81+AK81+AL81+AM81+AN81+U81+AJ81</f>
        <v>30</v>
      </c>
      <c r="AP81" s="292">
        <f>(AO81-AE81-AI81-AJ81-AA81-AC81)*$AY$5-(K81+L81)*150000</f>
        <v>121230</v>
      </c>
      <c r="AQ81" s="283">
        <f>(IF(AP81&lt;1500001,AP81*0%,IF(AP81&lt;2000001,AP81*5%-75000,IF(AP81&lt;8500001,AP81*10%-175000,IF(AP81&lt;=12500001,AP81*15%-600000,IF(AP81&gt;12500001,AP81*20%-1225000))))))/$AY$5</f>
        <v>0</v>
      </c>
      <c r="AR81" s="299"/>
      <c r="AS81" s="284"/>
      <c r="AT81" s="277"/>
      <c r="AU81" s="280"/>
      <c r="AV81" s="285">
        <f t="shared" si="12"/>
        <v>30</v>
      </c>
      <c r="AW81" s="286">
        <f t="shared" si="13"/>
        <v>30</v>
      </c>
      <c r="AX81" s="287">
        <f t="shared" si="14"/>
        <v>0</v>
      </c>
      <c r="AY81" s="301"/>
    </row>
    <row r="82" spans="1:51" s="51" customFormat="1" ht="77.25" customHeight="1">
      <c r="A82" s="118">
        <v>93</v>
      </c>
      <c r="B82" s="72">
        <v>73</v>
      </c>
      <c r="C82" s="143" t="s">
        <v>384</v>
      </c>
      <c r="D82" s="140" t="s">
        <v>385</v>
      </c>
      <c r="E82" s="140" t="s">
        <v>386</v>
      </c>
      <c r="F82" s="140" t="s">
        <v>91</v>
      </c>
      <c r="G82" s="157">
        <v>43998</v>
      </c>
      <c r="H82" s="139">
        <v>30106</v>
      </c>
      <c r="I82" s="160" t="s">
        <v>387</v>
      </c>
      <c r="J82" s="153" t="s">
        <v>388</v>
      </c>
      <c r="K82" s="155"/>
      <c r="L82" s="155"/>
      <c r="M82" s="140" t="s">
        <v>1354</v>
      </c>
      <c r="N82" s="146" t="s">
        <v>272</v>
      </c>
      <c r="O82" s="205"/>
      <c r="P82" s="205">
        <v>30</v>
      </c>
      <c r="Q82" s="205"/>
      <c r="R82" s="272">
        <v>204</v>
      </c>
      <c r="S82" s="273">
        <v>26</v>
      </c>
      <c r="T82" s="274">
        <f t="shared" si="10"/>
        <v>234</v>
      </c>
      <c r="U82" s="274"/>
      <c r="V82" s="295"/>
      <c r="W82" s="276">
        <f t="shared" si="11"/>
        <v>0</v>
      </c>
      <c r="X82" s="298"/>
      <c r="Y82" s="298"/>
      <c r="Z82" s="277">
        <f>SUM(204/$R$5/8*2*X82)+SUM(204/$R$5/8*2*Y82)</f>
        <v>0</v>
      </c>
      <c r="AA82" s="278">
        <f>V82/2*0.625</f>
        <v>0</v>
      </c>
      <c r="AB82" s="277">
        <v>15</v>
      </c>
      <c r="AC82" s="277">
        <f>8/$R$5*S82</f>
        <v>8</v>
      </c>
      <c r="AD82" s="277"/>
      <c r="AE82" s="279">
        <f>7/$R$5*S82</f>
        <v>7</v>
      </c>
      <c r="AF82" s="146"/>
      <c r="AG82" s="146"/>
      <c r="AH82" s="278"/>
      <c r="AI82" s="122"/>
      <c r="AJ82" s="302"/>
      <c r="AK82" s="307">
        <v>0</v>
      </c>
      <c r="AL82" s="277">
        <v>1</v>
      </c>
      <c r="AM82" s="277">
        <v>0</v>
      </c>
      <c r="AN82" s="306"/>
      <c r="AO82" s="282">
        <f>T82+W82+Z82+AA82+AB82+AC82+AD82+AE82+AF82+AG82+AH82+AI82+AK82+AL82+AM82+AN82+U82+AJ82</f>
        <v>265</v>
      </c>
      <c r="AP82" s="292">
        <f>(AO82-AE82-AI82-AJ82-AA82-AC82)*$AY$5-(K82+L82)*150000</f>
        <v>1010250</v>
      </c>
      <c r="AQ82" s="283">
        <f>(IF(AP82&lt;1500001,AP82*0%,IF(AP82&lt;2000001,AP82*5%-75000,IF(AP82&lt;8500001,AP82*10%-175000,IF(AP82&lt;=12500001,AP82*15%-600000,IF(AP82&gt;12500001,AP82*20%-1225000))))))/$AY$5</f>
        <v>0</v>
      </c>
      <c r="AR82" s="299"/>
      <c r="AS82" s="284">
        <v>109.5</v>
      </c>
      <c r="AT82" s="277"/>
      <c r="AU82" s="280"/>
      <c r="AV82" s="285">
        <f t="shared" si="12"/>
        <v>155.5</v>
      </c>
      <c r="AW82" s="286">
        <f t="shared" si="13"/>
        <v>155</v>
      </c>
      <c r="AX82" s="287">
        <f t="shared" si="14"/>
        <v>2000</v>
      </c>
      <c r="AY82" s="309"/>
    </row>
    <row r="83" spans="1:51" s="14" customFormat="1" ht="77.25" customHeight="1">
      <c r="A83" s="120">
        <v>94</v>
      </c>
      <c r="B83" s="72">
        <v>74</v>
      </c>
      <c r="C83" s="143" t="s">
        <v>389</v>
      </c>
      <c r="D83" s="136" t="s">
        <v>390</v>
      </c>
      <c r="E83" s="136" t="s">
        <v>391</v>
      </c>
      <c r="F83" s="136" t="s">
        <v>102</v>
      </c>
      <c r="G83" s="158">
        <v>44001</v>
      </c>
      <c r="H83" s="139">
        <v>33878</v>
      </c>
      <c r="I83" s="160" t="s">
        <v>392</v>
      </c>
      <c r="J83" s="161" t="s">
        <v>393</v>
      </c>
      <c r="K83" s="155"/>
      <c r="L83" s="155"/>
      <c r="M83" s="136" t="s">
        <v>1355</v>
      </c>
      <c r="N83" s="146" t="s">
        <v>119</v>
      </c>
      <c r="O83" s="205"/>
      <c r="P83" s="205">
        <v>30</v>
      </c>
      <c r="Q83" s="205"/>
      <c r="R83" s="272">
        <v>204</v>
      </c>
      <c r="S83" s="273">
        <v>25.5</v>
      </c>
      <c r="T83" s="274">
        <f t="shared" si="10"/>
        <v>229.5</v>
      </c>
      <c r="U83" s="274"/>
      <c r="V83" s="295"/>
      <c r="W83" s="276">
        <f t="shared" si="11"/>
        <v>0</v>
      </c>
      <c r="X83" s="298"/>
      <c r="Y83" s="298"/>
      <c r="Z83" s="277">
        <f>SUM(204/$R$5/8*2*X83)+SUM(204/$R$5/8*2*Y83)</f>
        <v>0</v>
      </c>
      <c r="AA83" s="278">
        <f>V83/2*0.625</f>
        <v>0</v>
      </c>
      <c r="AB83" s="277">
        <v>12</v>
      </c>
      <c r="AC83" s="277">
        <f>8/$R$5*S83</f>
        <v>7.8461538461538467</v>
      </c>
      <c r="AD83" s="277"/>
      <c r="AE83" s="279">
        <f>7/$R$5*S83</f>
        <v>6.865384615384615</v>
      </c>
      <c r="AF83" s="299"/>
      <c r="AG83" s="299"/>
      <c r="AH83" s="278"/>
      <c r="AI83" s="122"/>
      <c r="AJ83" s="298"/>
      <c r="AK83" s="277">
        <v>0</v>
      </c>
      <c r="AL83" s="277">
        <v>1</v>
      </c>
      <c r="AM83" s="277">
        <v>0</v>
      </c>
      <c r="AN83" s="300"/>
      <c r="AO83" s="282">
        <f>T83+W83+Z83+AA83+AB83+AC83+AD83+AE83+AF83+AG83+AH83+AI83+AK83+AL83+AM83+AN83+U83+AJ83</f>
        <v>257.21153846153845</v>
      </c>
      <c r="AP83" s="292">
        <f>(AO83-AE83-AI83-AJ83-AA83-AC83)*$AY$5-(K83+L83)*150000</f>
        <v>979942.5</v>
      </c>
      <c r="AQ83" s="283">
        <f>(IF(AP83&lt;1500001,AP83*0%,IF(AP83&lt;2000001,AP83*5%-75000,IF(AP83&lt;8500001,AP83*10%-175000,IF(AP83&lt;=12500001,AP83*15%-600000,IF(AP83&gt;12500001,AP83*20%-1225000))))))/$AY$5</f>
        <v>0</v>
      </c>
      <c r="AR83" s="299"/>
      <c r="AS83" s="284">
        <v>105.29</v>
      </c>
      <c r="AT83" s="277"/>
      <c r="AU83" s="280"/>
      <c r="AV83" s="285">
        <f t="shared" si="12"/>
        <v>151.91999999999999</v>
      </c>
      <c r="AW83" s="286">
        <f t="shared" si="13"/>
        <v>151</v>
      </c>
      <c r="AX83" s="287">
        <f t="shared" si="14"/>
        <v>3700</v>
      </c>
      <c r="AY83" s="301"/>
    </row>
    <row r="84" spans="1:51" s="117" customFormat="1" ht="77.25" customHeight="1">
      <c r="A84" s="116"/>
      <c r="B84" s="72">
        <v>75</v>
      </c>
      <c r="C84" s="124" t="s">
        <v>1303</v>
      </c>
      <c r="D84" s="125" t="s">
        <v>1304</v>
      </c>
      <c r="E84" s="125" t="s">
        <v>1100</v>
      </c>
      <c r="F84" s="124" t="s">
        <v>102</v>
      </c>
      <c r="G84" s="126">
        <v>44076</v>
      </c>
      <c r="H84" s="127">
        <v>27762</v>
      </c>
      <c r="I84" s="128" t="s">
        <v>1101</v>
      </c>
      <c r="J84" s="129"/>
      <c r="K84" s="130"/>
      <c r="L84" s="130"/>
      <c r="M84" s="131" t="s">
        <v>1305</v>
      </c>
      <c r="N84" s="132" t="s">
        <v>1306</v>
      </c>
      <c r="O84" s="204"/>
      <c r="P84" s="204"/>
      <c r="Q84" s="204"/>
      <c r="R84" s="272"/>
      <c r="S84" s="273"/>
      <c r="T84" s="274"/>
      <c r="U84" s="274"/>
      <c r="V84" s="275"/>
      <c r="W84" s="276"/>
      <c r="X84" s="122"/>
      <c r="Y84" s="122"/>
      <c r="Z84" s="277"/>
      <c r="AA84" s="278"/>
      <c r="AB84" s="277"/>
      <c r="AC84" s="277"/>
      <c r="AD84" s="277"/>
      <c r="AE84" s="279"/>
      <c r="AF84" s="277"/>
      <c r="AG84" s="277"/>
      <c r="AH84" s="278"/>
      <c r="AI84" s="280"/>
      <c r="AJ84" s="280"/>
      <c r="AK84" s="277"/>
      <c r="AL84" s="277"/>
      <c r="AM84" s="277"/>
      <c r="AN84" s="281"/>
      <c r="AO84" s="282">
        <v>1000</v>
      </c>
      <c r="AP84" s="282"/>
      <c r="AQ84" s="283"/>
      <c r="AR84" s="277"/>
      <c r="AS84" s="284"/>
      <c r="AT84" s="277"/>
      <c r="AU84" s="285"/>
      <c r="AV84" s="286"/>
      <c r="AW84" s="287"/>
      <c r="AX84" s="288"/>
      <c r="AY84" s="289"/>
    </row>
    <row r="85" spans="1:51" s="14" customFormat="1" ht="77.25" customHeight="1">
      <c r="A85" s="118">
        <v>97</v>
      </c>
      <c r="B85" s="72">
        <v>76</v>
      </c>
      <c r="C85" s="143" t="s">
        <v>443</v>
      </c>
      <c r="D85" s="143" t="s">
        <v>444</v>
      </c>
      <c r="E85" s="143" t="s">
        <v>445</v>
      </c>
      <c r="F85" s="143" t="s">
        <v>91</v>
      </c>
      <c r="G85" s="158">
        <v>44105</v>
      </c>
      <c r="H85" s="167">
        <v>31787</v>
      </c>
      <c r="I85" s="168" t="s">
        <v>446</v>
      </c>
      <c r="J85" s="150" t="s">
        <v>447</v>
      </c>
      <c r="K85" s="155"/>
      <c r="L85" s="155"/>
      <c r="M85" s="143" t="s">
        <v>1347</v>
      </c>
      <c r="N85" s="146" t="s">
        <v>1325</v>
      </c>
      <c r="O85" s="205"/>
      <c r="P85" s="205">
        <v>30</v>
      </c>
      <c r="Q85" s="205"/>
      <c r="R85" s="272">
        <v>204</v>
      </c>
      <c r="S85" s="273">
        <v>26</v>
      </c>
      <c r="T85" s="274">
        <f t="shared" si="10"/>
        <v>234</v>
      </c>
      <c r="U85" s="274"/>
      <c r="V85" s="295"/>
      <c r="W85" s="276">
        <f t="shared" si="11"/>
        <v>0</v>
      </c>
      <c r="X85" s="298"/>
      <c r="Y85" s="298"/>
      <c r="Z85" s="277">
        <f>SUM(204/$R$5/8*2*X85)+SUM(204/$R$5/8*2*Y85)</f>
        <v>0</v>
      </c>
      <c r="AA85" s="278">
        <f>V85/2*0.625</f>
        <v>0</v>
      </c>
      <c r="AB85" s="277">
        <v>15</v>
      </c>
      <c r="AC85" s="277">
        <f>8/$R$5*S85</f>
        <v>8</v>
      </c>
      <c r="AD85" s="277"/>
      <c r="AE85" s="279">
        <f>7/$R$5*S85</f>
        <v>7</v>
      </c>
      <c r="AF85" s="299"/>
      <c r="AG85" s="299"/>
      <c r="AH85" s="278"/>
      <c r="AI85" s="122"/>
      <c r="AJ85" s="298"/>
      <c r="AK85" s="277">
        <v>0</v>
      </c>
      <c r="AL85" s="277"/>
      <c r="AM85" s="277">
        <v>0</v>
      </c>
      <c r="AN85" s="300"/>
      <c r="AO85" s="282">
        <f>T85+W85+Z85+AA85+AB85+AC85+AD85+AE85+AF85+AG85+AH85+AI85+AK85+AL85+AM85+AN85+U85+AJ85</f>
        <v>264</v>
      </c>
      <c r="AP85" s="292">
        <f>(AO85-AE85-AI85-AJ85-AA85-AC85)*$AY$5-(K85+L85)*150000</f>
        <v>1006209</v>
      </c>
      <c r="AQ85" s="283">
        <f>(IF(AP85&lt;1500001,AP85*0%,IF(AP85&lt;2000001,AP85*5%-75000,IF(AP85&lt;8500001,AP85*10%-175000,IF(AP85&lt;=12500001,AP85*15%-600000,IF(AP85&gt;12500001,AP85*20%-1225000))))))/$AY$5</f>
        <v>0</v>
      </c>
      <c r="AR85" s="299"/>
      <c r="AS85" s="278">
        <v>109.5</v>
      </c>
      <c r="AT85" s="277"/>
      <c r="AU85" s="280"/>
      <c r="AV85" s="285">
        <f t="shared" si="12"/>
        <v>154.5</v>
      </c>
      <c r="AW85" s="286">
        <f t="shared" si="13"/>
        <v>154</v>
      </c>
      <c r="AX85" s="287">
        <f t="shared" si="14"/>
        <v>2000</v>
      </c>
      <c r="AY85" s="301"/>
    </row>
    <row r="86" spans="1:51" s="14" customFormat="1" ht="77.25" customHeight="1">
      <c r="A86" s="118">
        <v>99</v>
      </c>
      <c r="B86" s="72">
        <v>77</v>
      </c>
      <c r="C86" s="143" t="s">
        <v>448</v>
      </c>
      <c r="D86" s="143" t="s">
        <v>449</v>
      </c>
      <c r="E86" s="143" t="s">
        <v>450</v>
      </c>
      <c r="F86" s="143" t="s">
        <v>91</v>
      </c>
      <c r="G86" s="158">
        <v>44105</v>
      </c>
      <c r="H86" s="167">
        <v>29021</v>
      </c>
      <c r="I86" s="168" t="s">
        <v>451</v>
      </c>
      <c r="J86" s="169" t="s">
        <v>452</v>
      </c>
      <c r="K86" s="155"/>
      <c r="L86" s="155"/>
      <c r="M86" s="143" t="s">
        <v>1347</v>
      </c>
      <c r="N86" s="146" t="s">
        <v>1327</v>
      </c>
      <c r="O86" s="205"/>
      <c r="P86" s="205">
        <v>30</v>
      </c>
      <c r="Q86" s="205"/>
      <c r="R86" s="272">
        <v>204</v>
      </c>
      <c r="S86" s="273">
        <v>26</v>
      </c>
      <c r="T86" s="274">
        <f t="shared" si="10"/>
        <v>234</v>
      </c>
      <c r="U86" s="274"/>
      <c r="V86" s="295"/>
      <c r="W86" s="276">
        <f t="shared" si="11"/>
        <v>0</v>
      </c>
      <c r="X86" s="298"/>
      <c r="Y86" s="298"/>
      <c r="Z86" s="277">
        <f>SUM(204/$R$5/8*2*X86)+SUM(204/$R$5/8*2*Y86)</f>
        <v>0</v>
      </c>
      <c r="AA86" s="278">
        <f>V86/2*0.625</f>
        <v>0</v>
      </c>
      <c r="AB86" s="277">
        <v>15</v>
      </c>
      <c r="AC86" s="277">
        <f>8/$R$5*S86</f>
        <v>8</v>
      </c>
      <c r="AD86" s="277"/>
      <c r="AE86" s="279">
        <f>7/$R$5*S86</f>
        <v>7</v>
      </c>
      <c r="AF86" s="299"/>
      <c r="AG86" s="299"/>
      <c r="AH86" s="278"/>
      <c r="AI86" s="122"/>
      <c r="AJ86" s="298"/>
      <c r="AK86" s="277">
        <v>0</v>
      </c>
      <c r="AL86" s="277"/>
      <c r="AM86" s="277">
        <v>0</v>
      </c>
      <c r="AN86" s="300"/>
      <c r="AO86" s="282">
        <f>T86+W86+Z86+AA86+AB86+AC86+AD86+AE86+AF86+AG86+AH86+AI86+AK86+AL86+AM86+AN86+U86+AJ86</f>
        <v>264</v>
      </c>
      <c r="AP86" s="292">
        <f>(AO86-AE86-AI86-AJ86-AA86-AC86)*$AY$5-(K86+L86)*150000</f>
        <v>1006209</v>
      </c>
      <c r="AQ86" s="283">
        <f>(IF(AP86&lt;1500001,AP86*0%,IF(AP86&lt;2000001,AP86*5%-75000,IF(AP86&lt;8500001,AP86*10%-175000,IF(AP86&lt;=12500001,AP86*15%-600000,IF(AP86&gt;12500001,AP86*20%-1225000))))))/$AY$5</f>
        <v>0</v>
      </c>
      <c r="AR86" s="299"/>
      <c r="AS86" s="278">
        <v>109.5</v>
      </c>
      <c r="AT86" s="277"/>
      <c r="AU86" s="280"/>
      <c r="AV86" s="285">
        <f t="shared" si="12"/>
        <v>154.5</v>
      </c>
      <c r="AW86" s="286">
        <f t="shared" si="13"/>
        <v>154</v>
      </c>
      <c r="AX86" s="287">
        <f t="shared" si="14"/>
        <v>2000</v>
      </c>
      <c r="AY86" s="301"/>
    </row>
    <row r="87" spans="1:51" s="14" customFormat="1" ht="77.25" customHeight="1">
      <c r="A87" s="118">
        <v>101</v>
      </c>
      <c r="B87" s="72">
        <v>78</v>
      </c>
      <c r="C87" s="143" t="s">
        <v>453</v>
      </c>
      <c r="D87" s="143" t="s">
        <v>454</v>
      </c>
      <c r="E87" s="143" t="s">
        <v>455</v>
      </c>
      <c r="F87" s="143" t="s">
        <v>91</v>
      </c>
      <c r="G87" s="158">
        <v>44105</v>
      </c>
      <c r="H87" s="167">
        <v>29681</v>
      </c>
      <c r="I87" s="168" t="s">
        <v>456</v>
      </c>
      <c r="J87" s="169" t="s">
        <v>457</v>
      </c>
      <c r="K87" s="155"/>
      <c r="L87" s="155"/>
      <c r="M87" s="143" t="s">
        <v>1356</v>
      </c>
      <c r="N87" s="146" t="s">
        <v>1286</v>
      </c>
      <c r="O87" s="205">
        <v>100</v>
      </c>
      <c r="P87" s="205">
        <v>80</v>
      </c>
      <c r="Q87" s="205">
        <v>80</v>
      </c>
      <c r="R87" s="272">
        <v>204</v>
      </c>
      <c r="S87" s="273">
        <v>26</v>
      </c>
      <c r="T87" s="274">
        <f t="shared" si="10"/>
        <v>464</v>
      </c>
      <c r="U87" s="274"/>
      <c r="V87" s="295"/>
      <c r="W87" s="276">
        <f t="shared" si="11"/>
        <v>0</v>
      </c>
      <c r="X87" s="298"/>
      <c r="Y87" s="298"/>
      <c r="Z87" s="277">
        <f>SUM(204/$R$5/8*2*X87)+SUM(204/$R$5/8*2*Y87)</f>
        <v>0</v>
      </c>
      <c r="AA87" s="278">
        <f>V87/2*0.625</f>
        <v>0</v>
      </c>
      <c r="AB87" s="277">
        <v>15</v>
      </c>
      <c r="AC87" s="277">
        <f>8/$R$5*S87</f>
        <v>8</v>
      </c>
      <c r="AD87" s="277"/>
      <c r="AE87" s="279">
        <f>7/$R$5*S87</f>
        <v>7</v>
      </c>
      <c r="AF87" s="299"/>
      <c r="AG87" s="299"/>
      <c r="AH87" s="278"/>
      <c r="AI87" s="122"/>
      <c r="AJ87" s="298"/>
      <c r="AK87" s="277">
        <v>0</v>
      </c>
      <c r="AL87" s="277"/>
      <c r="AM87" s="277">
        <v>0</v>
      </c>
      <c r="AN87" s="300"/>
      <c r="AO87" s="282">
        <f>T87+W87+Z87+AA87+AB87+AC87+AD87+AE87+AF87+AG87+AH87+AI87+AK87+AL87+AM87+AN87+U87+AJ87</f>
        <v>494</v>
      </c>
      <c r="AP87" s="292">
        <f>(AO87-AE87-AI87-AJ87-AA87-AC87)*$AY$5-(K87+L87)*150000</f>
        <v>1935639</v>
      </c>
      <c r="AQ87" s="283">
        <f>(IF(AP87&lt;1500001,AP87*0%,IF(AP87&lt;2000001,AP87*5%-75000,IF(AP87&lt;8500001,AP87*10%-175000,IF(AP87&lt;=12500001,AP87*15%-600000,IF(AP87&gt;12500001,AP87*20%-1225000))))))/$AY$5</f>
        <v>5.3902375649591718</v>
      </c>
      <c r="AR87" s="299"/>
      <c r="AS87" s="278">
        <v>109.5</v>
      </c>
      <c r="AT87" s="277"/>
      <c r="AU87" s="280"/>
      <c r="AV87" s="285">
        <f t="shared" si="12"/>
        <v>379.11</v>
      </c>
      <c r="AW87" s="286">
        <f t="shared" si="13"/>
        <v>379</v>
      </c>
      <c r="AX87" s="287">
        <f t="shared" si="14"/>
        <v>400</v>
      </c>
      <c r="AY87" s="301"/>
    </row>
    <row r="88" spans="1:51" s="14" customFormat="1" ht="77.25" customHeight="1">
      <c r="A88" s="120">
        <v>102</v>
      </c>
      <c r="B88" s="72">
        <v>79</v>
      </c>
      <c r="C88" s="143" t="s">
        <v>458</v>
      </c>
      <c r="D88" s="143" t="s">
        <v>459</v>
      </c>
      <c r="E88" s="143" t="s">
        <v>460</v>
      </c>
      <c r="F88" s="143" t="s">
        <v>102</v>
      </c>
      <c r="G88" s="158">
        <v>44105</v>
      </c>
      <c r="H88" s="167">
        <v>34881</v>
      </c>
      <c r="I88" s="168" t="s">
        <v>461</v>
      </c>
      <c r="J88" s="169" t="s">
        <v>462</v>
      </c>
      <c r="K88" s="155"/>
      <c r="L88" s="155"/>
      <c r="M88" s="143" t="s">
        <v>1357</v>
      </c>
      <c r="N88" s="146" t="s">
        <v>1283</v>
      </c>
      <c r="O88" s="205">
        <v>60</v>
      </c>
      <c r="P88" s="205"/>
      <c r="Q88" s="205"/>
      <c r="R88" s="272">
        <v>204</v>
      </c>
      <c r="S88" s="273">
        <v>26</v>
      </c>
      <c r="T88" s="274">
        <f t="shared" si="10"/>
        <v>264</v>
      </c>
      <c r="U88" s="274"/>
      <c r="V88" s="295"/>
      <c r="W88" s="276">
        <f t="shared" si="11"/>
        <v>0</v>
      </c>
      <c r="X88" s="298"/>
      <c r="Y88" s="298"/>
      <c r="Z88" s="277">
        <f>SUM(204/$R$5/8*2*X88)+SUM(204/$R$5/8*2*Y88)</f>
        <v>0</v>
      </c>
      <c r="AA88" s="278">
        <f>V88/2*0.625</f>
        <v>0</v>
      </c>
      <c r="AB88" s="277">
        <v>15</v>
      </c>
      <c r="AC88" s="277">
        <f>8/$R$5*S88</f>
        <v>8</v>
      </c>
      <c r="AD88" s="277"/>
      <c r="AE88" s="279">
        <f>7/$R$5*S88</f>
        <v>7</v>
      </c>
      <c r="AF88" s="299"/>
      <c r="AG88" s="299"/>
      <c r="AH88" s="278"/>
      <c r="AI88" s="122"/>
      <c r="AJ88" s="298"/>
      <c r="AK88" s="277">
        <v>0</v>
      </c>
      <c r="AL88" s="277"/>
      <c r="AM88" s="277">
        <v>0</v>
      </c>
      <c r="AN88" s="300"/>
      <c r="AO88" s="282">
        <f>T88+W88+Z88+AA88+AB88+AC88+AD88+AE88+AF88+AG88+AH88+AI88+AK88+AL88+AM88+AN88+U88+AJ88</f>
        <v>294</v>
      </c>
      <c r="AP88" s="292">
        <f>(AO88-AE88-AI88-AJ88-AA88-AC88)*$AY$5-(K88+L88)*150000</f>
        <v>1127439</v>
      </c>
      <c r="AQ88" s="283">
        <f>(IF(AP88&lt;1500001,AP88*0%,IF(AP88&lt;2000001,AP88*5%-75000,IF(AP88&lt;8500001,AP88*10%-175000,IF(AP88&lt;=12500001,AP88*15%-600000,IF(AP88&gt;12500001,AP88*20%-1225000))))))/$AY$5</f>
        <v>0</v>
      </c>
      <c r="AR88" s="299"/>
      <c r="AS88" s="278">
        <v>109.5</v>
      </c>
      <c r="AT88" s="277"/>
      <c r="AU88" s="280"/>
      <c r="AV88" s="285">
        <f t="shared" si="12"/>
        <v>184.5</v>
      </c>
      <c r="AW88" s="286">
        <f t="shared" si="13"/>
        <v>184</v>
      </c>
      <c r="AX88" s="287">
        <f t="shared" si="14"/>
        <v>2000</v>
      </c>
      <c r="AY88" s="301"/>
    </row>
    <row r="89" spans="1:51" s="14" customFormat="1" ht="77.25" customHeight="1">
      <c r="A89" s="118">
        <v>103</v>
      </c>
      <c r="B89" s="72">
        <v>80</v>
      </c>
      <c r="C89" s="143" t="s">
        <v>463</v>
      </c>
      <c r="D89" s="143" t="s">
        <v>464</v>
      </c>
      <c r="E89" s="143" t="s">
        <v>465</v>
      </c>
      <c r="F89" s="143" t="s">
        <v>102</v>
      </c>
      <c r="G89" s="158">
        <v>44109</v>
      </c>
      <c r="H89" s="167">
        <v>27915</v>
      </c>
      <c r="I89" s="168" t="s">
        <v>466</v>
      </c>
      <c r="J89" s="150" t="s">
        <v>467</v>
      </c>
      <c r="K89" s="155"/>
      <c r="L89" s="155"/>
      <c r="M89" s="143" t="s">
        <v>1338</v>
      </c>
      <c r="N89" s="146" t="s">
        <v>1326</v>
      </c>
      <c r="O89" s="205"/>
      <c r="P89" s="205"/>
      <c r="Q89" s="205"/>
      <c r="R89" s="272">
        <v>204</v>
      </c>
      <c r="S89" s="273"/>
      <c r="T89" s="274">
        <f t="shared" si="10"/>
        <v>0</v>
      </c>
      <c r="U89" s="274">
        <v>30</v>
      </c>
      <c r="V89" s="295"/>
      <c r="W89" s="276">
        <f t="shared" si="11"/>
        <v>0</v>
      </c>
      <c r="X89" s="298"/>
      <c r="Y89" s="298"/>
      <c r="Z89" s="277">
        <f>SUM(204/$R$5/8*2*X89)+SUM(204/$R$5/8*2*Y89)</f>
        <v>0</v>
      </c>
      <c r="AA89" s="278">
        <f>V89/2*0.625</f>
        <v>0</v>
      </c>
      <c r="AB89" s="277"/>
      <c r="AC89" s="277">
        <f>8/$R$5*S89</f>
        <v>0</v>
      </c>
      <c r="AD89" s="277"/>
      <c r="AE89" s="279">
        <f>7/$R$5*S89</f>
        <v>0</v>
      </c>
      <c r="AF89" s="299"/>
      <c r="AG89" s="299"/>
      <c r="AH89" s="278">
        <f>IFERROR(VLOOKUP(C89,[1]Anuual!B:Y,24,0),0)</f>
        <v>0</v>
      </c>
      <c r="AI89" s="122"/>
      <c r="AJ89" s="298"/>
      <c r="AK89" s="277">
        <v>0</v>
      </c>
      <c r="AL89" s="277"/>
      <c r="AM89" s="277">
        <v>0</v>
      </c>
      <c r="AN89" s="300"/>
      <c r="AO89" s="282">
        <f>T89+W89+Z89+AA89+AB89+AC89+AD89+AE89+AF89+AG89+AH89+AI89+AK89+AL89+AM89+AN89+U89+AJ89</f>
        <v>30</v>
      </c>
      <c r="AP89" s="292">
        <f>(AO89-AE89-AI89-AJ89-AA89-AC89)*$AY$5-(K89+L89)*150000</f>
        <v>121230</v>
      </c>
      <c r="AQ89" s="283">
        <f>(IF(AP89&lt;1500001,AP89*0%,IF(AP89&lt;2000001,AP89*5%-75000,IF(AP89&lt;8500001,AP89*10%-175000,IF(AP89&lt;=12500001,AP89*15%-600000,IF(AP89&gt;12500001,AP89*20%-1225000))))))/$AY$5</f>
        <v>0</v>
      </c>
      <c r="AR89" s="299"/>
      <c r="AS89" s="278"/>
      <c r="AT89" s="277"/>
      <c r="AU89" s="280"/>
      <c r="AV89" s="285">
        <f t="shared" si="12"/>
        <v>30</v>
      </c>
      <c r="AW89" s="286">
        <f t="shared" si="13"/>
        <v>30</v>
      </c>
      <c r="AX89" s="287">
        <f t="shared" si="14"/>
        <v>0</v>
      </c>
      <c r="AY89" s="301"/>
    </row>
    <row r="90" spans="1:51" s="14" customFormat="1" ht="77.25" customHeight="1">
      <c r="A90" s="120">
        <v>104</v>
      </c>
      <c r="B90" s="72">
        <v>81</v>
      </c>
      <c r="C90" s="143" t="s">
        <v>468</v>
      </c>
      <c r="D90" s="143" t="s">
        <v>469</v>
      </c>
      <c r="E90" s="143" t="s">
        <v>470</v>
      </c>
      <c r="F90" s="143" t="s">
        <v>91</v>
      </c>
      <c r="G90" s="158">
        <v>44109</v>
      </c>
      <c r="H90" s="167">
        <v>35808</v>
      </c>
      <c r="I90" s="168" t="s">
        <v>471</v>
      </c>
      <c r="J90" s="169"/>
      <c r="K90" s="155"/>
      <c r="L90" s="155"/>
      <c r="M90" s="143" t="s">
        <v>1347</v>
      </c>
      <c r="N90" s="146" t="s">
        <v>1327</v>
      </c>
      <c r="O90" s="205"/>
      <c r="P90" s="205">
        <v>30</v>
      </c>
      <c r="Q90" s="205"/>
      <c r="R90" s="272">
        <v>204</v>
      </c>
      <c r="S90" s="273">
        <v>26</v>
      </c>
      <c r="T90" s="274">
        <f t="shared" si="10"/>
        <v>234</v>
      </c>
      <c r="U90" s="274"/>
      <c r="V90" s="295"/>
      <c r="W90" s="276">
        <f t="shared" si="11"/>
        <v>0</v>
      </c>
      <c r="X90" s="298"/>
      <c r="Y90" s="298"/>
      <c r="Z90" s="277">
        <f>SUM(204/$R$5/8*2*X90)+SUM(204/$R$5/8*2*Y90)</f>
        <v>0</v>
      </c>
      <c r="AA90" s="278">
        <f>V90/2*0.625</f>
        <v>0</v>
      </c>
      <c r="AB90" s="277">
        <v>15</v>
      </c>
      <c r="AC90" s="277">
        <f>8/$R$5*S90</f>
        <v>8</v>
      </c>
      <c r="AD90" s="277"/>
      <c r="AE90" s="279">
        <f>7/$R$5*S90</f>
        <v>7</v>
      </c>
      <c r="AF90" s="299"/>
      <c r="AG90" s="299"/>
      <c r="AH90" s="278"/>
      <c r="AI90" s="122"/>
      <c r="AJ90" s="298"/>
      <c r="AK90" s="277">
        <v>0</v>
      </c>
      <c r="AL90" s="277"/>
      <c r="AM90" s="277">
        <v>0</v>
      </c>
      <c r="AN90" s="300"/>
      <c r="AO90" s="282">
        <f>T90+W90+Z90+AA90+AB90+AC90+AD90+AE90+AF90+AG90+AH90+AI90+AK90+AL90+AM90+AN90+U90+AJ90</f>
        <v>264</v>
      </c>
      <c r="AP90" s="292">
        <f>(AO90-AE90-AI90-AJ90-AA90-AC90)*$AY$5-(K90+L90)*150000</f>
        <v>1006209</v>
      </c>
      <c r="AQ90" s="283">
        <f>(IF(AP90&lt;1500001,AP90*0%,IF(AP90&lt;2000001,AP90*5%-75000,IF(AP90&lt;8500001,AP90*10%-175000,IF(AP90&lt;=12500001,AP90*15%-600000,IF(AP90&gt;12500001,AP90*20%-1225000))))))/$AY$5</f>
        <v>0</v>
      </c>
      <c r="AR90" s="299"/>
      <c r="AS90" s="278">
        <v>109.5</v>
      </c>
      <c r="AT90" s="277"/>
      <c r="AU90" s="280"/>
      <c r="AV90" s="285">
        <f t="shared" si="12"/>
        <v>154.5</v>
      </c>
      <c r="AW90" s="286">
        <f t="shared" si="13"/>
        <v>154</v>
      </c>
      <c r="AX90" s="287">
        <f t="shared" si="14"/>
        <v>2000</v>
      </c>
      <c r="AY90" s="301"/>
    </row>
    <row r="91" spans="1:51" s="51" customFormat="1" ht="77.25" customHeight="1">
      <c r="A91" s="118">
        <v>107</v>
      </c>
      <c r="B91" s="72">
        <v>82</v>
      </c>
      <c r="C91" s="143" t="s">
        <v>472</v>
      </c>
      <c r="D91" s="143" t="s">
        <v>473</v>
      </c>
      <c r="E91" s="143" t="s">
        <v>474</v>
      </c>
      <c r="F91" s="143" t="s">
        <v>91</v>
      </c>
      <c r="G91" s="158">
        <v>44110</v>
      </c>
      <c r="H91" s="167">
        <v>31818</v>
      </c>
      <c r="I91" s="168" t="s">
        <v>475</v>
      </c>
      <c r="J91" s="150" t="s">
        <v>476</v>
      </c>
      <c r="K91" s="155"/>
      <c r="L91" s="155"/>
      <c r="M91" s="143" t="s">
        <v>1347</v>
      </c>
      <c r="N91" s="146" t="s">
        <v>272</v>
      </c>
      <c r="O91" s="205"/>
      <c r="P91" s="205">
        <v>30</v>
      </c>
      <c r="Q91" s="205"/>
      <c r="R91" s="272">
        <v>204</v>
      </c>
      <c r="S91" s="273">
        <v>26</v>
      </c>
      <c r="T91" s="274">
        <f t="shared" si="10"/>
        <v>234</v>
      </c>
      <c r="U91" s="274"/>
      <c r="V91" s="295"/>
      <c r="W91" s="276">
        <f t="shared" si="11"/>
        <v>0</v>
      </c>
      <c r="X91" s="298"/>
      <c r="Y91" s="298"/>
      <c r="Z91" s="277">
        <f>SUM(204/$R$5/8*2*X91)+SUM(204/$R$5/8*2*Y91)</f>
        <v>0</v>
      </c>
      <c r="AA91" s="278">
        <f>V91/2*0.625</f>
        <v>0</v>
      </c>
      <c r="AB91" s="277">
        <v>15</v>
      </c>
      <c r="AC91" s="277">
        <f>8/$R$5*S91</f>
        <v>8</v>
      </c>
      <c r="AD91" s="277"/>
      <c r="AE91" s="279">
        <f>7/$R$5*S91</f>
        <v>7</v>
      </c>
      <c r="AF91" s="146"/>
      <c r="AG91" s="146"/>
      <c r="AH91" s="278"/>
      <c r="AI91" s="122"/>
      <c r="AJ91" s="302"/>
      <c r="AK91" s="307">
        <v>0</v>
      </c>
      <c r="AL91" s="277"/>
      <c r="AM91" s="277">
        <v>0</v>
      </c>
      <c r="AN91" s="306"/>
      <c r="AO91" s="282">
        <f>T91+W91+Z91+AA91+AB91+AC91+AD91+AE91+AF91+AG91+AH91+AI91+AK91+AL91+AM91+AN91+U91+AJ91</f>
        <v>264</v>
      </c>
      <c r="AP91" s="292">
        <f>(AO91-AE91-AI91-AJ91-AA91-AC91)*$AY$5-(K91+L91)*150000</f>
        <v>1006209</v>
      </c>
      <c r="AQ91" s="283">
        <f>(IF(AP91&lt;1500001,AP91*0%,IF(AP91&lt;2000001,AP91*5%-75000,IF(AP91&lt;8500001,AP91*10%-175000,IF(AP91&lt;=12500001,AP91*15%-600000,IF(AP91&gt;12500001,AP91*20%-1225000))))))/$AY$5</f>
        <v>0</v>
      </c>
      <c r="AR91" s="299"/>
      <c r="AS91" s="278">
        <v>109.5</v>
      </c>
      <c r="AT91" s="277"/>
      <c r="AU91" s="280"/>
      <c r="AV91" s="285">
        <f t="shared" si="12"/>
        <v>154.5</v>
      </c>
      <c r="AW91" s="286">
        <f t="shared" si="13"/>
        <v>154</v>
      </c>
      <c r="AX91" s="287">
        <f t="shared" si="14"/>
        <v>2000</v>
      </c>
      <c r="AY91" s="309"/>
    </row>
    <row r="92" spans="1:51" s="51" customFormat="1" ht="77.25" customHeight="1">
      <c r="A92" s="120">
        <v>110</v>
      </c>
      <c r="B92" s="72">
        <v>83</v>
      </c>
      <c r="C92" s="134" t="s">
        <v>477</v>
      </c>
      <c r="D92" s="143" t="s">
        <v>478</v>
      </c>
      <c r="E92" s="142" t="s">
        <v>479</v>
      </c>
      <c r="F92" s="142" t="s">
        <v>91</v>
      </c>
      <c r="G92" s="158">
        <v>44113</v>
      </c>
      <c r="H92" s="167">
        <v>37014</v>
      </c>
      <c r="I92" s="168" t="s">
        <v>480</v>
      </c>
      <c r="J92" s="169" t="s">
        <v>481</v>
      </c>
      <c r="K92" s="155"/>
      <c r="L92" s="155"/>
      <c r="M92" s="142" t="s">
        <v>1358</v>
      </c>
      <c r="N92" s="146" t="s">
        <v>272</v>
      </c>
      <c r="O92" s="205"/>
      <c r="P92" s="205">
        <v>30</v>
      </c>
      <c r="Q92" s="205"/>
      <c r="R92" s="272">
        <v>204</v>
      </c>
      <c r="S92" s="273">
        <v>26</v>
      </c>
      <c r="T92" s="274">
        <f t="shared" si="10"/>
        <v>234</v>
      </c>
      <c r="U92" s="274"/>
      <c r="V92" s="295"/>
      <c r="W92" s="276">
        <f t="shared" si="11"/>
        <v>0</v>
      </c>
      <c r="X92" s="298"/>
      <c r="Y92" s="298"/>
      <c r="Z92" s="277">
        <f>SUM(204/$R$5/8*2*X92)+SUM(204/$R$5/8*2*Y92)</f>
        <v>0</v>
      </c>
      <c r="AA92" s="278">
        <f>V92/2*0.625</f>
        <v>0</v>
      </c>
      <c r="AB92" s="277">
        <v>15</v>
      </c>
      <c r="AC92" s="277">
        <f>8/$R$5*S92</f>
        <v>8</v>
      </c>
      <c r="AD92" s="277"/>
      <c r="AE92" s="279">
        <f>7/$R$5*S92</f>
        <v>7</v>
      </c>
      <c r="AF92" s="146"/>
      <c r="AG92" s="146"/>
      <c r="AH92" s="278"/>
      <c r="AI92" s="122"/>
      <c r="AJ92" s="302"/>
      <c r="AK92" s="307">
        <v>0</v>
      </c>
      <c r="AL92" s="277"/>
      <c r="AM92" s="277">
        <v>0</v>
      </c>
      <c r="AN92" s="306"/>
      <c r="AO92" s="282">
        <f>T92+W92+Z92+AA92+AB92+AC92+AD92+AE92+AF92+AG92+AH92+AI92+AK92+AL92+AM92+AN92+U92+AJ92</f>
        <v>264</v>
      </c>
      <c r="AP92" s="292">
        <f>(AO92-AE92-AI92-AJ92-AA92-AC92)*$AY$5-(K92+L92)*150000</f>
        <v>1006209</v>
      </c>
      <c r="AQ92" s="283">
        <f>(IF(AP92&lt;1500001,AP92*0%,IF(AP92&lt;2000001,AP92*5%-75000,IF(AP92&lt;8500001,AP92*10%-175000,IF(AP92&lt;=12500001,AP92*15%-600000,IF(AP92&gt;12500001,AP92*20%-1225000))))))/$AY$5</f>
        <v>0</v>
      </c>
      <c r="AR92" s="299"/>
      <c r="AS92" s="278">
        <v>109.5</v>
      </c>
      <c r="AT92" s="277"/>
      <c r="AU92" s="280"/>
      <c r="AV92" s="285">
        <f t="shared" si="12"/>
        <v>154.5</v>
      </c>
      <c r="AW92" s="286">
        <f t="shared" si="13"/>
        <v>154</v>
      </c>
      <c r="AX92" s="287">
        <f t="shared" si="14"/>
        <v>2000</v>
      </c>
      <c r="AY92" s="309"/>
    </row>
    <row r="93" spans="1:51" s="117" customFormat="1" ht="77.25" customHeight="1">
      <c r="A93" s="116"/>
      <c r="B93" s="72">
        <v>84</v>
      </c>
      <c r="C93" s="124" t="s">
        <v>1307</v>
      </c>
      <c r="D93" s="125" t="s">
        <v>1308</v>
      </c>
      <c r="E93" s="125" t="s">
        <v>1102</v>
      </c>
      <c r="F93" s="124" t="s">
        <v>91</v>
      </c>
      <c r="G93" s="126">
        <v>44116</v>
      </c>
      <c r="H93" s="127">
        <v>28070</v>
      </c>
      <c r="I93" s="128" t="s">
        <v>1103</v>
      </c>
      <c r="J93" s="129"/>
      <c r="K93" s="130"/>
      <c r="L93" s="130"/>
      <c r="M93" s="131" t="s">
        <v>1297</v>
      </c>
      <c r="N93" s="132" t="s">
        <v>1298</v>
      </c>
      <c r="O93" s="204"/>
      <c r="P93" s="204"/>
      <c r="Q93" s="204"/>
      <c r="R93" s="272"/>
      <c r="S93" s="273"/>
      <c r="T93" s="274"/>
      <c r="U93" s="274"/>
      <c r="V93" s="275"/>
      <c r="W93" s="276"/>
      <c r="X93" s="122"/>
      <c r="Y93" s="122"/>
      <c r="Z93" s="277"/>
      <c r="AA93" s="278"/>
      <c r="AB93" s="277"/>
      <c r="AC93" s="277"/>
      <c r="AD93" s="277"/>
      <c r="AE93" s="279"/>
      <c r="AF93" s="277"/>
      <c r="AG93" s="277"/>
      <c r="AH93" s="278"/>
      <c r="AI93" s="280"/>
      <c r="AJ93" s="280"/>
      <c r="AK93" s="277"/>
      <c r="AL93" s="277"/>
      <c r="AM93" s="277"/>
      <c r="AN93" s="281"/>
      <c r="AO93" s="282">
        <v>1000</v>
      </c>
      <c r="AP93" s="282"/>
      <c r="AQ93" s="283"/>
      <c r="AR93" s="277"/>
      <c r="AS93" s="284"/>
      <c r="AT93" s="277"/>
      <c r="AU93" s="285"/>
      <c r="AV93" s="286"/>
      <c r="AW93" s="287"/>
      <c r="AX93" s="288"/>
      <c r="AY93" s="289"/>
    </row>
    <row r="94" spans="1:51" s="14" customFormat="1" ht="77.25" customHeight="1">
      <c r="A94" s="120">
        <v>112</v>
      </c>
      <c r="B94" s="72">
        <v>85</v>
      </c>
      <c r="C94" s="143" t="s">
        <v>482</v>
      </c>
      <c r="D94" s="142" t="s">
        <v>483</v>
      </c>
      <c r="E94" s="142" t="s">
        <v>484</v>
      </c>
      <c r="F94" s="142" t="s">
        <v>91</v>
      </c>
      <c r="G94" s="158">
        <v>44117</v>
      </c>
      <c r="H94" s="167">
        <v>34824</v>
      </c>
      <c r="I94" s="168" t="s">
        <v>1269</v>
      </c>
      <c r="J94" s="150" t="s">
        <v>485</v>
      </c>
      <c r="K94" s="155"/>
      <c r="L94" s="155"/>
      <c r="M94" s="142" t="s">
        <v>1359</v>
      </c>
      <c r="N94" s="146" t="s">
        <v>1280</v>
      </c>
      <c r="O94" s="205">
        <v>60</v>
      </c>
      <c r="P94" s="205"/>
      <c r="Q94" s="205"/>
      <c r="R94" s="272">
        <v>204</v>
      </c>
      <c r="S94" s="273">
        <v>26</v>
      </c>
      <c r="T94" s="274">
        <f t="shared" si="10"/>
        <v>264</v>
      </c>
      <c r="U94" s="274"/>
      <c r="V94" s="295"/>
      <c r="W94" s="276">
        <f t="shared" si="11"/>
        <v>0</v>
      </c>
      <c r="X94" s="298"/>
      <c r="Y94" s="298"/>
      <c r="Z94" s="277">
        <f>SUM(204/$R$5/8*2*X94)+SUM(204/$R$5/8*2*Y94)</f>
        <v>0</v>
      </c>
      <c r="AA94" s="278">
        <f>V94/2*0.625</f>
        <v>0</v>
      </c>
      <c r="AB94" s="277">
        <v>15</v>
      </c>
      <c r="AC94" s="277">
        <f>8/$R$5*S94</f>
        <v>8</v>
      </c>
      <c r="AD94" s="277"/>
      <c r="AE94" s="279">
        <f>7/$R$5*S94</f>
        <v>7</v>
      </c>
      <c r="AF94" s="299"/>
      <c r="AG94" s="299"/>
      <c r="AH94" s="278"/>
      <c r="AI94" s="122"/>
      <c r="AJ94" s="298"/>
      <c r="AK94" s="277">
        <v>0</v>
      </c>
      <c r="AL94" s="277"/>
      <c r="AM94" s="277">
        <v>0</v>
      </c>
      <c r="AN94" s="300"/>
      <c r="AO94" s="282">
        <f>T94+W94+Z94+AA94+AB94+AC94+AD94+AE94+AF94+AG94+AH94+AI94+AK94+AL94+AM94+AN94+U94+AJ94</f>
        <v>294</v>
      </c>
      <c r="AP94" s="292">
        <f>(AO94-AE94-AI94-AJ94-AA94-AC94)*$AY$5-(K94+L94)*150000</f>
        <v>1127439</v>
      </c>
      <c r="AQ94" s="283">
        <f>(IF(AP94&lt;1500001,AP94*0%,IF(AP94&lt;2000001,AP94*5%-75000,IF(AP94&lt;8500001,AP94*10%-175000,IF(AP94&lt;=12500001,AP94*15%-600000,IF(AP94&gt;12500001,AP94*20%-1225000))))))/$AY$5</f>
        <v>0</v>
      </c>
      <c r="AR94" s="299"/>
      <c r="AS94" s="278">
        <v>109.5</v>
      </c>
      <c r="AT94" s="277"/>
      <c r="AU94" s="280"/>
      <c r="AV94" s="285">
        <f t="shared" si="12"/>
        <v>184.5</v>
      </c>
      <c r="AW94" s="286">
        <f t="shared" si="13"/>
        <v>184</v>
      </c>
      <c r="AX94" s="287">
        <f t="shared" si="14"/>
        <v>2000</v>
      </c>
      <c r="AY94" s="301"/>
    </row>
    <row r="95" spans="1:51" s="14" customFormat="1" ht="77.25" customHeight="1">
      <c r="A95" s="118">
        <v>113</v>
      </c>
      <c r="B95" s="72">
        <v>86</v>
      </c>
      <c r="C95" s="143" t="s">
        <v>486</v>
      </c>
      <c r="D95" s="142" t="s">
        <v>487</v>
      </c>
      <c r="E95" s="142" t="s">
        <v>488</v>
      </c>
      <c r="F95" s="142" t="s">
        <v>91</v>
      </c>
      <c r="G95" s="158">
        <v>44117</v>
      </c>
      <c r="H95" s="167">
        <v>29984</v>
      </c>
      <c r="I95" s="168" t="s">
        <v>489</v>
      </c>
      <c r="J95" s="150" t="s">
        <v>490</v>
      </c>
      <c r="K95" s="155"/>
      <c r="L95" s="155"/>
      <c r="M95" s="142" t="s">
        <v>1338</v>
      </c>
      <c r="N95" s="146" t="s">
        <v>109</v>
      </c>
      <c r="O95" s="205"/>
      <c r="P95" s="205"/>
      <c r="Q95" s="205"/>
      <c r="R95" s="272">
        <v>204</v>
      </c>
      <c r="S95" s="273"/>
      <c r="T95" s="274">
        <f t="shared" si="10"/>
        <v>0</v>
      </c>
      <c r="U95" s="274">
        <v>30</v>
      </c>
      <c r="V95" s="295"/>
      <c r="W95" s="276">
        <f t="shared" si="11"/>
        <v>0</v>
      </c>
      <c r="X95" s="298"/>
      <c r="Y95" s="298"/>
      <c r="Z95" s="277">
        <f>SUM(204/$R$5/8*2*X95)+SUM(204/$R$5/8*2*Y95)</f>
        <v>0</v>
      </c>
      <c r="AA95" s="278">
        <f>V95/2*0.625</f>
        <v>0</v>
      </c>
      <c r="AB95" s="277"/>
      <c r="AC95" s="277">
        <f>8/$R$5*S95</f>
        <v>0</v>
      </c>
      <c r="AD95" s="277"/>
      <c r="AE95" s="279">
        <f>7/$R$5*S95</f>
        <v>0</v>
      </c>
      <c r="AF95" s="299"/>
      <c r="AG95" s="299"/>
      <c r="AH95" s="278">
        <f>IFERROR(VLOOKUP(C95,[1]Anuual!B:Y,24,0),0)</f>
        <v>0</v>
      </c>
      <c r="AI95" s="122"/>
      <c r="AJ95" s="304"/>
      <c r="AK95" s="277">
        <v>0</v>
      </c>
      <c r="AL95" s="277"/>
      <c r="AM95" s="277">
        <v>0</v>
      </c>
      <c r="AN95" s="300"/>
      <c r="AO95" s="282">
        <f>T95+W95+Z95+AA95+AB95+AC95+AD95+AE95+AF95+AG95+AH95+AI95+AK95+AL95+AM95+AN95+U95+AJ95</f>
        <v>30</v>
      </c>
      <c r="AP95" s="292">
        <f>(AO95-AE95-AI95-AJ95-AA95-AC95)*$AY$5-(K95+L95)*150000</f>
        <v>121230</v>
      </c>
      <c r="AQ95" s="283">
        <f>(IF(AP95&lt;1500001,AP95*0%,IF(AP95&lt;2000001,AP95*5%-75000,IF(AP95&lt;8500001,AP95*10%-175000,IF(AP95&lt;=12500001,AP95*15%-600000,IF(AP95&gt;12500001,AP95*20%-1225000))))))/$AY$5</f>
        <v>0</v>
      </c>
      <c r="AR95" s="299"/>
      <c r="AS95" s="278"/>
      <c r="AT95" s="277"/>
      <c r="AU95" s="280"/>
      <c r="AV95" s="285">
        <f t="shared" si="12"/>
        <v>30</v>
      </c>
      <c r="AW95" s="286">
        <f t="shared" si="13"/>
        <v>30</v>
      </c>
      <c r="AX95" s="287">
        <f t="shared" si="14"/>
        <v>0</v>
      </c>
      <c r="AY95" s="301"/>
    </row>
    <row r="96" spans="1:51" s="14" customFormat="1" ht="77.25" customHeight="1">
      <c r="A96" s="120">
        <v>114</v>
      </c>
      <c r="B96" s="72">
        <v>87</v>
      </c>
      <c r="C96" s="143" t="s">
        <v>491</v>
      </c>
      <c r="D96" s="143" t="s">
        <v>492</v>
      </c>
      <c r="E96" s="143" t="s">
        <v>493</v>
      </c>
      <c r="F96" s="143" t="s">
        <v>91</v>
      </c>
      <c r="G96" s="158">
        <v>44139</v>
      </c>
      <c r="H96" s="167">
        <v>35849</v>
      </c>
      <c r="I96" s="168" t="s">
        <v>494</v>
      </c>
      <c r="J96" s="150" t="s">
        <v>495</v>
      </c>
      <c r="K96" s="155"/>
      <c r="L96" s="155"/>
      <c r="M96" s="143" t="s">
        <v>1360</v>
      </c>
      <c r="N96" s="146" t="s">
        <v>119</v>
      </c>
      <c r="O96" s="205">
        <v>100</v>
      </c>
      <c r="P96" s="205">
        <v>30</v>
      </c>
      <c r="Q96" s="205"/>
      <c r="R96" s="272">
        <v>204</v>
      </c>
      <c r="S96" s="273">
        <v>26</v>
      </c>
      <c r="T96" s="274">
        <f t="shared" si="10"/>
        <v>334</v>
      </c>
      <c r="U96" s="274"/>
      <c r="V96" s="295"/>
      <c r="W96" s="276">
        <f t="shared" si="11"/>
        <v>0</v>
      </c>
      <c r="X96" s="298"/>
      <c r="Y96" s="298"/>
      <c r="Z96" s="277">
        <f>SUM(204/$R$5/8*2*X96)+SUM(204/$R$5/8*2*Y96)</f>
        <v>0</v>
      </c>
      <c r="AA96" s="278">
        <f>V96/2*0.625</f>
        <v>0</v>
      </c>
      <c r="AB96" s="277">
        <v>15</v>
      </c>
      <c r="AC96" s="277">
        <f>8/$R$5*S96</f>
        <v>8</v>
      </c>
      <c r="AD96" s="277"/>
      <c r="AE96" s="279">
        <f>7/$R$5*S96</f>
        <v>7</v>
      </c>
      <c r="AF96" s="299"/>
      <c r="AG96" s="299"/>
      <c r="AH96" s="278"/>
      <c r="AI96" s="122"/>
      <c r="AJ96" s="304"/>
      <c r="AK96" s="277">
        <v>0</v>
      </c>
      <c r="AL96" s="277"/>
      <c r="AM96" s="277">
        <v>0</v>
      </c>
      <c r="AN96" s="300"/>
      <c r="AO96" s="282">
        <f>T96+W96+Z96+AA96+AB96+AC96+AD96+AE96+AF96+AG96+AH96+AI96+AK96+AL96+AM96+AN96+U96+AJ96</f>
        <v>364</v>
      </c>
      <c r="AP96" s="292">
        <f>(AO96-AE96-AI96-AJ96-AA96-AC96)*$AY$5-(K96+L96)*150000</f>
        <v>1410309</v>
      </c>
      <c r="AQ96" s="283">
        <f>(IF(AP96&lt;1500001,AP96*0%,IF(AP96&lt;2000001,AP96*5%-75000,IF(AP96&lt;8500001,AP96*10%-175000,IF(AP96&lt;=12500001,AP96*15%-600000,IF(AP96&gt;12500001,AP96*20%-1225000))))))/$AY$5</f>
        <v>0</v>
      </c>
      <c r="AR96" s="299"/>
      <c r="AS96" s="278">
        <v>109.5</v>
      </c>
      <c r="AT96" s="277"/>
      <c r="AU96" s="280"/>
      <c r="AV96" s="285">
        <f t="shared" si="12"/>
        <v>254.5</v>
      </c>
      <c r="AW96" s="286">
        <f t="shared" si="13"/>
        <v>254</v>
      </c>
      <c r="AX96" s="287">
        <f t="shared" si="14"/>
        <v>2000</v>
      </c>
      <c r="AY96" s="301"/>
    </row>
    <row r="97" spans="1:51" s="14" customFormat="1" ht="77.25" customHeight="1">
      <c r="A97" s="118">
        <v>115</v>
      </c>
      <c r="B97" s="72">
        <v>88</v>
      </c>
      <c r="C97" s="143" t="s">
        <v>496</v>
      </c>
      <c r="D97" s="143" t="s">
        <v>497</v>
      </c>
      <c r="E97" s="143" t="s">
        <v>498</v>
      </c>
      <c r="F97" s="143" t="s">
        <v>91</v>
      </c>
      <c r="G97" s="158">
        <v>44140</v>
      </c>
      <c r="H97" s="167">
        <v>36590</v>
      </c>
      <c r="I97" s="168" t="s">
        <v>499</v>
      </c>
      <c r="J97" s="169" t="s">
        <v>500</v>
      </c>
      <c r="K97" s="155"/>
      <c r="L97" s="155"/>
      <c r="M97" s="143" t="s">
        <v>1361</v>
      </c>
      <c r="N97" s="146" t="s">
        <v>1286</v>
      </c>
      <c r="O97" s="205">
        <v>30</v>
      </c>
      <c r="P97" s="205">
        <v>30</v>
      </c>
      <c r="Q97" s="205"/>
      <c r="R97" s="272">
        <v>204</v>
      </c>
      <c r="S97" s="273">
        <v>26</v>
      </c>
      <c r="T97" s="274">
        <f t="shared" si="10"/>
        <v>264</v>
      </c>
      <c r="U97" s="274"/>
      <c r="V97" s="295"/>
      <c r="W97" s="276">
        <f t="shared" si="11"/>
        <v>0</v>
      </c>
      <c r="X97" s="298"/>
      <c r="Y97" s="298"/>
      <c r="Z97" s="277">
        <f>SUM(204/$R$5/8*2*X97)+SUM(204/$R$5/8*2*Y97)</f>
        <v>0</v>
      </c>
      <c r="AA97" s="278">
        <f>V97/2*0.625</f>
        <v>0</v>
      </c>
      <c r="AB97" s="277">
        <v>15</v>
      </c>
      <c r="AC97" s="277">
        <f>8/$R$5*S97</f>
        <v>8</v>
      </c>
      <c r="AD97" s="277"/>
      <c r="AE97" s="279">
        <f>7/$R$5*S97</f>
        <v>7</v>
      </c>
      <c r="AF97" s="299"/>
      <c r="AG97" s="299"/>
      <c r="AH97" s="278"/>
      <c r="AI97" s="122"/>
      <c r="AJ97" s="304"/>
      <c r="AK97" s="277">
        <v>0</v>
      </c>
      <c r="AL97" s="277"/>
      <c r="AM97" s="277">
        <v>0</v>
      </c>
      <c r="AN97" s="300"/>
      <c r="AO97" s="282">
        <f>T97+W97+Z97+AA97+AB97+AC97+AD97+AE97+AF97+AG97+AH97+AI97+AK97+AL97+AM97+AN97+U97+AJ97</f>
        <v>294</v>
      </c>
      <c r="AP97" s="292">
        <f>(AO97-AE97-AI97-AJ97-AA97-AC97)*$AY$5-(K97+L97)*150000</f>
        <v>1127439</v>
      </c>
      <c r="AQ97" s="283">
        <f>(IF(AP97&lt;1500001,AP97*0%,IF(AP97&lt;2000001,AP97*5%-75000,IF(AP97&lt;8500001,AP97*10%-175000,IF(AP97&lt;=12500001,AP97*15%-600000,IF(AP97&gt;12500001,AP97*20%-1225000))))))/$AY$5</f>
        <v>0</v>
      </c>
      <c r="AR97" s="299"/>
      <c r="AS97" s="278">
        <v>109.5</v>
      </c>
      <c r="AT97" s="277"/>
      <c r="AU97" s="280"/>
      <c r="AV97" s="285">
        <f t="shared" si="12"/>
        <v>184.5</v>
      </c>
      <c r="AW97" s="286">
        <f t="shared" si="13"/>
        <v>184</v>
      </c>
      <c r="AX97" s="287">
        <f t="shared" si="14"/>
        <v>2000</v>
      </c>
      <c r="AY97" s="301"/>
    </row>
    <row r="98" spans="1:51" s="14" customFormat="1" ht="77.25" customHeight="1">
      <c r="A98" s="120">
        <v>120</v>
      </c>
      <c r="B98" s="72">
        <v>89</v>
      </c>
      <c r="C98" s="143" t="s">
        <v>503</v>
      </c>
      <c r="D98" s="143" t="s">
        <v>504</v>
      </c>
      <c r="E98" s="143" t="s">
        <v>505</v>
      </c>
      <c r="F98" s="143" t="s">
        <v>102</v>
      </c>
      <c r="G98" s="157">
        <v>44158</v>
      </c>
      <c r="H98" s="167">
        <v>33092</v>
      </c>
      <c r="I98" s="168" t="s">
        <v>506</v>
      </c>
      <c r="J98" s="169" t="s">
        <v>507</v>
      </c>
      <c r="K98" s="155"/>
      <c r="L98" s="155"/>
      <c r="M98" s="143" t="s">
        <v>1362</v>
      </c>
      <c r="N98" s="146" t="s">
        <v>1328</v>
      </c>
      <c r="O98" s="205"/>
      <c r="P98" s="205">
        <v>30</v>
      </c>
      <c r="Q98" s="205"/>
      <c r="R98" s="272">
        <v>204</v>
      </c>
      <c r="S98" s="273">
        <v>26</v>
      </c>
      <c r="T98" s="274">
        <f t="shared" si="10"/>
        <v>234</v>
      </c>
      <c r="U98" s="274"/>
      <c r="V98" s="295"/>
      <c r="W98" s="276">
        <f t="shared" si="11"/>
        <v>0</v>
      </c>
      <c r="X98" s="298"/>
      <c r="Y98" s="298"/>
      <c r="Z98" s="277">
        <f>SUM(204/$R$5/8*2*X98)+SUM(204/$R$5/8*2*Y98)</f>
        <v>0</v>
      </c>
      <c r="AA98" s="278">
        <f>V98/2*0.625</f>
        <v>0</v>
      </c>
      <c r="AB98" s="277">
        <v>15</v>
      </c>
      <c r="AC98" s="277">
        <f>8/$R$5*S98</f>
        <v>8</v>
      </c>
      <c r="AD98" s="277"/>
      <c r="AE98" s="279">
        <f>7/$R$5*S98</f>
        <v>7</v>
      </c>
      <c r="AF98" s="299"/>
      <c r="AG98" s="299"/>
      <c r="AH98" s="278"/>
      <c r="AI98" s="122"/>
      <c r="AJ98" s="304"/>
      <c r="AK98" s="277">
        <v>0</v>
      </c>
      <c r="AL98" s="277"/>
      <c r="AM98" s="277">
        <v>0</v>
      </c>
      <c r="AN98" s="306"/>
      <c r="AO98" s="282">
        <f>T98+W98+Z98+AA98+AB98+AC98+AD98+AE98+AF98+AG98+AH98+AI98+AK98+AL98+AM98+AN98+U98+AJ98</f>
        <v>264</v>
      </c>
      <c r="AP98" s="292">
        <f>(AO98-AE98-AI98-AJ98-AA98-AC98)*$AY$5-(K98+L98)*150000</f>
        <v>1006209</v>
      </c>
      <c r="AQ98" s="283">
        <f>(IF(AP98&lt;1500001,AP98*0%,IF(AP98&lt;2000001,AP98*5%-75000,IF(AP98&lt;8500001,AP98*10%-175000,IF(AP98&lt;=12500001,AP98*15%-600000,IF(AP98&gt;12500001,AP98*20%-1225000))))))/$AY$5</f>
        <v>0</v>
      </c>
      <c r="AR98" s="299"/>
      <c r="AS98" s="278">
        <v>109.5</v>
      </c>
      <c r="AT98" s="277"/>
      <c r="AU98" s="280"/>
      <c r="AV98" s="285">
        <f t="shared" si="12"/>
        <v>154.5</v>
      </c>
      <c r="AW98" s="286">
        <f t="shared" si="13"/>
        <v>154</v>
      </c>
      <c r="AX98" s="287">
        <f t="shared" si="14"/>
        <v>2000</v>
      </c>
      <c r="AY98" s="301"/>
    </row>
    <row r="99" spans="1:51" s="14" customFormat="1" ht="77.25" customHeight="1">
      <c r="A99" s="118">
        <v>121</v>
      </c>
      <c r="B99" s="72">
        <v>90</v>
      </c>
      <c r="C99" s="143" t="s">
        <v>508</v>
      </c>
      <c r="D99" s="143" t="s">
        <v>509</v>
      </c>
      <c r="E99" s="143" t="s">
        <v>510</v>
      </c>
      <c r="F99" s="162" t="s">
        <v>91</v>
      </c>
      <c r="G99" s="157">
        <v>44160</v>
      </c>
      <c r="H99" s="167">
        <v>36177</v>
      </c>
      <c r="I99" s="168" t="s">
        <v>511</v>
      </c>
      <c r="J99" s="169" t="s">
        <v>512</v>
      </c>
      <c r="K99" s="155"/>
      <c r="L99" s="155"/>
      <c r="M99" s="142" t="s">
        <v>1338</v>
      </c>
      <c r="N99" s="146" t="s">
        <v>114</v>
      </c>
      <c r="O99" s="205"/>
      <c r="P99" s="205"/>
      <c r="Q99" s="205"/>
      <c r="R99" s="272">
        <v>204</v>
      </c>
      <c r="S99" s="273"/>
      <c r="T99" s="274">
        <f t="shared" si="10"/>
        <v>0</v>
      </c>
      <c r="U99" s="274">
        <v>30</v>
      </c>
      <c r="V99" s="295"/>
      <c r="W99" s="276">
        <f t="shared" si="11"/>
        <v>0</v>
      </c>
      <c r="X99" s="298"/>
      <c r="Y99" s="298"/>
      <c r="Z99" s="277">
        <f>SUM(204/$R$5/8*2*X99)+SUM(204/$R$5/8*2*Y99)</f>
        <v>0</v>
      </c>
      <c r="AA99" s="278">
        <f>V99/2*0.625</f>
        <v>0</v>
      </c>
      <c r="AB99" s="277"/>
      <c r="AC99" s="277">
        <f>8/$R$5*S99</f>
        <v>0</v>
      </c>
      <c r="AD99" s="277"/>
      <c r="AE99" s="279">
        <f>7/$R$5*S99</f>
        <v>0</v>
      </c>
      <c r="AF99" s="299"/>
      <c r="AG99" s="299"/>
      <c r="AH99" s="278">
        <f>IFERROR(VLOOKUP(C99,[1]Anuual!B:Y,24,0),0)</f>
        <v>0</v>
      </c>
      <c r="AI99" s="122"/>
      <c r="AJ99" s="304"/>
      <c r="AK99" s="277">
        <v>0</v>
      </c>
      <c r="AL99" s="277"/>
      <c r="AM99" s="277">
        <v>0</v>
      </c>
      <c r="AN99" s="306"/>
      <c r="AO99" s="282">
        <f>T99+W99+Z99+AA99+AB99+AC99+AD99+AE99+AF99+AG99+AH99+AI99+AK99+AL99+AM99+AN99+U99+AJ99</f>
        <v>30</v>
      </c>
      <c r="AP99" s="292">
        <f>(AO99-AE99-AI99-AJ99-AA99-AC99)*$AY$5-(K99+L99)*150000</f>
        <v>121230</v>
      </c>
      <c r="AQ99" s="283">
        <f>(IF(AP99&lt;1500001,AP99*0%,IF(AP99&lt;2000001,AP99*5%-75000,IF(AP99&lt;8500001,AP99*10%-175000,IF(AP99&lt;=12500001,AP99*15%-600000,IF(AP99&gt;12500001,AP99*20%-1225000))))))/$AY$5</f>
        <v>0</v>
      </c>
      <c r="AR99" s="299"/>
      <c r="AS99" s="278"/>
      <c r="AT99" s="277"/>
      <c r="AU99" s="280"/>
      <c r="AV99" s="285">
        <f t="shared" si="12"/>
        <v>30</v>
      </c>
      <c r="AW99" s="286">
        <f t="shared" si="13"/>
        <v>30</v>
      </c>
      <c r="AX99" s="287">
        <f t="shared" si="14"/>
        <v>0</v>
      </c>
      <c r="AY99" s="301"/>
    </row>
    <row r="100" spans="1:51" s="14" customFormat="1" ht="77.25" customHeight="1">
      <c r="A100" s="120">
        <v>122</v>
      </c>
      <c r="B100" s="72">
        <v>91</v>
      </c>
      <c r="C100" s="143" t="s">
        <v>513</v>
      </c>
      <c r="D100" s="143" t="s">
        <v>514</v>
      </c>
      <c r="E100" s="143" t="s">
        <v>515</v>
      </c>
      <c r="F100" s="162" t="s">
        <v>91</v>
      </c>
      <c r="G100" s="157">
        <v>44160</v>
      </c>
      <c r="H100" s="167">
        <v>36221</v>
      </c>
      <c r="I100" s="168" t="s">
        <v>516</v>
      </c>
      <c r="J100" s="150" t="s">
        <v>517</v>
      </c>
      <c r="K100" s="155"/>
      <c r="L100" s="155"/>
      <c r="M100" s="143" t="s">
        <v>1347</v>
      </c>
      <c r="N100" s="146" t="s">
        <v>1287</v>
      </c>
      <c r="O100" s="205"/>
      <c r="P100" s="205">
        <v>30</v>
      </c>
      <c r="Q100" s="205"/>
      <c r="R100" s="272">
        <v>204</v>
      </c>
      <c r="S100" s="273">
        <v>26</v>
      </c>
      <c r="T100" s="274">
        <f t="shared" si="10"/>
        <v>234</v>
      </c>
      <c r="U100" s="274"/>
      <c r="V100" s="295"/>
      <c r="W100" s="276">
        <f t="shared" si="11"/>
        <v>0</v>
      </c>
      <c r="X100" s="298"/>
      <c r="Y100" s="298"/>
      <c r="Z100" s="277">
        <f>SUM(204/$R$5/8*2*X100)+SUM(204/$R$5/8*2*Y100)</f>
        <v>0</v>
      </c>
      <c r="AA100" s="278">
        <f>V100/2*0.625</f>
        <v>0</v>
      </c>
      <c r="AB100" s="277">
        <v>15</v>
      </c>
      <c r="AC100" s="277">
        <f>8/$R$5*S100</f>
        <v>8</v>
      </c>
      <c r="AD100" s="277"/>
      <c r="AE100" s="279">
        <f>7/$R$5*S100</f>
        <v>7</v>
      </c>
      <c r="AF100" s="299"/>
      <c r="AG100" s="299"/>
      <c r="AH100" s="278"/>
      <c r="AI100" s="122"/>
      <c r="AJ100" s="304"/>
      <c r="AK100" s="277">
        <v>0</v>
      </c>
      <c r="AL100" s="277"/>
      <c r="AM100" s="277">
        <v>0</v>
      </c>
      <c r="AN100" s="300"/>
      <c r="AO100" s="282">
        <f>T100+W100+Z100+AA100+AB100+AC100+AD100+AE100+AF100+AG100+AH100+AI100+AK100+AL100+AM100+AN100+U100+AJ100</f>
        <v>264</v>
      </c>
      <c r="AP100" s="292">
        <f>(AO100-AE100-AI100-AJ100-AA100-AC100)*$AY$5-(K100+L100)*150000</f>
        <v>1006209</v>
      </c>
      <c r="AQ100" s="283">
        <f>(IF(AP100&lt;1500001,AP100*0%,IF(AP100&lt;2000001,AP100*5%-75000,IF(AP100&lt;8500001,AP100*10%-175000,IF(AP100&lt;=12500001,AP100*15%-600000,IF(AP100&gt;12500001,AP100*20%-1225000))))))/$AY$5</f>
        <v>0</v>
      </c>
      <c r="AR100" s="299"/>
      <c r="AS100" s="278">
        <v>109.5</v>
      </c>
      <c r="AT100" s="277"/>
      <c r="AU100" s="280"/>
      <c r="AV100" s="285">
        <f t="shared" si="12"/>
        <v>154.5</v>
      </c>
      <c r="AW100" s="286">
        <f t="shared" si="13"/>
        <v>154</v>
      </c>
      <c r="AX100" s="287">
        <f t="shared" si="14"/>
        <v>2000</v>
      </c>
      <c r="AY100" s="301"/>
    </row>
    <row r="101" spans="1:51" s="14" customFormat="1" ht="77.25" customHeight="1">
      <c r="A101" s="120">
        <v>124</v>
      </c>
      <c r="B101" s="72">
        <v>92</v>
      </c>
      <c r="C101" s="143" t="s">
        <v>518</v>
      </c>
      <c r="D101" s="143" t="s">
        <v>519</v>
      </c>
      <c r="E101" s="143" t="s">
        <v>520</v>
      </c>
      <c r="F101" s="142" t="s">
        <v>91</v>
      </c>
      <c r="G101" s="158">
        <v>44181</v>
      </c>
      <c r="H101" s="167">
        <v>37603</v>
      </c>
      <c r="I101" s="168" t="s">
        <v>521</v>
      </c>
      <c r="J101" s="150" t="s">
        <v>522</v>
      </c>
      <c r="K101" s="155"/>
      <c r="L101" s="155"/>
      <c r="M101" s="143" t="s">
        <v>1363</v>
      </c>
      <c r="N101" s="146" t="s">
        <v>124</v>
      </c>
      <c r="O101" s="205"/>
      <c r="P101" s="205">
        <v>30</v>
      </c>
      <c r="Q101" s="205"/>
      <c r="R101" s="272">
        <v>204</v>
      </c>
      <c r="S101" s="273">
        <v>26</v>
      </c>
      <c r="T101" s="274">
        <f t="shared" si="10"/>
        <v>234</v>
      </c>
      <c r="U101" s="274"/>
      <c r="V101" s="295"/>
      <c r="W101" s="276">
        <f t="shared" si="11"/>
        <v>0</v>
      </c>
      <c r="X101" s="298"/>
      <c r="Y101" s="298"/>
      <c r="Z101" s="277">
        <f>SUM(204/$R$5/8*2*X101)+SUM(204/$R$5/8*2*Y101)</f>
        <v>0</v>
      </c>
      <c r="AA101" s="278">
        <f>V101/2*0.625</f>
        <v>0</v>
      </c>
      <c r="AB101" s="277">
        <v>15</v>
      </c>
      <c r="AC101" s="277">
        <f>8/$R$5*S101</f>
        <v>8</v>
      </c>
      <c r="AD101" s="277"/>
      <c r="AE101" s="279">
        <f>7/$R$5*S101</f>
        <v>7</v>
      </c>
      <c r="AF101" s="299"/>
      <c r="AG101" s="298"/>
      <c r="AH101" s="278"/>
      <c r="AI101" s="122"/>
      <c r="AJ101" s="298"/>
      <c r="AK101" s="277">
        <v>0</v>
      </c>
      <c r="AL101" s="277"/>
      <c r="AM101" s="277">
        <v>0</v>
      </c>
      <c r="AN101" s="300"/>
      <c r="AO101" s="282">
        <f>T101+W101+Z101+AA101+AB101+AC101+AD101+AE101+AF101+AG101+AH101+AI101+AK101+AL101+AM101+AN101+U101+AJ101</f>
        <v>264</v>
      </c>
      <c r="AP101" s="292">
        <f>(AO101-AE101-AI101-AJ101-AA101-AC101)*$AY$5-(K101+L101)*150000</f>
        <v>1006209</v>
      </c>
      <c r="AQ101" s="283">
        <f>(IF(AP101&lt;1500001,AP101*0%,IF(AP101&lt;2000001,AP101*5%-75000,IF(AP101&lt;8500001,AP101*10%-175000,IF(AP101&lt;=12500001,AP101*15%-600000,IF(AP101&gt;12500001,AP101*20%-1225000))))))/$AY$5</f>
        <v>0</v>
      </c>
      <c r="AR101" s="299"/>
      <c r="AS101" s="278">
        <v>109.5</v>
      </c>
      <c r="AT101" s="277"/>
      <c r="AU101" s="280"/>
      <c r="AV101" s="285">
        <f t="shared" si="12"/>
        <v>154.5</v>
      </c>
      <c r="AW101" s="286">
        <f t="shared" si="13"/>
        <v>154</v>
      </c>
      <c r="AX101" s="287">
        <f t="shared" si="14"/>
        <v>2000</v>
      </c>
      <c r="AY101" s="301"/>
    </row>
    <row r="102" spans="1:51" s="14" customFormat="1" ht="77.25" customHeight="1">
      <c r="A102" s="118">
        <v>125</v>
      </c>
      <c r="B102" s="72">
        <v>93</v>
      </c>
      <c r="C102" s="143" t="s">
        <v>523</v>
      </c>
      <c r="D102" s="143" t="s">
        <v>524</v>
      </c>
      <c r="E102" s="143" t="s">
        <v>525</v>
      </c>
      <c r="F102" s="143" t="s">
        <v>91</v>
      </c>
      <c r="G102" s="157">
        <v>44181</v>
      </c>
      <c r="H102" s="167">
        <v>110663</v>
      </c>
      <c r="I102" s="168" t="s">
        <v>526</v>
      </c>
      <c r="J102" s="150" t="s">
        <v>527</v>
      </c>
      <c r="K102" s="155"/>
      <c r="L102" s="155"/>
      <c r="M102" s="143" t="s">
        <v>1363</v>
      </c>
      <c r="N102" s="146" t="s">
        <v>124</v>
      </c>
      <c r="O102" s="205"/>
      <c r="P102" s="205">
        <v>20</v>
      </c>
      <c r="Q102" s="205"/>
      <c r="R102" s="272">
        <v>204</v>
      </c>
      <c r="S102" s="273">
        <v>25</v>
      </c>
      <c r="T102" s="274">
        <f t="shared" si="10"/>
        <v>215.38461538461539</v>
      </c>
      <c r="U102" s="274"/>
      <c r="V102" s="295"/>
      <c r="W102" s="276">
        <f t="shared" si="11"/>
        <v>0</v>
      </c>
      <c r="X102" s="298"/>
      <c r="Y102" s="298"/>
      <c r="Z102" s="277">
        <f>SUM(204/$R$5/8*2*X102)+SUM(204/$R$5/8*2*Y102)</f>
        <v>0</v>
      </c>
      <c r="AA102" s="278">
        <f>V102/2*0.625</f>
        <v>0</v>
      </c>
      <c r="AB102" s="277">
        <v>12</v>
      </c>
      <c r="AC102" s="277">
        <f>8/$R$5*S102</f>
        <v>7.6923076923076925</v>
      </c>
      <c r="AD102" s="277"/>
      <c r="AE102" s="279">
        <f>7/$R$5*S102</f>
        <v>6.7307692307692308</v>
      </c>
      <c r="AF102" s="299"/>
      <c r="AG102" s="299"/>
      <c r="AH102" s="278"/>
      <c r="AI102" s="122"/>
      <c r="AJ102" s="298"/>
      <c r="AK102" s="277">
        <v>0</v>
      </c>
      <c r="AL102" s="277"/>
      <c r="AM102" s="277">
        <v>0</v>
      </c>
      <c r="AN102" s="300"/>
      <c r="AO102" s="282">
        <f>T102+W102+Z102+AA102+AB102+AC102+AD102+AE102+AF102+AG102+AH102+AI102+AK102+AL102+AM102+AN102+U102+AJ102</f>
        <v>241.80769230769229</v>
      </c>
      <c r="AP102" s="292">
        <f>(AO102-AE102-AI102-AJ102-AA102-AC102)*$AY$5-(K102+L102)*150000</f>
        <v>918861.23076923075</v>
      </c>
      <c r="AQ102" s="283">
        <f>(IF(AP102&lt;1500001,AP102*0%,IF(AP102&lt;2000001,AP102*5%-75000,IF(AP102&lt;8500001,AP102*10%-175000,IF(AP102&lt;=12500001,AP102*15%-600000,IF(AP102&gt;12500001,AP102*20%-1225000))))))/$AY$5</f>
        <v>0</v>
      </c>
      <c r="AR102" s="299"/>
      <c r="AS102" s="278">
        <v>101.08</v>
      </c>
      <c r="AT102" s="277"/>
      <c r="AU102" s="280"/>
      <c r="AV102" s="285">
        <f t="shared" si="12"/>
        <v>140.72999999999999</v>
      </c>
      <c r="AW102" s="286">
        <f t="shared" si="13"/>
        <v>140</v>
      </c>
      <c r="AX102" s="287">
        <f t="shared" si="14"/>
        <v>2900</v>
      </c>
      <c r="AY102" s="301"/>
    </row>
    <row r="103" spans="1:51" s="51" customFormat="1" ht="77.25" customHeight="1">
      <c r="A103" s="120">
        <v>126</v>
      </c>
      <c r="B103" s="72">
        <v>94</v>
      </c>
      <c r="C103" s="143" t="s">
        <v>528</v>
      </c>
      <c r="D103" s="143" t="s">
        <v>529</v>
      </c>
      <c r="E103" s="143" t="s">
        <v>530</v>
      </c>
      <c r="F103" s="142" t="s">
        <v>91</v>
      </c>
      <c r="G103" s="158">
        <v>44189</v>
      </c>
      <c r="H103" s="167">
        <v>33281</v>
      </c>
      <c r="I103" s="168" t="s">
        <v>531</v>
      </c>
      <c r="J103" s="169" t="s">
        <v>532</v>
      </c>
      <c r="K103" s="155"/>
      <c r="L103" s="155"/>
      <c r="M103" s="142" t="s">
        <v>1347</v>
      </c>
      <c r="N103" s="146" t="s">
        <v>272</v>
      </c>
      <c r="O103" s="205"/>
      <c r="P103" s="205">
        <v>30</v>
      </c>
      <c r="Q103" s="205"/>
      <c r="R103" s="272">
        <v>204</v>
      </c>
      <c r="S103" s="273">
        <v>26</v>
      </c>
      <c r="T103" s="274">
        <f t="shared" si="10"/>
        <v>234</v>
      </c>
      <c r="U103" s="274"/>
      <c r="V103" s="295"/>
      <c r="W103" s="276">
        <f t="shared" si="11"/>
        <v>0</v>
      </c>
      <c r="X103" s="298"/>
      <c r="Y103" s="298"/>
      <c r="Z103" s="277">
        <f>SUM(204/$R$5/8*2*X103)+SUM(204/$R$5/8*2*Y103)</f>
        <v>0</v>
      </c>
      <c r="AA103" s="278">
        <f>V103/2*0.625</f>
        <v>0</v>
      </c>
      <c r="AB103" s="277">
        <v>15</v>
      </c>
      <c r="AC103" s="277">
        <f>8/$R$5*S103</f>
        <v>8</v>
      </c>
      <c r="AD103" s="277"/>
      <c r="AE103" s="279">
        <f>7/$R$5*S103</f>
        <v>7</v>
      </c>
      <c r="AF103" s="146"/>
      <c r="AG103" s="146"/>
      <c r="AH103" s="278"/>
      <c r="AI103" s="122"/>
      <c r="AJ103" s="302"/>
      <c r="AK103" s="307">
        <v>0</v>
      </c>
      <c r="AL103" s="277"/>
      <c r="AM103" s="277">
        <v>0</v>
      </c>
      <c r="AN103" s="306"/>
      <c r="AO103" s="282">
        <f>T103+W103+Z103+AA103+AB103+AC103+AD103+AE103+AF103+AG103+AH103+AI103+AK103+AL103+AM103+AN103+U103+AJ103</f>
        <v>264</v>
      </c>
      <c r="AP103" s="292">
        <f>(AO103-AE103-AI103-AJ103-AA103-AC103)*$AY$5-(K103+L103)*150000</f>
        <v>1006209</v>
      </c>
      <c r="AQ103" s="283">
        <f>(IF(AP103&lt;1500001,AP103*0%,IF(AP103&lt;2000001,AP103*5%-75000,IF(AP103&lt;8500001,AP103*10%-175000,IF(AP103&lt;=12500001,AP103*15%-600000,IF(AP103&gt;12500001,AP103*20%-1225000))))))/$AY$5</f>
        <v>0</v>
      </c>
      <c r="AR103" s="299"/>
      <c r="AS103" s="278">
        <v>109.5</v>
      </c>
      <c r="AT103" s="277"/>
      <c r="AU103" s="280"/>
      <c r="AV103" s="285">
        <f t="shared" si="12"/>
        <v>154.5</v>
      </c>
      <c r="AW103" s="286">
        <f t="shared" si="13"/>
        <v>154</v>
      </c>
      <c r="AX103" s="287">
        <f t="shared" si="14"/>
        <v>2000</v>
      </c>
      <c r="AY103" s="309"/>
    </row>
    <row r="104" spans="1:51" s="14" customFormat="1" ht="77.25" customHeight="1">
      <c r="A104" s="118">
        <v>127</v>
      </c>
      <c r="B104" s="72">
        <v>95</v>
      </c>
      <c r="C104" s="143" t="s">
        <v>533</v>
      </c>
      <c r="D104" s="143" t="s">
        <v>534</v>
      </c>
      <c r="E104" s="143" t="s">
        <v>535</v>
      </c>
      <c r="F104" s="143" t="s">
        <v>91</v>
      </c>
      <c r="G104" s="157">
        <v>44190</v>
      </c>
      <c r="H104" s="167">
        <v>36526</v>
      </c>
      <c r="I104" s="168" t="s">
        <v>536</v>
      </c>
      <c r="J104" s="150" t="s">
        <v>537</v>
      </c>
      <c r="K104" s="155"/>
      <c r="L104" s="155"/>
      <c r="M104" s="143" t="s">
        <v>1340</v>
      </c>
      <c r="N104" s="146" t="s">
        <v>1283</v>
      </c>
      <c r="O104" s="205">
        <v>100</v>
      </c>
      <c r="P104" s="205">
        <v>50</v>
      </c>
      <c r="Q104" s="205">
        <v>278</v>
      </c>
      <c r="R104" s="272">
        <v>204</v>
      </c>
      <c r="S104" s="273">
        <v>26</v>
      </c>
      <c r="T104" s="274">
        <f t="shared" si="10"/>
        <v>632</v>
      </c>
      <c r="U104" s="274"/>
      <c r="V104" s="295"/>
      <c r="W104" s="276">
        <f t="shared" si="11"/>
        <v>0</v>
      </c>
      <c r="X104" s="298"/>
      <c r="Y104" s="298"/>
      <c r="Z104" s="277">
        <f>SUM(204/$R$5/8*2*X104)+SUM(204/$R$5/8*2*Y104)</f>
        <v>0</v>
      </c>
      <c r="AA104" s="278">
        <f>V104/2*0.625</f>
        <v>0</v>
      </c>
      <c r="AB104" s="277">
        <v>15</v>
      </c>
      <c r="AC104" s="277">
        <f>8/$R$5*S104</f>
        <v>8</v>
      </c>
      <c r="AD104" s="277"/>
      <c r="AE104" s="279">
        <f>7/$R$5*S104</f>
        <v>7</v>
      </c>
      <c r="AF104" s="299"/>
      <c r="AG104" s="299"/>
      <c r="AH104" s="278"/>
      <c r="AI104" s="122"/>
      <c r="AJ104" s="298"/>
      <c r="AK104" s="277">
        <v>0</v>
      </c>
      <c r="AL104" s="277"/>
      <c r="AM104" s="277">
        <v>0</v>
      </c>
      <c r="AN104" s="300"/>
      <c r="AO104" s="282">
        <f>T104+W104+Z104+AA104+AB104+AC104+AD104+AE104+AF104+AG104+AH104+AI104+AK104+AL104+AM104+AN104+U104+AJ104</f>
        <v>662</v>
      </c>
      <c r="AP104" s="292">
        <f>(AO104-AE104-AI104-AJ104-AA104-AC104)*$AY$5-(K104+L104)*150000</f>
        <v>2614527</v>
      </c>
      <c r="AQ104" s="283">
        <f>(IF(AP104&lt;1500001,AP104*0%,IF(AP104&lt;2000001,AP104*5%-75000,IF(AP104&lt;8500001,AP104*10%-175000,IF(AP104&lt;=12500001,AP104*15%-600000,IF(AP104&gt;12500001,AP104*20%-1225000))))))/$AY$5</f>
        <v>21.393887651571397</v>
      </c>
      <c r="AR104" s="299"/>
      <c r="AS104" s="278">
        <v>109.5</v>
      </c>
      <c r="AT104" s="277"/>
      <c r="AU104" s="280"/>
      <c r="AV104" s="285">
        <f t="shared" si="12"/>
        <v>531.11</v>
      </c>
      <c r="AW104" s="286">
        <f t="shared" si="13"/>
        <v>531</v>
      </c>
      <c r="AX104" s="287">
        <f t="shared" si="14"/>
        <v>400</v>
      </c>
      <c r="AY104" s="301"/>
    </row>
    <row r="105" spans="1:51" s="14" customFormat="1" ht="77.25" customHeight="1">
      <c r="A105" s="120">
        <v>128</v>
      </c>
      <c r="B105" s="72">
        <v>96</v>
      </c>
      <c r="C105" s="143" t="s">
        <v>538</v>
      </c>
      <c r="D105" s="143" t="s">
        <v>539</v>
      </c>
      <c r="E105" s="143" t="s">
        <v>540</v>
      </c>
      <c r="F105" s="142" t="s">
        <v>91</v>
      </c>
      <c r="G105" s="158">
        <v>44195</v>
      </c>
      <c r="H105" s="167">
        <v>30077</v>
      </c>
      <c r="I105" s="168" t="s">
        <v>541</v>
      </c>
      <c r="J105" s="169" t="s">
        <v>542</v>
      </c>
      <c r="K105" s="155"/>
      <c r="L105" s="155"/>
      <c r="M105" s="142" t="s">
        <v>1347</v>
      </c>
      <c r="N105" s="146" t="s">
        <v>1287</v>
      </c>
      <c r="O105" s="205"/>
      <c r="P105" s="205"/>
      <c r="Q105" s="205"/>
      <c r="R105" s="272">
        <v>204</v>
      </c>
      <c r="S105" s="273"/>
      <c r="T105" s="274">
        <f t="shared" si="10"/>
        <v>0</v>
      </c>
      <c r="U105" s="274">
        <v>30</v>
      </c>
      <c r="V105" s="295"/>
      <c r="W105" s="276">
        <f t="shared" si="11"/>
        <v>0</v>
      </c>
      <c r="X105" s="298"/>
      <c r="Y105" s="298"/>
      <c r="Z105" s="277">
        <f>SUM(204/$R$5/8*2*X105)+SUM(204/$R$5/8*2*Y105)</f>
        <v>0</v>
      </c>
      <c r="AA105" s="278">
        <f>V105/2*0.625</f>
        <v>0</v>
      </c>
      <c r="AB105" s="277"/>
      <c r="AC105" s="277">
        <f>8/$R$5*S105</f>
        <v>0</v>
      </c>
      <c r="AD105" s="277"/>
      <c r="AE105" s="279">
        <f>7/$R$5*S105</f>
        <v>0</v>
      </c>
      <c r="AF105" s="299"/>
      <c r="AG105" s="310"/>
      <c r="AH105" s="278">
        <f>IFERROR(VLOOKUP(C105,[1]Anuual!B:Y,24,0),0)</f>
        <v>0</v>
      </c>
      <c r="AI105" s="122"/>
      <c r="AJ105" s="298"/>
      <c r="AK105" s="277">
        <v>0</v>
      </c>
      <c r="AL105" s="277"/>
      <c r="AM105" s="277">
        <v>0</v>
      </c>
      <c r="AN105" s="300"/>
      <c r="AO105" s="282">
        <f>T105+W105+Z105+AA105+AB105+AC105+AD105+AE105+AF105+AG105+AH105+AI105+AK105+AL105+AM105+AN105+U105+AJ105</f>
        <v>30</v>
      </c>
      <c r="AP105" s="292">
        <f>(AO105-AE105-AI105-AJ105-AA105-AC105)*$AY$5-(K105+L105)*150000</f>
        <v>121230</v>
      </c>
      <c r="AQ105" s="283">
        <f>(IF(AP105&lt;1500001,AP105*0%,IF(AP105&lt;2000001,AP105*5%-75000,IF(AP105&lt;8500001,AP105*10%-175000,IF(AP105&lt;=12500001,AP105*15%-600000,IF(AP105&gt;12500001,AP105*20%-1225000))))))/$AY$5</f>
        <v>0</v>
      </c>
      <c r="AR105" s="299"/>
      <c r="AS105" s="278"/>
      <c r="AT105" s="277"/>
      <c r="AU105" s="280"/>
      <c r="AV105" s="285">
        <f t="shared" si="12"/>
        <v>30</v>
      </c>
      <c r="AW105" s="286">
        <f t="shared" si="13"/>
        <v>30</v>
      </c>
      <c r="AX105" s="287">
        <f t="shared" si="14"/>
        <v>0</v>
      </c>
      <c r="AY105" s="301"/>
    </row>
    <row r="106" spans="1:51" s="14" customFormat="1" ht="77.25" customHeight="1">
      <c r="A106" s="118">
        <v>131</v>
      </c>
      <c r="B106" s="72">
        <v>97</v>
      </c>
      <c r="C106" s="143" t="s">
        <v>543</v>
      </c>
      <c r="D106" s="143" t="s">
        <v>544</v>
      </c>
      <c r="E106" s="143" t="s">
        <v>545</v>
      </c>
      <c r="F106" s="142" t="s">
        <v>91</v>
      </c>
      <c r="G106" s="158">
        <v>44195</v>
      </c>
      <c r="H106" s="167">
        <v>35954</v>
      </c>
      <c r="I106" s="168" t="s">
        <v>546</v>
      </c>
      <c r="J106" s="169" t="s">
        <v>547</v>
      </c>
      <c r="K106" s="155"/>
      <c r="L106" s="155"/>
      <c r="M106" s="142" t="s">
        <v>1364</v>
      </c>
      <c r="N106" s="146" t="s">
        <v>1286</v>
      </c>
      <c r="O106" s="205"/>
      <c r="P106" s="205">
        <v>20</v>
      </c>
      <c r="Q106" s="205"/>
      <c r="R106" s="272">
        <v>204</v>
      </c>
      <c r="S106" s="273">
        <v>24</v>
      </c>
      <c r="T106" s="274">
        <f t="shared" si="10"/>
        <v>206.76923076923077</v>
      </c>
      <c r="U106" s="274"/>
      <c r="V106" s="295"/>
      <c r="W106" s="276">
        <f t="shared" si="11"/>
        <v>0</v>
      </c>
      <c r="X106" s="298"/>
      <c r="Y106" s="298"/>
      <c r="Z106" s="277">
        <f>SUM(204/$R$5/8*2*X106)+SUM(204/$R$5/8*2*Y106)</f>
        <v>0</v>
      </c>
      <c r="AA106" s="278">
        <f>V106/2*0.625</f>
        <v>0</v>
      </c>
      <c r="AB106" s="277">
        <v>9</v>
      </c>
      <c r="AC106" s="277">
        <f>8/$R$5*S106</f>
        <v>7.384615384615385</v>
      </c>
      <c r="AD106" s="277"/>
      <c r="AE106" s="279">
        <f>7/$R$5*S106</f>
        <v>6.4615384615384617</v>
      </c>
      <c r="AF106" s="299"/>
      <c r="AG106" s="299"/>
      <c r="AH106" s="278"/>
      <c r="AI106" s="122"/>
      <c r="AJ106" s="298"/>
      <c r="AK106" s="277">
        <v>0</v>
      </c>
      <c r="AL106" s="277"/>
      <c r="AM106" s="277">
        <v>0</v>
      </c>
      <c r="AN106" s="300"/>
      <c r="AO106" s="282">
        <f>T106+W106+Z106+AA106+AB106+AC106+AD106+AE106+AF106+AG106+AH106+AI106+AK106+AL106+AM106+AN106+U106+AJ106</f>
        <v>229.61538461538461</v>
      </c>
      <c r="AP106" s="292">
        <f>(AO106-AE106-AI106-AJ106-AA106-AC106)*$AY$5-(K106+L106)*150000</f>
        <v>871923.4615384615</v>
      </c>
      <c r="AQ106" s="283">
        <f>(IF(AP106&lt;1500001,AP106*0%,IF(AP106&lt;2000001,AP106*5%-75000,IF(AP106&lt;8500001,AP106*10%-175000,IF(AP106&lt;=12500001,AP106*15%-600000,IF(AP106&gt;12500001,AP106*20%-1225000))))))/$AY$5</f>
        <v>0</v>
      </c>
      <c r="AR106" s="299"/>
      <c r="AS106" s="278">
        <v>92.65</v>
      </c>
      <c r="AT106" s="277"/>
      <c r="AU106" s="280"/>
      <c r="AV106" s="285">
        <f t="shared" si="12"/>
        <v>136.97</v>
      </c>
      <c r="AW106" s="286">
        <f t="shared" si="13"/>
        <v>136</v>
      </c>
      <c r="AX106" s="287">
        <f t="shared" si="14"/>
        <v>3900</v>
      </c>
      <c r="AY106" s="301"/>
    </row>
    <row r="107" spans="1:51" s="14" customFormat="1" ht="77.25" customHeight="1">
      <c r="A107" s="120">
        <v>132</v>
      </c>
      <c r="B107" s="72">
        <v>98</v>
      </c>
      <c r="C107" s="143" t="s">
        <v>548</v>
      </c>
      <c r="D107" s="143" t="s">
        <v>549</v>
      </c>
      <c r="E107" s="143" t="s">
        <v>550</v>
      </c>
      <c r="F107" s="142" t="s">
        <v>102</v>
      </c>
      <c r="G107" s="158">
        <v>44195</v>
      </c>
      <c r="H107" s="167">
        <v>35339</v>
      </c>
      <c r="I107" s="168" t="s">
        <v>551</v>
      </c>
      <c r="J107" s="169" t="s">
        <v>552</v>
      </c>
      <c r="K107" s="155"/>
      <c r="L107" s="155"/>
      <c r="M107" s="142" t="s">
        <v>1365</v>
      </c>
      <c r="N107" s="146" t="s">
        <v>119</v>
      </c>
      <c r="O107" s="205"/>
      <c r="P107" s="205">
        <v>30</v>
      </c>
      <c r="Q107" s="205"/>
      <c r="R107" s="272">
        <v>204</v>
      </c>
      <c r="S107" s="273">
        <v>26</v>
      </c>
      <c r="T107" s="274">
        <f t="shared" si="10"/>
        <v>234</v>
      </c>
      <c r="U107" s="274"/>
      <c r="V107" s="295"/>
      <c r="W107" s="276">
        <f t="shared" si="11"/>
        <v>0</v>
      </c>
      <c r="X107" s="298"/>
      <c r="Y107" s="298"/>
      <c r="Z107" s="277">
        <f>SUM(204/$R$5/8*2*X107)+SUM(204/$R$5/8*2*Y107)</f>
        <v>0</v>
      </c>
      <c r="AA107" s="278">
        <f>V107/2*0.625</f>
        <v>0</v>
      </c>
      <c r="AB107" s="277">
        <v>15</v>
      </c>
      <c r="AC107" s="277">
        <f>8/$R$5*S107</f>
        <v>8</v>
      </c>
      <c r="AD107" s="277"/>
      <c r="AE107" s="279">
        <f>7/$R$5*S107</f>
        <v>7</v>
      </c>
      <c r="AF107" s="299"/>
      <c r="AG107" s="299"/>
      <c r="AH107" s="278"/>
      <c r="AI107" s="122"/>
      <c r="AJ107" s="298"/>
      <c r="AK107" s="277">
        <v>0</v>
      </c>
      <c r="AL107" s="277"/>
      <c r="AM107" s="277">
        <v>0</v>
      </c>
      <c r="AN107" s="300"/>
      <c r="AO107" s="282">
        <f>T107+W107+Z107+AA107+AB107+AC107+AD107+AE107+AF107+AG107+AH107+AI107+AK107+AL107+AM107+AN107+U107+AJ107</f>
        <v>264</v>
      </c>
      <c r="AP107" s="292">
        <f>(AO107-AE107-AI107-AJ107-AA107-AC107)*$AY$5-(K107+L107)*150000</f>
        <v>1006209</v>
      </c>
      <c r="AQ107" s="283">
        <f>(IF(AP107&lt;1500001,AP107*0%,IF(AP107&lt;2000001,AP107*5%-75000,IF(AP107&lt;8500001,AP107*10%-175000,IF(AP107&lt;=12500001,AP107*15%-600000,IF(AP107&gt;12500001,AP107*20%-1225000))))))/$AY$5</f>
        <v>0</v>
      </c>
      <c r="AR107" s="299"/>
      <c r="AS107" s="278">
        <v>109.5</v>
      </c>
      <c r="AT107" s="277"/>
      <c r="AU107" s="280"/>
      <c r="AV107" s="285">
        <f t="shared" si="12"/>
        <v>154.5</v>
      </c>
      <c r="AW107" s="286">
        <f t="shared" si="13"/>
        <v>154</v>
      </c>
      <c r="AX107" s="287">
        <f t="shared" si="14"/>
        <v>2000</v>
      </c>
      <c r="AY107" s="301"/>
    </row>
    <row r="108" spans="1:51" s="51" customFormat="1" ht="77.25" customHeight="1">
      <c r="A108" s="118">
        <v>135</v>
      </c>
      <c r="B108" s="72">
        <v>99</v>
      </c>
      <c r="C108" s="134" t="s">
        <v>553</v>
      </c>
      <c r="D108" s="134" t="s">
        <v>554</v>
      </c>
      <c r="E108" s="143" t="s">
        <v>555</v>
      </c>
      <c r="F108" s="143" t="s">
        <v>91</v>
      </c>
      <c r="G108" s="157">
        <v>44202</v>
      </c>
      <c r="H108" s="167">
        <v>37560</v>
      </c>
      <c r="I108" s="168" t="s">
        <v>556</v>
      </c>
      <c r="J108" s="150"/>
      <c r="K108" s="155"/>
      <c r="L108" s="155"/>
      <c r="M108" s="143" t="s">
        <v>1347</v>
      </c>
      <c r="N108" s="146" t="s">
        <v>272</v>
      </c>
      <c r="O108" s="205"/>
      <c r="P108" s="205">
        <v>30</v>
      </c>
      <c r="Q108" s="205"/>
      <c r="R108" s="272">
        <v>204</v>
      </c>
      <c r="S108" s="273">
        <v>26</v>
      </c>
      <c r="T108" s="274">
        <f t="shared" si="10"/>
        <v>234</v>
      </c>
      <c r="U108" s="274"/>
      <c r="V108" s="295"/>
      <c r="W108" s="276">
        <f t="shared" si="11"/>
        <v>0</v>
      </c>
      <c r="X108" s="298"/>
      <c r="Y108" s="298"/>
      <c r="Z108" s="277">
        <f>SUM(204/$R$5/8*2*X108)+SUM(204/$R$5/8*2*Y108)</f>
        <v>0</v>
      </c>
      <c r="AA108" s="278">
        <f>V108/2*0.625</f>
        <v>0</v>
      </c>
      <c r="AB108" s="277">
        <v>12</v>
      </c>
      <c r="AC108" s="277">
        <f>8/$R$5*S108</f>
        <v>8</v>
      </c>
      <c r="AD108" s="277"/>
      <c r="AE108" s="279">
        <f>7/$R$5*S108</f>
        <v>7</v>
      </c>
      <c r="AF108" s="146"/>
      <c r="AG108" s="155"/>
      <c r="AH108" s="278"/>
      <c r="AI108" s="122"/>
      <c r="AJ108" s="302"/>
      <c r="AK108" s="307">
        <v>0</v>
      </c>
      <c r="AL108" s="277">
        <v>0</v>
      </c>
      <c r="AM108" s="277">
        <v>0</v>
      </c>
      <c r="AN108" s="306"/>
      <c r="AO108" s="282">
        <f>T108+W108+Z108+AA108+AB108+AC108+AD108+AE108+AF108+AG108+AH108+AI108+AK108+AL108+AM108+AN108+U108+AJ108</f>
        <v>261</v>
      </c>
      <c r="AP108" s="292">
        <f>(AO108-AE108-AI108-AJ108-AA108-AC108)*$AY$5-(K108+L108)*150000</f>
        <v>994086</v>
      </c>
      <c r="AQ108" s="283">
        <f>(IF(AP108&lt;1500001,AP108*0%,IF(AP108&lt;2000001,AP108*5%-75000,IF(AP108&lt;8500001,AP108*10%-175000,IF(AP108&lt;=12500001,AP108*15%-600000,IF(AP108&gt;12500001,AP108*20%-1225000))))))/$AY$5</f>
        <v>0</v>
      </c>
      <c r="AR108" s="299"/>
      <c r="AS108" s="278">
        <v>109.5</v>
      </c>
      <c r="AT108" s="277"/>
      <c r="AU108" s="280"/>
      <c r="AV108" s="285">
        <f t="shared" si="12"/>
        <v>151.5</v>
      </c>
      <c r="AW108" s="286">
        <f t="shared" si="13"/>
        <v>151</v>
      </c>
      <c r="AX108" s="287">
        <f t="shared" si="14"/>
        <v>2000</v>
      </c>
      <c r="AY108" s="309"/>
    </row>
    <row r="109" spans="1:51" s="14" customFormat="1" ht="77.25" customHeight="1">
      <c r="A109" s="118">
        <v>137</v>
      </c>
      <c r="B109" s="72">
        <v>100</v>
      </c>
      <c r="C109" s="134" t="s">
        <v>557</v>
      </c>
      <c r="D109" s="134" t="s">
        <v>558</v>
      </c>
      <c r="E109" s="142" t="s">
        <v>559</v>
      </c>
      <c r="F109" s="142" t="s">
        <v>102</v>
      </c>
      <c r="G109" s="158">
        <v>44211</v>
      </c>
      <c r="H109" s="167">
        <v>36658</v>
      </c>
      <c r="I109" s="168" t="s">
        <v>560</v>
      </c>
      <c r="J109" s="150" t="s">
        <v>561</v>
      </c>
      <c r="K109" s="155"/>
      <c r="L109" s="155"/>
      <c r="M109" s="142" t="s">
        <v>1366</v>
      </c>
      <c r="N109" s="146" t="s">
        <v>562</v>
      </c>
      <c r="O109" s="205">
        <v>80</v>
      </c>
      <c r="P109" s="205">
        <v>300</v>
      </c>
      <c r="Q109" s="205">
        <v>150</v>
      </c>
      <c r="R109" s="272">
        <v>204</v>
      </c>
      <c r="S109" s="273">
        <v>26</v>
      </c>
      <c r="T109" s="274">
        <f t="shared" si="10"/>
        <v>734</v>
      </c>
      <c r="U109" s="274"/>
      <c r="V109" s="295"/>
      <c r="W109" s="276">
        <f t="shared" si="11"/>
        <v>0</v>
      </c>
      <c r="X109" s="298"/>
      <c r="Y109" s="298"/>
      <c r="Z109" s="277">
        <f>SUM(204/$R$5/8*2*X109)+SUM(204/$R$5/8*2*Y109)</f>
        <v>0</v>
      </c>
      <c r="AA109" s="278">
        <f>V109/2*0.625</f>
        <v>0</v>
      </c>
      <c r="AB109" s="277">
        <v>12</v>
      </c>
      <c r="AC109" s="277">
        <f>8/$R$5*S109</f>
        <v>8</v>
      </c>
      <c r="AD109" s="277"/>
      <c r="AE109" s="279">
        <f>7/$R$5*S109</f>
        <v>7</v>
      </c>
      <c r="AF109" s="299"/>
      <c r="AG109" s="299"/>
      <c r="AH109" s="278"/>
      <c r="AI109" s="122">
        <v>112.68</v>
      </c>
      <c r="AJ109" s="298"/>
      <c r="AK109" s="277">
        <v>0</v>
      </c>
      <c r="AL109" s="277"/>
      <c r="AM109" s="277">
        <v>0</v>
      </c>
      <c r="AN109" s="300"/>
      <c r="AO109" s="282">
        <f>T109+W109+Z109+AA109+AB109+AC109+AD109+AE109+AF109+AG109+AH109+AI109+AK109+AL109+AM109+AN109+U109+AJ109</f>
        <v>873.68000000000006</v>
      </c>
      <c r="AP109" s="292">
        <f>(AO109-AE109-AI109-AJ109-AA109-AC109)*$AY$5-(K109+L109)*150000</f>
        <v>3014586</v>
      </c>
      <c r="AQ109" s="283">
        <f>(IF(AP109&lt;1500001,AP109*0%,IF(AP109&lt;2000001,AP109*5%-75000,IF(AP109&lt;8500001,AP109*10%-175000,IF(AP109&lt;=12500001,AP109*15%-600000,IF(AP109&gt;12500001,AP109*20%-1225000))))))/$AY$5</f>
        <v>31.293887651571403</v>
      </c>
      <c r="AR109" s="299"/>
      <c r="AS109" s="278">
        <v>109.5</v>
      </c>
      <c r="AT109" s="277"/>
      <c r="AU109" s="280"/>
      <c r="AV109" s="285">
        <f t="shared" si="12"/>
        <v>732.89</v>
      </c>
      <c r="AW109" s="286">
        <f t="shared" si="13"/>
        <v>732</v>
      </c>
      <c r="AX109" s="287">
        <f t="shared" si="14"/>
        <v>3600</v>
      </c>
      <c r="AY109" s="301"/>
    </row>
    <row r="110" spans="1:51" s="14" customFormat="1" ht="77.25" customHeight="1">
      <c r="A110" s="120">
        <v>138</v>
      </c>
      <c r="B110" s="72">
        <v>101</v>
      </c>
      <c r="C110" s="134" t="s">
        <v>563</v>
      </c>
      <c r="D110" s="134" t="s">
        <v>564</v>
      </c>
      <c r="E110" s="142" t="s">
        <v>565</v>
      </c>
      <c r="F110" s="142" t="s">
        <v>91</v>
      </c>
      <c r="G110" s="158">
        <v>44215</v>
      </c>
      <c r="H110" s="167">
        <v>34069</v>
      </c>
      <c r="I110" s="168" t="s">
        <v>566</v>
      </c>
      <c r="J110" s="169" t="s">
        <v>567</v>
      </c>
      <c r="K110" s="155"/>
      <c r="L110" s="155"/>
      <c r="M110" s="142" t="s">
        <v>1361</v>
      </c>
      <c r="N110" s="146" t="s">
        <v>1286</v>
      </c>
      <c r="O110" s="205">
        <v>60</v>
      </c>
      <c r="P110" s="205"/>
      <c r="Q110" s="205"/>
      <c r="R110" s="272">
        <v>204</v>
      </c>
      <c r="S110" s="273">
        <v>26</v>
      </c>
      <c r="T110" s="274">
        <f t="shared" si="10"/>
        <v>264</v>
      </c>
      <c r="U110" s="274"/>
      <c r="V110" s="295"/>
      <c r="W110" s="276">
        <f t="shared" si="11"/>
        <v>0</v>
      </c>
      <c r="X110" s="298"/>
      <c r="Y110" s="298"/>
      <c r="Z110" s="277">
        <f>SUM(204/$R$5/8*2*X110)+SUM(204/$R$5/8*2*Y110)</f>
        <v>0</v>
      </c>
      <c r="AA110" s="278">
        <f>V110/2*0.625</f>
        <v>0</v>
      </c>
      <c r="AB110" s="277">
        <v>15</v>
      </c>
      <c r="AC110" s="277">
        <f>8/$R$5*S110</f>
        <v>8</v>
      </c>
      <c r="AD110" s="277"/>
      <c r="AE110" s="279">
        <f>7/$R$5*S110</f>
        <v>7</v>
      </c>
      <c r="AF110" s="299"/>
      <c r="AG110" s="299"/>
      <c r="AH110" s="278"/>
      <c r="AI110" s="122"/>
      <c r="AJ110" s="298"/>
      <c r="AK110" s="277">
        <v>0</v>
      </c>
      <c r="AL110" s="277"/>
      <c r="AM110" s="277">
        <v>0</v>
      </c>
      <c r="AN110" s="300"/>
      <c r="AO110" s="282">
        <f>T110+W110+Z110+AA110+AB110+AC110+AD110+AE110+AF110+AG110+AH110+AI110+AK110+AL110+AM110+AN110+U110+AJ110</f>
        <v>294</v>
      </c>
      <c r="AP110" s="292">
        <f>(AO110-AE110-AI110-AJ110-AA110-AC110)*$AY$5-(K110+L110)*150000</f>
        <v>1127439</v>
      </c>
      <c r="AQ110" s="283">
        <f>(IF(AP110&lt;1500001,AP110*0%,IF(AP110&lt;2000001,AP110*5%-75000,IF(AP110&lt;8500001,AP110*10%-175000,IF(AP110&lt;=12500001,AP110*15%-600000,IF(AP110&gt;12500001,AP110*20%-1225000))))))/$AY$5</f>
        <v>0</v>
      </c>
      <c r="AR110" s="299"/>
      <c r="AS110" s="278">
        <v>109.5</v>
      </c>
      <c r="AT110" s="277"/>
      <c r="AU110" s="280"/>
      <c r="AV110" s="285">
        <f t="shared" si="12"/>
        <v>184.5</v>
      </c>
      <c r="AW110" s="286">
        <f t="shared" si="13"/>
        <v>184</v>
      </c>
      <c r="AX110" s="287">
        <f t="shared" si="14"/>
        <v>2000</v>
      </c>
      <c r="AY110" s="301"/>
    </row>
    <row r="111" spans="1:51" s="14" customFormat="1" ht="77.25" customHeight="1">
      <c r="A111" s="120">
        <v>140</v>
      </c>
      <c r="B111" s="72">
        <v>102</v>
      </c>
      <c r="C111" s="134" t="s">
        <v>568</v>
      </c>
      <c r="D111" s="134" t="s">
        <v>569</v>
      </c>
      <c r="E111" s="142" t="s">
        <v>570</v>
      </c>
      <c r="F111" s="143" t="s">
        <v>91</v>
      </c>
      <c r="G111" s="158">
        <v>44218</v>
      </c>
      <c r="H111" s="167">
        <v>37626</v>
      </c>
      <c r="I111" s="168" t="s">
        <v>571</v>
      </c>
      <c r="J111" s="150" t="s">
        <v>572</v>
      </c>
      <c r="K111" s="155"/>
      <c r="L111" s="155"/>
      <c r="M111" s="142" t="s">
        <v>1364</v>
      </c>
      <c r="N111" s="146" t="s">
        <v>1286</v>
      </c>
      <c r="O111" s="205"/>
      <c r="P111" s="205">
        <v>30</v>
      </c>
      <c r="Q111" s="205"/>
      <c r="R111" s="272">
        <v>204</v>
      </c>
      <c r="S111" s="273">
        <v>26</v>
      </c>
      <c r="T111" s="274">
        <f t="shared" si="10"/>
        <v>234</v>
      </c>
      <c r="U111" s="274"/>
      <c r="V111" s="295"/>
      <c r="W111" s="276">
        <f t="shared" si="11"/>
        <v>0</v>
      </c>
      <c r="X111" s="298"/>
      <c r="Y111" s="298"/>
      <c r="Z111" s="277">
        <f>SUM(204/$R$5/8*2*X111)+SUM(204/$R$5/8*2*Y111)</f>
        <v>0</v>
      </c>
      <c r="AA111" s="278">
        <f>V111/2*0.625</f>
        <v>0</v>
      </c>
      <c r="AB111" s="277">
        <v>15</v>
      </c>
      <c r="AC111" s="277">
        <f>8/$R$5*S111</f>
        <v>8</v>
      </c>
      <c r="AD111" s="277"/>
      <c r="AE111" s="279">
        <f>7/$R$5*S111</f>
        <v>7</v>
      </c>
      <c r="AF111" s="299"/>
      <c r="AG111" s="299"/>
      <c r="AH111" s="278"/>
      <c r="AI111" s="122"/>
      <c r="AJ111" s="298"/>
      <c r="AK111" s="277">
        <v>0</v>
      </c>
      <c r="AL111" s="277"/>
      <c r="AM111" s="277">
        <v>0</v>
      </c>
      <c r="AN111" s="300"/>
      <c r="AO111" s="282">
        <f>T111+W111+Z111+AA111+AB111+AC111+AD111+AE111+AF111+AG111+AH111+AI111+AK111+AL111+AM111+AN111+U111+AJ111</f>
        <v>264</v>
      </c>
      <c r="AP111" s="292">
        <f>(AO111-AE111-AI111-AJ111-AA111-AC111)*$AY$5-(K111+L111)*150000</f>
        <v>1006209</v>
      </c>
      <c r="AQ111" s="283">
        <f>(IF(AP111&lt;1500001,AP111*0%,IF(AP111&lt;2000001,AP111*5%-75000,IF(AP111&lt;8500001,AP111*10%-175000,IF(AP111&lt;=12500001,AP111*15%-600000,IF(AP111&gt;12500001,AP111*20%-1225000))))))/$AY$5</f>
        <v>0</v>
      </c>
      <c r="AR111" s="299"/>
      <c r="AS111" s="278">
        <v>109.5</v>
      </c>
      <c r="AT111" s="277"/>
      <c r="AU111" s="280"/>
      <c r="AV111" s="285">
        <f t="shared" si="12"/>
        <v>154.5</v>
      </c>
      <c r="AW111" s="286">
        <f t="shared" si="13"/>
        <v>154</v>
      </c>
      <c r="AX111" s="287">
        <f t="shared" si="14"/>
        <v>2000</v>
      </c>
      <c r="AY111" s="301"/>
    </row>
    <row r="112" spans="1:51" s="14" customFormat="1" ht="77.25" customHeight="1">
      <c r="A112" s="120">
        <v>146</v>
      </c>
      <c r="B112" s="72">
        <v>103</v>
      </c>
      <c r="C112" s="134" t="s">
        <v>573</v>
      </c>
      <c r="D112" s="134" t="s">
        <v>574</v>
      </c>
      <c r="E112" s="143" t="s">
        <v>575</v>
      </c>
      <c r="F112" s="142" t="s">
        <v>102</v>
      </c>
      <c r="G112" s="158">
        <v>44228</v>
      </c>
      <c r="H112" s="167">
        <v>35010</v>
      </c>
      <c r="I112" s="168" t="s">
        <v>576</v>
      </c>
      <c r="J112" s="169" t="s">
        <v>577</v>
      </c>
      <c r="K112" s="155"/>
      <c r="L112" s="155"/>
      <c r="M112" s="142" t="s">
        <v>1338</v>
      </c>
      <c r="N112" s="146" t="s">
        <v>1283</v>
      </c>
      <c r="O112" s="205"/>
      <c r="P112" s="205"/>
      <c r="Q112" s="205"/>
      <c r="R112" s="272">
        <v>204</v>
      </c>
      <c r="S112" s="273"/>
      <c r="T112" s="274">
        <f t="shared" si="10"/>
        <v>0</v>
      </c>
      <c r="U112" s="274">
        <v>30</v>
      </c>
      <c r="V112" s="295"/>
      <c r="W112" s="276">
        <f t="shared" si="11"/>
        <v>0</v>
      </c>
      <c r="X112" s="298"/>
      <c r="Y112" s="298"/>
      <c r="Z112" s="277">
        <f>SUM(204/$R$5/8*2*X112)+SUM(204/$R$5/8*2*Y112)</f>
        <v>0</v>
      </c>
      <c r="AA112" s="278">
        <f>V112/2*0.625</f>
        <v>0</v>
      </c>
      <c r="AB112" s="277"/>
      <c r="AC112" s="277">
        <f>8/$R$5*S112</f>
        <v>0</v>
      </c>
      <c r="AD112" s="277"/>
      <c r="AE112" s="279">
        <f>7/$R$5*S112</f>
        <v>0</v>
      </c>
      <c r="AF112" s="299"/>
      <c r="AG112" s="299"/>
      <c r="AH112" s="278">
        <f>IFERROR(VLOOKUP(C112,[1]Anuual!B:Y,24,0),0)</f>
        <v>0</v>
      </c>
      <c r="AI112" s="122"/>
      <c r="AJ112" s="298"/>
      <c r="AK112" s="277">
        <v>0</v>
      </c>
      <c r="AL112" s="277"/>
      <c r="AM112" s="277">
        <v>0</v>
      </c>
      <c r="AN112" s="300"/>
      <c r="AO112" s="282">
        <f>T112+W112+Z112+AA112+AB112+AC112+AD112+AE112+AF112+AG112+AH112+AI112+AK112+AL112+AM112+AN112+U112+AJ112</f>
        <v>30</v>
      </c>
      <c r="AP112" s="292">
        <f>(AO112-AE112-AI112-AJ112-AA112-AC112)*$AY$5-(K112+L112)*150000</f>
        <v>121230</v>
      </c>
      <c r="AQ112" s="283">
        <f>(IF(AP112&lt;1500001,AP112*0%,IF(AP112&lt;2000001,AP112*5%-75000,IF(AP112&lt;8500001,AP112*10%-175000,IF(AP112&lt;=12500001,AP112*15%-600000,IF(AP112&gt;12500001,AP112*20%-1225000))))))/$AY$5</f>
        <v>0</v>
      </c>
      <c r="AR112" s="299"/>
      <c r="AS112" s="278"/>
      <c r="AT112" s="277"/>
      <c r="AU112" s="280"/>
      <c r="AV112" s="285">
        <f t="shared" si="12"/>
        <v>30</v>
      </c>
      <c r="AW112" s="286">
        <f t="shared" si="13"/>
        <v>30</v>
      </c>
      <c r="AX112" s="287">
        <f t="shared" si="14"/>
        <v>0</v>
      </c>
      <c r="AY112" s="301"/>
    </row>
    <row r="113" spans="1:51" s="51" customFormat="1" ht="77.25" customHeight="1">
      <c r="A113" s="120">
        <v>148</v>
      </c>
      <c r="B113" s="72">
        <v>104</v>
      </c>
      <c r="C113" s="134" t="s">
        <v>578</v>
      </c>
      <c r="D113" s="134" t="s">
        <v>579</v>
      </c>
      <c r="E113" s="143" t="s">
        <v>580</v>
      </c>
      <c r="F113" s="142" t="s">
        <v>91</v>
      </c>
      <c r="G113" s="158">
        <v>44229</v>
      </c>
      <c r="H113" s="167">
        <v>30836</v>
      </c>
      <c r="I113" s="168" t="s">
        <v>581</v>
      </c>
      <c r="J113" s="169" t="s">
        <v>582</v>
      </c>
      <c r="K113" s="155"/>
      <c r="L113" s="155"/>
      <c r="M113" s="143" t="s">
        <v>1347</v>
      </c>
      <c r="N113" s="146" t="s">
        <v>272</v>
      </c>
      <c r="O113" s="205"/>
      <c r="P113" s="205"/>
      <c r="Q113" s="205"/>
      <c r="R113" s="272">
        <v>204</v>
      </c>
      <c r="S113" s="273"/>
      <c r="T113" s="274">
        <f t="shared" si="10"/>
        <v>0</v>
      </c>
      <c r="U113" s="274">
        <v>30</v>
      </c>
      <c r="V113" s="295"/>
      <c r="W113" s="276">
        <f t="shared" si="11"/>
        <v>0</v>
      </c>
      <c r="X113" s="298"/>
      <c r="Y113" s="298"/>
      <c r="Z113" s="277">
        <f>SUM(204/$R$5/8*2*X113)+SUM(204/$R$5/8*2*Y113)</f>
        <v>0</v>
      </c>
      <c r="AA113" s="278">
        <f>V113/2*0.625</f>
        <v>0</v>
      </c>
      <c r="AB113" s="277"/>
      <c r="AC113" s="277">
        <f>8/$R$5*S113</f>
        <v>0</v>
      </c>
      <c r="AD113" s="277"/>
      <c r="AE113" s="279">
        <f>7/$R$5*S113</f>
        <v>0</v>
      </c>
      <c r="AF113" s="146"/>
      <c r="AG113" s="146"/>
      <c r="AH113" s="278">
        <f>IFERROR(VLOOKUP(C113,[1]Anuual!B:Y,24,0),0)</f>
        <v>0</v>
      </c>
      <c r="AI113" s="122"/>
      <c r="AJ113" s="302"/>
      <c r="AK113" s="307">
        <v>0</v>
      </c>
      <c r="AL113" s="277"/>
      <c r="AM113" s="277">
        <v>0</v>
      </c>
      <c r="AN113" s="306"/>
      <c r="AO113" s="282">
        <f>T113+W113+Z113+AA113+AB113+AC113+AD113+AE113+AF113+AG113+AH113+AI113+AK113+AL113+AM113+AN113+U113+AJ113</f>
        <v>30</v>
      </c>
      <c r="AP113" s="292">
        <f>(AO113-AE113-AI113-AJ113-AA113-AC113)*$AY$5-(K113+L113)*150000</f>
        <v>121230</v>
      </c>
      <c r="AQ113" s="283">
        <f>(IF(AP113&lt;1500001,AP113*0%,IF(AP113&lt;2000001,AP113*5%-75000,IF(AP113&lt;8500001,AP113*10%-175000,IF(AP113&lt;=12500001,AP113*15%-600000,IF(AP113&gt;12500001,AP113*20%-1225000))))))/$AY$5</f>
        <v>0</v>
      </c>
      <c r="AR113" s="299"/>
      <c r="AS113" s="278"/>
      <c r="AT113" s="277"/>
      <c r="AU113" s="280"/>
      <c r="AV113" s="285">
        <f t="shared" si="12"/>
        <v>30</v>
      </c>
      <c r="AW113" s="286">
        <f t="shared" si="13"/>
        <v>30</v>
      </c>
      <c r="AX113" s="287">
        <f t="shared" si="14"/>
        <v>0</v>
      </c>
      <c r="AY113" s="309"/>
    </row>
    <row r="114" spans="1:51" s="14" customFormat="1" ht="77.25" customHeight="1">
      <c r="A114" s="118">
        <v>149</v>
      </c>
      <c r="B114" s="72">
        <v>105</v>
      </c>
      <c r="C114" s="134" t="s">
        <v>583</v>
      </c>
      <c r="D114" s="134" t="s">
        <v>584</v>
      </c>
      <c r="E114" s="143" t="s">
        <v>585</v>
      </c>
      <c r="F114" s="143" t="s">
        <v>91</v>
      </c>
      <c r="G114" s="157">
        <v>44229</v>
      </c>
      <c r="H114" s="167">
        <v>34190</v>
      </c>
      <c r="I114" s="168" t="s">
        <v>586</v>
      </c>
      <c r="J114" s="150" t="s">
        <v>587</v>
      </c>
      <c r="K114" s="155"/>
      <c r="L114" s="155"/>
      <c r="M114" s="142" t="s">
        <v>1338</v>
      </c>
      <c r="N114" s="146" t="s">
        <v>114</v>
      </c>
      <c r="O114" s="205"/>
      <c r="P114" s="205">
        <v>20</v>
      </c>
      <c r="Q114" s="205"/>
      <c r="R114" s="272">
        <v>204</v>
      </c>
      <c r="S114" s="273">
        <v>26</v>
      </c>
      <c r="T114" s="274">
        <f t="shared" si="10"/>
        <v>224</v>
      </c>
      <c r="U114" s="274"/>
      <c r="V114" s="295"/>
      <c r="W114" s="276">
        <f t="shared" si="11"/>
        <v>0</v>
      </c>
      <c r="X114" s="298"/>
      <c r="Y114" s="298"/>
      <c r="Z114" s="277">
        <f>SUM(204/$R$5/8*2*X114)+SUM(204/$R$5/8*2*Y114)</f>
        <v>0</v>
      </c>
      <c r="AA114" s="278">
        <f>V114/2*0.625</f>
        <v>0</v>
      </c>
      <c r="AB114" s="277">
        <v>15</v>
      </c>
      <c r="AC114" s="277">
        <f>8/$R$5*S114</f>
        <v>8</v>
      </c>
      <c r="AD114" s="277"/>
      <c r="AE114" s="279">
        <f>7/$R$5*S114</f>
        <v>7</v>
      </c>
      <c r="AF114" s="299"/>
      <c r="AG114" s="299"/>
      <c r="AH114" s="278"/>
      <c r="AI114" s="122">
        <v>38.33</v>
      </c>
      <c r="AJ114" s="298"/>
      <c r="AK114" s="277">
        <v>0</v>
      </c>
      <c r="AL114" s="277"/>
      <c r="AM114" s="277">
        <v>0</v>
      </c>
      <c r="AN114" s="306"/>
      <c r="AO114" s="282">
        <f>T114+W114+Z114+AA114+AB114+AC114+AD114+AE114+AF114+AG114+AH114+AI114+AK114+AL114+AM114+AN114+U114+AJ114</f>
        <v>292.33</v>
      </c>
      <c r="AP114" s="292">
        <f>(AO114-AE114-AI114-AJ114-AA114-AC114)*$AY$5-(K114+L114)*150000</f>
        <v>965799</v>
      </c>
      <c r="AQ114" s="283">
        <f>(IF(AP114&lt;1500001,AP114*0%,IF(AP114&lt;2000001,AP114*5%-75000,IF(AP114&lt;8500001,AP114*10%-175000,IF(AP114&lt;=12500001,AP114*15%-600000,IF(AP114&gt;12500001,AP114*20%-1225000))))))/$AY$5</f>
        <v>0</v>
      </c>
      <c r="AR114" s="299"/>
      <c r="AS114" s="278">
        <v>109.5</v>
      </c>
      <c r="AT114" s="277"/>
      <c r="AU114" s="280"/>
      <c r="AV114" s="285">
        <f t="shared" si="12"/>
        <v>182.83</v>
      </c>
      <c r="AW114" s="286">
        <f t="shared" si="13"/>
        <v>182</v>
      </c>
      <c r="AX114" s="287">
        <f t="shared" si="14"/>
        <v>3300</v>
      </c>
      <c r="AY114" s="301"/>
    </row>
    <row r="115" spans="1:51" s="14" customFormat="1" ht="77.25" customHeight="1">
      <c r="A115" s="118">
        <v>151</v>
      </c>
      <c r="B115" s="72">
        <v>106</v>
      </c>
      <c r="C115" s="134" t="s">
        <v>588</v>
      </c>
      <c r="D115" s="134" t="s">
        <v>589</v>
      </c>
      <c r="E115" s="143" t="s">
        <v>590</v>
      </c>
      <c r="F115" s="143" t="s">
        <v>91</v>
      </c>
      <c r="G115" s="157">
        <v>44231</v>
      </c>
      <c r="H115" s="167">
        <v>31115</v>
      </c>
      <c r="I115" s="168" t="s">
        <v>591</v>
      </c>
      <c r="J115" s="150" t="s">
        <v>592</v>
      </c>
      <c r="K115" s="155"/>
      <c r="L115" s="155"/>
      <c r="M115" s="142" t="s">
        <v>1367</v>
      </c>
      <c r="N115" s="146" t="s">
        <v>1280</v>
      </c>
      <c r="O115" s="205">
        <v>145</v>
      </c>
      <c r="P115" s="205">
        <v>50</v>
      </c>
      <c r="Q115" s="205"/>
      <c r="R115" s="272">
        <v>204</v>
      </c>
      <c r="S115" s="273">
        <v>26</v>
      </c>
      <c r="T115" s="274">
        <f t="shared" si="10"/>
        <v>399</v>
      </c>
      <c r="U115" s="274"/>
      <c r="V115" s="295"/>
      <c r="W115" s="276">
        <f t="shared" si="11"/>
        <v>0</v>
      </c>
      <c r="X115" s="298"/>
      <c r="Y115" s="298"/>
      <c r="Z115" s="277">
        <f>SUM(204/$R$5/8*2*X115)+SUM(204/$R$5/8*2*Y115)</f>
        <v>0</v>
      </c>
      <c r="AA115" s="278">
        <f>V115/2*0.625</f>
        <v>0</v>
      </c>
      <c r="AB115" s="277">
        <v>15</v>
      </c>
      <c r="AC115" s="277">
        <f>8/$R$5*S115</f>
        <v>8</v>
      </c>
      <c r="AD115" s="277"/>
      <c r="AE115" s="279">
        <f>7/$R$5*S115</f>
        <v>7</v>
      </c>
      <c r="AF115" s="299"/>
      <c r="AG115" s="299"/>
      <c r="AH115" s="278"/>
      <c r="AI115" s="122">
        <v>64.349999999999994</v>
      </c>
      <c r="AJ115" s="298"/>
      <c r="AK115" s="277">
        <v>0</v>
      </c>
      <c r="AL115" s="277"/>
      <c r="AM115" s="277">
        <v>0</v>
      </c>
      <c r="AN115" s="300"/>
      <c r="AO115" s="282">
        <f>T115+W115+Z115+AA115+AB115+AC115+AD115+AE115+AF115+AG115+AH115+AI115+AK115+AL115+AM115+AN115+U115+AJ115</f>
        <v>493.35</v>
      </c>
      <c r="AP115" s="292">
        <f>(AO115-AE115-AI115-AJ115-AA115-AC115)*$AY$5-(K115+L115)*150000</f>
        <v>1672974</v>
      </c>
      <c r="AQ115" s="283">
        <f>(IF(AP115&lt;1500001,AP115*0%,IF(AP115&lt;2000001,AP115*5%-75000,IF(AP115&lt;8500001,AP115*10%-175000,IF(AP115&lt;=12500001,AP115*15%-600000,IF(AP115&gt;12500001,AP115*20%-1225000))))))/$AY$5</f>
        <v>2.1402375649591714</v>
      </c>
      <c r="AR115" s="299"/>
      <c r="AS115" s="278">
        <v>109.5</v>
      </c>
      <c r="AT115" s="277"/>
      <c r="AU115" s="280"/>
      <c r="AV115" s="285">
        <f t="shared" si="12"/>
        <v>381.71</v>
      </c>
      <c r="AW115" s="286">
        <f t="shared" si="13"/>
        <v>381</v>
      </c>
      <c r="AX115" s="287">
        <f t="shared" si="14"/>
        <v>2800</v>
      </c>
      <c r="AY115" s="301"/>
    </row>
    <row r="116" spans="1:51" s="14" customFormat="1" ht="77.25" customHeight="1">
      <c r="A116" s="118">
        <v>155</v>
      </c>
      <c r="B116" s="72">
        <v>107</v>
      </c>
      <c r="C116" s="143" t="s">
        <v>593</v>
      </c>
      <c r="D116" s="134" t="s">
        <v>594</v>
      </c>
      <c r="E116" s="134" t="s">
        <v>595</v>
      </c>
      <c r="F116" s="142" t="s">
        <v>91</v>
      </c>
      <c r="G116" s="158">
        <v>44242</v>
      </c>
      <c r="H116" s="167">
        <v>37266</v>
      </c>
      <c r="I116" s="168" t="s">
        <v>596</v>
      </c>
      <c r="J116" s="150" t="s">
        <v>597</v>
      </c>
      <c r="K116" s="155"/>
      <c r="L116" s="155"/>
      <c r="M116" s="142" t="s">
        <v>1364</v>
      </c>
      <c r="N116" s="146" t="s">
        <v>1286</v>
      </c>
      <c r="O116" s="205"/>
      <c r="P116" s="205">
        <v>30</v>
      </c>
      <c r="Q116" s="205"/>
      <c r="R116" s="272">
        <v>204</v>
      </c>
      <c r="S116" s="273">
        <v>26</v>
      </c>
      <c r="T116" s="274">
        <f t="shared" si="10"/>
        <v>234</v>
      </c>
      <c r="U116" s="274"/>
      <c r="V116" s="295"/>
      <c r="W116" s="276">
        <f t="shared" si="11"/>
        <v>0</v>
      </c>
      <c r="X116" s="298"/>
      <c r="Y116" s="298"/>
      <c r="Z116" s="277">
        <f>SUM(204/$R$5/8*2*X116)+SUM(204/$R$5/8*2*Y116)</f>
        <v>0</v>
      </c>
      <c r="AA116" s="278">
        <f>V116/2*0.625</f>
        <v>0</v>
      </c>
      <c r="AB116" s="277">
        <v>15</v>
      </c>
      <c r="AC116" s="277">
        <f>8/$R$5*S116</f>
        <v>8</v>
      </c>
      <c r="AD116" s="277"/>
      <c r="AE116" s="279">
        <f>7/$R$5*S116</f>
        <v>7</v>
      </c>
      <c r="AF116" s="299"/>
      <c r="AG116" s="299"/>
      <c r="AH116" s="278"/>
      <c r="AI116" s="122">
        <v>31.55</v>
      </c>
      <c r="AJ116" s="298"/>
      <c r="AK116" s="277">
        <v>0</v>
      </c>
      <c r="AL116" s="277"/>
      <c r="AM116" s="277">
        <v>0</v>
      </c>
      <c r="AN116" s="300"/>
      <c r="AO116" s="282">
        <f>T116+W116+Z116+AA116+AB116+AC116+AD116+AE116+AF116+AG116+AH116+AI116+AK116+AL116+AM116+AN116+U116+AJ116</f>
        <v>295.55</v>
      </c>
      <c r="AP116" s="292">
        <f>(AO116-AE116-AI116-AJ116-AA116-AC116)*$AY$5-(K116+L116)*150000</f>
        <v>1006209</v>
      </c>
      <c r="AQ116" s="283">
        <f>(IF(AP116&lt;1500001,AP116*0%,IF(AP116&lt;2000001,AP116*5%-75000,IF(AP116&lt;8500001,AP116*10%-175000,IF(AP116&lt;=12500001,AP116*15%-600000,IF(AP116&gt;12500001,AP116*20%-1225000))))))/$AY$5</f>
        <v>0</v>
      </c>
      <c r="AR116" s="299"/>
      <c r="AS116" s="278">
        <v>109.5</v>
      </c>
      <c r="AT116" s="277"/>
      <c r="AU116" s="280"/>
      <c r="AV116" s="285">
        <f t="shared" si="12"/>
        <v>186.05</v>
      </c>
      <c r="AW116" s="286">
        <f t="shared" si="13"/>
        <v>186</v>
      </c>
      <c r="AX116" s="287">
        <f t="shared" si="14"/>
        <v>200</v>
      </c>
      <c r="AY116" s="301"/>
    </row>
    <row r="117" spans="1:51" s="14" customFormat="1" ht="77.25" customHeight="1">
      <c r="A117" s="118">
        <v>157</v>
      </c>
      <c r="B117" s="72">
        <v>108</v>
      </c>
      <c r="C117" s="143" t="s">
        <v>598</v>
      </c>
      <c r="D117" s="134" t="s">
        <v>599</v>
      </c>
      <c r="E117" s="134" t="s">
        <v>600</v>
      </c>
      <c r="F117" s="142" t="s">
        <v>91</v>
      </c>
      <c r="G117" s="158">
        <v>44244</v>
      </c>
      <c r="H117" s="167">
        <v>37674</v>
      </c>
      <c r="I117" s="168" t="s">
        <v>601</v>
      </c>
      <c r="J117" s="150" t="s">
        <v>602</v>
      </c>
      <c r="K117" s="155"/>
      <c r="L117" s="155"/>
      <c r="M117" s="142" t="s">
        <v>1364</v>
      </c>
      <c r="N117" s="146" t="s">
        <v>1286</v>
      </c>
      <c r="O117" s="205"/>
      <c r="P117" s="205">
        <v>30</v>
      </c>
      <c r="Q117" s="205"/>
      <c r="R117" s="272">
        <v>204</v>
      </c>
      <c r="S117" s="273">
        <v>26</v>
      </c>
      <c r="T117" s="274">
        <f t="shared" si="10"/>
        <v>234</v>
      </c>
      <c r="U117" s="274"/>
      <c r="V117" s="295"/>
      <c r="W117" s="276">
        <f t="shared" si="11"/>
        <v>0</v>
      </c>
      <c r="X117" s="298"/>
      <c r="Y117" s="298"/>
      <c r="Z117" s="277">
        <f>SUM(204/$R$5/8*2*X117)+SUM(204/$R$5/8*2*Y117)</f>
        <v>0</v>
      </c>
      <c r="AA117" s="278">
        <f>V117/2*0.625</f>
        <v>0</v>
      </c>
      <c r="AB117" s="277">
        <v>15</v>
      </c>
      <c r="AC117" s="277">
        <f>8/$R$5*S117</f>
        <v>8</v>
      </c>
      <c r="AD117" s="277"/>
      <c r="AE117" s="279">
        <f>7/$R$5*S117</f>
        <v>7</v>
      </c>
      <c r="AF117" s="299"/>
      <c r="AG117" s="299"/>
      <c r="AH117" s="278"/>
      <c r="AI117" s="122">
        <v>39.6</v>
      </c>
      <c r="AJ117" s="298"/>
      <c r="AK117" s="277">
        <v>0</v>
      </c>
      <c r="AL117" s="277"/>
      <c r="AM117" s="277">
        <v>0</v>
      </c>
      <c r="AN117" s="300"/>
      <c r="AO117" s="282">
        <f>T117+W117+Z117+AA117+AB117+AC117+AD117+AE117+AF117+AG117+AH117+AI117+AK117+AL117+AM117+AN117+U117+AJ117</f>
        <v>303.60000000000002</v>
      </c>
      <c r="AP117" s="292">
        <f>(AO117-AE117-AI117-AJ117-AA117-AC117)*$AY$5-(K117+L117)*150000</f>
        <v>1006209</v>
      </c>
      <c r="AQ117" s="283">
        <f>(IF(AP117&lt;1500001,AP117*0%,IF(AP117&lt;2000001,AP117*5%-75000,IF(AP117&lt;8500001,AP117*10%-175000,IF(AP117&lt;=12500001,AP117*15%-600000,IF(AP117&gt;12500001,AP117*20%-1225000))))))/$AY$5</f>
        <v>0</v>
      </c>
      <c r="AR117" s="299"/>
      <c r="AS117" s="278">
        <v>109.5</v>
      </c>
      <c r="AT117" s="277"/>
      <c r="AU117" s="280"/>
      <c r="AV117" s="285">
        <f t="shared" si="12"/>
        <v>194.1</v>
      </c>
      <c r="AW117" s="286">
        <f t="shared" si="13"/>
        <v>194</v>
      </c>
      <c r="AX117" s="287">
        <f t="shared" si="14"/>
        <v>400</v>
      </c>
      <c r="AY117" s="301"/>
    </row>
    <row r="118" spans="1:51" s="14" customFormat="1" ht="77.25" customHeight="1">
      <c r="A118" s="118">
        <v>159</v>
      </c>
      <c r="B118" s="72">
        <v>109</v>
      </c>
      <c r="C118" s="143" t="s">
        <v>603</v>
      </c>
      <c r="D118" s="134" t="s">
        <v>604</v>
      </c>
      <c r="E118" s="134" t="s">
        <v>605</v>
      </c>
      <c r="F118" s="142" t="s">
        <v>91</v>
      </c>
      <c r="G118" s="158">
        <v>44249</v>
      </c>
      <c r="H118" s="167">
        <v>29016</v>
      </c>
      <c r="I118" s="168" t="s">
        <v>606</v>
      </c>
      <c r="J118" s="150" t="s">
        <v>607</v>
      </c>
      <c r="K118" s="155"/>
      <c r="L118" s="155"/>
      <c r="M118" s="170" t="s">
        <v>1347</v>
      </c>
      <c r="N118" s="146" t="s">
        <v>1287</v>
      </c>
      <c r="O118" s="205"/>
      <c r="P118" s="205">
        <v>30</v>
      </c>
      <c r="Q118" s="205"/>
      <c r="R118" s="272">
        <v>204</v>
      </c>
      <c r="S118" s="273">
        <v>26</v>
      </c>
      <c r="T118" s="274">
        <f t="shared" si="10"/>
        <v>234</v>
      </c>
      <c r="U118" s="274"/>
      <c r="V118" s="295"/>
      <c r="W118" s="276">
        <f t="shared" si="11"/>
        <v>0</v>
      </c>
      <c r="X118" s="298"/>
      <c r="Y118" s="298"/>
      <c r="Z118" s="277">
        <f>SUM(204/$R$5/8*2*X118)+SUM(204/$R$5/8*2*Y118)</f>
        <v>0</v>
      </c>
      <c r="AA118" s="278">
        <f>V118/2*0.625</f>
        <v>0</v>
      </c>
      <c r="AB118" s="277">
        <v>15</v>
      </c>
      <c r="AC118" s="277">
        <f>8/$R$5*S118</f>
        <v>8</v>
      </c>
      <c r="AD118" s="277"/>
      <c r="AE118" s="279">
        <f>7/$R$5*S118</f>
        <v>7</v>
      </c>
      <c r="AF118" s="299"/>
      <c r="AG118" s="299"/>
      <c r="AH118" s="278"/>
      <c r="AI118" s="122">
        <v>19.3</v>
      </c>
      <c r="AJ118" s="298"/>
      <c r="AK118" s="277">
        <v>0</v>
      </c>
      <c r="AL118" s="277"/>
      <c r="AM118" s="277">
        <v>0</v>
      </c>
      <c r="AN118" s="300"/>
      <c r="AO118" s="282">
        <f>T118+W118+Z118+AA118+AB118+AC118+AD118+AE118+AF118+AG118+AH118+AI118+AK118+AL118+AM118+AN118+U118+AJ118</f>
        <v>283.3</v>
      </c>
      <c r="AP118" s="292">
        <f>(AO118-AE118-AI118-AJ118-AA118-AC118)*$AY$5-(K118+L118)*150000</f>
        <v>1006209</v>
      </c>
      <c r="AQ118" s="283">
        <f>(IF(AP118&lt;1500001,AP118*0%,IF(AP118&lt;2000001,AP118*5%-75000,IF(AP118&lt;8500001,AP118*10%-175000,IF(AP118&lt;=12500001,AP118*15%-600000,IF(AP118&gt;12500001,AP118*20%-1225000))))))/$AY$5</f>
        <v>0</v>
      </c>
      <c r="AR118" s="299"/>
      <c r="AS118" s="278">
        <v>109.5</v>
      </c>
      <c r="AT118" s="277"/>
      <c r="AU118" s="280"/>
      <c r="AV118" s="285">
        <f t="shared" si="12"/>
        <v>173.8</v>
      </c>
      <c r="AW118" s="286">
        <f t="shared" si="13"/>
        <v>173</v>
      </c>
      <c r="AX118" s="287">
        <f t="shared" si="14"/>
        <v>3200</v>
      </c>
      <c r="AY118" s="301"/>
    </row>
    <row r="119" spans="1:51" s="14" customFormat="1" ht="77.25" customHeight="1">
      <c r="A119" s="120">
        <v>162</v>
      </c>
      <c r="B119" s="72">
        <v>110</v>
      </c>
      <c r="C119" s="143" t="s">
        <v>608</v>
      </c>
      <c r="D119" s="134" t="s">
        <v>609</v>
      </c>
      <c r="E119" s="134" t="s">
        <v>610</v>
      </c>
      <c r="F119" s="142" t="s">
        <v>102</v>
      </c>
      <c r="G119" s="158">
        <v>44250</v>
      </c>
      <c r="H119" s="167">
        <v>35693</v>
      </c>
      <c r="I119" s="168" t="s">
        <v>611</v>
      </c>
      <c r="J119" s="150" t="s">
        <v>612</v>
      </c>
      <c r="K119" s="155"/>
      <c r="L119" s="155"/>
      <c r="M119" s="142" t="s">
        <v>1338</v>
      </c>
      <c r="N119" s="146" t="s">
        <v>1283</v>
      </c>
      <c r="O119" s="205"/>
      <c r="P119" s="205">
        <v>10</v>
      </c>
      <c r="Q119" s="205"/>
      <c r="R119" s="272">
        <v>204</v>
      </c>
      <c r="S119" s="273">
        <v>25</v>
      </c>
      <c r="T119" s="274">
        <f t="shared" si="10"/>
        <v>205.76923076923075</v>
      </c>
      <c r="U119" s="274"/>
      <c r="V119" s="295"/>
      <c r="W119" s="276">
        <f t="shared" si="11"/>
        <v>0</v>
      </c>
      <c r="X119" s="298"/>
      <c r="Y119" s="298"/>
      <c r="Z119" s="277">
        <f>SUM(204/$R$5/8*2*X119)+SUM(204/$R$5/8*2*Y119)</f>
        <v>0</v>
      </c>
      <c r="AA119" s="278">
        <f>V119/2*0.625</f>
        <v>0</v>
      </c>
      <c r="AB119" s="277">
        <v>6</v>
      </c>
      <c r="AC119" s="277">
        <f>8/$R$5*S119</f>
        <v>7.6923076923076925</v>
      </c>
      <c r="AD119" s="277"/>
      <c r="AE119" s="279">
        <f>7/$R$5*S119</f>
        <v>6.7307692307692308</v>
      </c>
      <c r="AF119" s="299"/>
      <c r="AG119" s="299"/>
      <c r="AH119" s="278"/>
      <c r="AI119" s="122">
        <v>35.35</v>
      </c>
      <c r="AJ119" s="298"/>
      <c r="AK119" s="277">
        <v>0</v>
      </c>
      <c r="AL119" s="277"/>
      <c r="AM119" s="277">
        <v>0</v>
      </c>
      <c r="AN119" s="300"/>
      <c r="AO119" s="282">
        <f>T119+W119+Z119+AA119+AB119+AC119+AD119+AE119+AF119+AG119+AH119+AI119+AK119+AL119+AM119+AN119+U119+AJ119</f>
        <v>261.54230769230765</v>
      </c>
      <c r="AP119" s="292">
        <f>(AO119-AE119-AI119-AJ119-AA119-AC119)*$AY$5-(K119+L119)*150000</f>
        <v>855759.46153846139</v>
      </c>
      <c r="AQ119" s="283">
        <f>(IF(AP119&lt;1500001,AP119*0%,IF(AP119&lt;2000001,AP119*5%-75000,IF(AP119&lt;8500001,AP119*10%-175000,IF(AP119&lt;=12500001,AP119*15%-600000,IF(AP119&gt;12500001,AP119*20%-1225000))))))/$AY$5</f>
        <v>0</v>
      </c>
      <c r="AR119" s="299"/>
      <c r="AS119" s="278">
        <v>101.08</v>
      </c>
      <c r="AT119" s="277"/>
      <c r="AU119" s="280"/>
      <c r="AV119" s="285">
        <f t="shared" si="12"/>
        <v>160.46</v>
      </c>
      <c r="AW119" s="286">
        <f t="shared" si="13"/>
        <v>160</v>
      </c>
      <c r="AX119" s="287">
        <f t="shared" si="14"/>
        <v>1800</v>
      </c>
      <c r="AY119" s="301"/>
    </row>
    <row r="120" spans="1:51" s="14" customFormat="1" ht="77.25" customHeight="1">
      <c r="A120" s="118">
        <v>163</v>
      </c>
      <c r="B120" s="72">
        <v>111</v>
      </c>
      <c r="C120" s="143" t="s">
        <v>613</v>
      </c>
      <c r="D120" s="134" t="s">
        <v>614</v>
      </c>
      <c r="E120" s="134" t="s">
        <v>615</v>
      </c>
      <c r="F120" s="142" t="s">
        <v>91</v>
      </c>
      <c r="G120" s="158">
        <v>44251</v>
      </c>
      <c r="H120" s="167">
        <v>37024</v>
      </c>
      <c r="I120" s="168" t="s">
        <v>616</v>
      </c>
      <c r="J120" s="150" t="s">
        <v>617</v>
      </c>
      <c r="K120" s="155"/>
      <c r="L120" s="155"/>
      <c r="M120" s="170" t="s">
        <v>1359</v>
      </c>
      <c r="N120" s="146" t="s">
        <v>1287</v>
      </c>
      <c r="O120" s="205">
        <v>30</v>
      </c>
      <c r="P120" s="205">
        <v>30</v>
      </c>
      <c r="Q120" s="205"/>
      <c r="R120" s="272">
        <v>204</v>
      </c>
      <c r="S120" s="273">
        <v>26</v>
      </c>
      <c r="T120" s="274">
        <f t="shared" si="10"/>
        <v>264</v>
      </c>
      <c r="U120" s="274"/>
      <c r="V120" s="295"/>
      <c r="W120" s="276">
        <f t="shared" si="11"/>
        <v>0</v>
      </c>
      <c r="X120" s="298"/>
      <c r="Y120" s="298"/>
      <c r="Z120" s="277">
        <f>SUM(204/$R$5/8*2*X120)+SUM(204/$R$5/8*2*Y120)</f>
        <v>0</v>
      </c>
      <c r="AA120" s="278">
        <f>V120/2*0.625</f>
        <v>0</v>
      </c>
      <c r="AB120" s="277">
        <v>15</v>
      </c>
      <c r="AC120" s="277">
        <f>8/$R$5*S120</f>
        <v>8</v>
      </c>
      <c r="AD120" s="277"/>
      <c r="AE120" s="279">
        <f>7/$R$5*S120</f>
        <v>7</v>
      </c>
      <c r="AF120" s="299"/>
      <c r="AG120" s="298"/>
      <c r="AH120" s="278"/>
      <c r="AI120" s="122">
        <v>44.1</v>
      </c>
      <c r="AJ120" s="298"/>
      <c r="AK120" s="277">
        <v>0</v>
      </c>
      <c r="AL120" s="277"/>
      <c r="AM120" s="277">
        <v>0</v>
      </c>
      <c r="AN120" s="300"/>
      <c r="AO120" s="282">
        <f>T120+W120+Z120+AA120+AB120+AC120+AD120+AE120+AF120+AG120+AH120+AI120+AK120+AL120+AM120+AN120+U120+AJ120</f>
        <v>338.1</v>
      </c>
      <c r="AP120" s="292">
        <f>(AO120-AE120-AI120-AJ120-AA120-AC120)*$AY$5-(K120+L120)*150000</f>
        <v>1127439</v>
      </c>
      <c r="AQ120" s="283">
        <f>(IF(AP120&lt;1500001,AP120*0%,IF(AP120&lt;2000001,AP120*5%-75000,IF(AP120&lt;8500001,AP120*10%-175000,IF(AP120&lt;=12500001,AP120*15%-600000,IF(AP120&gt;12500001,AP120*20%-1225000))))))/$AY$5</f>
        <v>0</v>
      </c>
      <c r="AR120" s="299"/>
      <c r="AS120" s="278">
        <v>109.5</v>
      </c>
      <c r="AT120" s="277"/>
      <c r="AU120" s="280"/>
      <c r="AV120" s="285">
        <f t="shared" si="12"/>
        <v>228.6</v>
      </c>
      <c r="AW120" s="286">
        <f t="shared" si="13"/>
        <v>228</v>
      </c>
      <c r="AX120" s="287">
        <f t="shared" si="14"/>
        <v>2400</v>
      </c>
      <c r="AY120" s="301"/>
    </row>
    <row r="121" spans="1:51" s="14" customFormat="1" ht="77.25" customHeight="1">
      <c r="A121" s="118">
        <v>165</v>
      </c>
      <c r="B121" s="72">
        <v>112</v>
      </c>
      <c r="C121" s="143" t="s">
        <v>618</v>
      </c>
      <c r="D121" s="134" t="s">
        <v>619</v>
      </c>
      <c r="E121" s="134" t="s">
        <v>620</v>
      </c>
      <c r="F121" s="142" t="s">
        <v>91</v>
      </c>
      <c r="G121" s="158">
        <v>44251</v>
      </c>
      <c r="H121" s="167">
        <v>37784</v>
      </c>
      <c r="I121" s="168" t="s">
        <v>621</v>
      </c>
      <c r="J121" s="150" t="s">
        <v>622</v>
      </c>
      <c r="K121" s="155"/>
      <c r="L121" s="155"/>
      <c r="M121" s="142" t="s">
        <v>1364</v>
      </c>
      <c r="N121" s="146" t="s">
        <v>1286</v>
      </c>
      <c r="O121" s="205"/>
      <c r="P121" s="205">
        <v>30</v>
      </c>
      <c r="Q121" s="205"/>
      <c r="R121" s="272">
        <v>204</v>
      </c>
      <c r="S121" s="273">
        <v>25</v>
      </c>
      <c r="T121" s="274">
        <f t="shared" si="10"/>
        <v>225</v>
      </c>
      <c r="U121" s="274"/>
      <c r="V121" s="295"/>
      <c r="W121" s="276">
        <f t="shared" si="11"/>
        <v>0</v>
      </c>
      <c r="X121" s="298"/>
      <c r="Y121" s="298"/>
      <c r="Z121" s="277">
        <f>SUM(204/$R$5/8*2*X121)+SUM(204/$R$5/8*2*Y121)</f>
        <v>0</v>
      </c>
      <c r="AA121" s="278">
        <f>V121/2*0.625</f>
        <v>0</v>
      </c>
      <c r="AB121" s="277">
        <v>12</v>
      </c>
      <c r="AC121" s="277">
        <f>8/$R$5*S121</f>
        <v>7.6923076923076925</v>
      </c>
      <c r="AD121" s="277"/>
      <c r="AE121" s="279">
        <f>7/$R$5*S121</f>
        <v>6.7307692307692308</v>
      </c>
      <c r="AF121" s="299"/>
      <c r="AG121" s="299"/>
      <c r="AH121" s="278"/>
      <c r="AI121" s="122">
        <v>39.6</v>
      </c>
      <c r="AJ121" s="298"/>
      <c r="AK121" s="277">
        <v>0</v>
      </c>
      <c r="AL121" s="277">
        <v>17.690000000000001</v>
      </c>
      <c r="AM121" s="277">
        <v>0</v>
      </c>
      <c r="AN121" s="300"/>
      <c r="AO121" s="282">
        <f>T121+W121+Z121+AA121+AB121+AC121+AD121+AE121+AF121+AG121+AH121+AI121+AK121+AL121+AM121+AN121+U121+AJ121</f>
        <v>308.71307692307693</v>
      </c>
      <c r="AP121" s="292">
        <f>(AO121-AE121-AI121-AJ121-AA121-AC121)*$AY$5-(K121+L121)*150000</f>
        <v>1029202.29</v>
      </c>
      <c r="AQ121" s="283">
        <f>(IF(AP121&lt;1500001,AP121*0%,IF(AP121&lt;2000001,AP121*5%-75000,IF(AP121&lt;8500001,AP121*10%-175000,IF(AP121&lt;=12500001,AP121*15%-600000,IF(AP121&gt;12500001,AP121*20%-1225000))))))/$AY$5</f>
        <v>0</v>
      </c>
      <c r="AR121" s="299"/>
      <c r="AS121" s="278">
        <v>118.77</v>
      </c>
      <c r="AT121" s="277"/>
      <c r="AU121" s="280"/>
      <c r="AV121" s="285">
        <f t="shared" si="12"/>
        <v>189.94</v>
      </c>
      <c r="AW121" s="286">
        <f t="shared" si="13"/>
        <v>189</v>
      </c>
      <c r="AX121" s="287">
        <f t="shared" si="14"/>
        <v>3800</v>
      </c>
      <c r="AY121" s="301"/>
    </row>
    <row r="122" spans="1:51" s="14" customFormat="1" ht="77.25" customHeight="1">
      <c r="A122" s="120">
        <v>166</v>
      </c>
      <c r="B122" s="72">
        <v>113</v>
      </c>
      <c r="C122" s="143" t="s">
        <v>623</v>
      </c>
      <c r="D122" s="134" t="s">
        <v>624</v>
      </c>
      <c r="E122" s="134" t="s">
        <v>625</v>
      </c>
      <c r="F122" s="143" t="s">
        <v>91</v>
      </c>
      <c r="G122" s="158">
        <v>44252</v>
      </c>
      <c r="H122" s="167">
        <v>29374</v>
      </c>
      <c r="I122" s="168" t="s">
        <v>626</v>
      </c>
      <c r="J122" s="169" t="s">
        <v>627</v>
      </c>
      <c r="K122" s="155"/>
      <c r="L122" s="155"/>
      <c r="M122" s="154" t="s">
        <v>1347</v>
      </c>
      <c r="N122" s="146" t="s">
        <v>1280</v>
      </c>
      <c r="O122" s="205"/>
      <c r="P122" s="205">
        <v>30</v>
      </c>
      <c r="Q122" s="205"/>
      <c r="R122" s="272">
        <v>204</v>
      </c>
      <c r="S122" s="273">
        <v>26</v>
      </c>
      <c r="T122" s="274">
        <f t="shared" si="10"/>
        <v>234</v>
      </c>
      <c r="U122" s="274"/>
      <c r="V122" s="295"/>
      <c r="W122" s="276">
        <f t="shared" si="11"/>
        <v>0</v>
      </c>
      <c r="X122" s="298"/>
      <c r="Y122" s="298"/>
      <c r="Z122" s="277">
        <f>SUM(204/$R$5/8*2*X122)+SUM(204/$R$5/8*2*Y122)</f>
        <v>0</v>
      </c>
      <c r="AA122" s="278">
        <f>V122/2*0.625</f>
        <v>0</v>
      </c>
      <c r="AB122" s="277">
        <v>15</v>
      </c>
      <c r="AC122" s="277">
        <f>8/$R$5*S122</f>
        <v>8</v>
      </c>
      <c r="AD122" s="277"/>
      <c r="AE122" s="279">
        <f>7/$R$5*S122</f>
        <v>7</v>
      </c>
      <c r="AF122" s="299"/>
      <c r="AG122" s="299"/>
      <c r="AH122" s="278"/>
      <c r="AI122" s="122">
        <v>38.97</v>
      </c>
      <c r="AJ122" s="298"/>
      <c r="AK122" s="277">
        <v>0</v>
      </c>
      <c r="AL122" s="277"/>
      <c r="AM122" s="277">
        <v>0</v>
      </c>
      <c r="AN122" s="300"/>
      <c r="AO122" s="282">
        <f>T122+W122+Z122+AA122+AB122+AC122+AD122+AE122+AF122+AG122+AH122+AI122+AK122+AL122+AM122+AN122+U122+AJ122</f>
        <v>302.97000000000003</v>
      </c>
      <c r="AP122" s="292">
        <f>(AO122-AE122-AI122-AJ122-AA122-AC122)*$AY$5-(K122+L122)*150000</f>
        <v>1006209</v>
      </c>
      <c r="AQ122" s="283">
        <f>(IF(AP122&lt;1500001,AP122*0%,IF(AP122&lt;2000001,AP122*5%-75000,IF(AP122&lt;8500001,AP122*10%-175000,IF(AP122&lt;=12500001,AP122*15%-600000,IF(AP122&gt;12500001,AP122*20%-1225000))))))/$AY$5</f>
        <v>0</v>
      </c>
      <c r="AR122" s="299"/>
      <c r="AS122" s="278">
        <v>109.5</v>
      </c>
      <c r="AT122" s="277"/>
      <c r="AU122" s="280"/>
      <c r="AV122" s="285">
        <f t="shared" si="12"/>
        <v>193.47</v>
      </c>
      <c r="AW122" s="286">
        <f t="shared" si="13"/>
        <v>193</v>
      </c>
      <c r="AX122" s="287">
        <f t="shared" si="14"/>
        <v>1900</v>
      </c>
      <c r="AY122" s="301"/>
    </row>
    <row r="123" spans="1:51" s="51" customFormat="1" ht="77.25" customHeight="1">
      <c r="A123" s="118">
        <v>167</v>
      </c>
      <c r="B123" s="72">
        <v>114</v>
      </c>
      <c r="C123" s="143" t="s">
        <v>628</v>
      </c>
      <c r="D123" s="134" t="s">
        <v>629</v>
      </c>
      <c r="E123" s="134" t="s">
        <v>630</v>
      </c>
      <c r="F123" s="143" t="s">
        <v>91</v>
      </c>
      <c r="G123" s="158">
        <v>44252</v>
      </c>
      <c r="H123" s="167">
        <v>33383</v>
      </c>
      <c r="I123" s="168" t="s">
        <v>631</v>
      </c>
      <c r="J123" s="169" t="s">
        <v>632</v>
      </c>
      <c r="K123" s="155"/>
      <c r="L123" s="155"/>
      <c r="M123" s="143" t="s">
        <v>1347</v>
      </c>
      <c r="N123" s="146" t="s">
        <v>272</v>
      </c>
      <c r="O123" s="205"/>
      <c r="P123" s="205">
        <v>30</v>
      </c>
      <c r="Q123" s="205"/>
      <c r="R123" s="272">
        <v>204</v>
      </c>
      <c r="S123" s="273">
        <v>26</v>
      </c>
      <c r="T123" s="274">
        <f t="shared" si="10"/>
        <v>234</v>
      </c>
      <c r="U123" s="274"/>
      <c r="V123" s="295"/>
      <c r="W123" s="276">
        <f t="shared" si="11"/>
        <v>0</v>
      </c>
      <c r="X123" s="298"/>
      <c r="Y123" s="298"/>
      <c r="Z123" s="277">
        <f>SUM(204/$R$5/8*2*X123)+SUM(204/$R$5/8*2*Y123)</f>
        <v>0</v>
      </c>
      <c r="AA123" s="278">
        <f>V123/2*0.625</f>
        <v>0</v>
      </c>
      <c r="AB123" s="277">
        <v>15</v>
      </c>
      <c r="AC123" s="277">
        <f>8/$R$5*S123</f>
        <v>8</v>
      </c>
      <c r="AD123" s="277"/>
      <c r="AE123" s="279">
        <f>7/$R$5*S123</f>
        <v>7</v>
      </c>
      <c r="AF123" s="146"/>
      <c r="AG123" s="146"/>
      <c r="AH123" s="278"/>
      <c r="AI123" s="122">
        <v>39.6</v>
      </c>
      <c r="AJ123" s="302"/>
      <c r="AK123" s="307">
        <v>0</v>
      </c>
      <c r="AL123" s="277"/>
      <c r="AM123" s="277">
        <v>0</v>
      </c>
      <c r="AN123" s="306"/>
      <c r="AO123" s="282">
        <f>T123+W123+Z123+AA123+AB123+AC123+AD123+AE123+AF123+AG123+AH123+AI123+AK123+AL123+AM123+AN123+U123+AJ123</f>
        <v>303.60000000000002</v>
      </c>
      <c r="AP123" s="292">
        <f>(AO123-AE123-AI123-AJ123-AA123-AC123)*$AY$5-(K123+L123)*150000</f>
        <v>1006209</v>
      </c>
      <c r="AQ123" s="283">
        <f>(IF(AP123&lt;1500001,AP123*0%,IF(AP123&lt;2000001,AP123*5%-75000,IF(AP123&lt;8500001,AP123*10%-175000,IF(AP123&lt;=12500001,AP123*15%-600000,IF(AP123&gt;12500001,AP123*20%-1225000))))))/$AY$5</f>
        <v>0</v>
      </c>
      <c r="AR123" s="299"/>
      <c r="AS123" s="278">
        <v>109.5</v>
      </c>
      <c r="AT123" s="277"/>
      <c r="AU123" s="280"/>
      <c r="AV123" s="285">
        <f t="shared" si="12"/>
        <v>194.1</v>
      </c>
      <c r="AW123" s="286">
        <f t="shared" si="13"/>
        <v>194</v>
      </c>
      <c r="AX123" s="287">
        <f t="shared" si="14"/>
        <v>400</v>
      </c>
      <c r="AY123" s="309"/>
    </row>
    <row r="124" spans="1:51" s="14" customFormat="1" ht="77.25" customHeight="1">
      <c r="A124" s="118">
        <v>169</v>
      </c>
      <c r="B124" s="72">
        <v>115</v>
      </c>
      <c r="C124" s="143" t="s">
        <v>633</v>
      </c>
      <c r="D124" s="136" t="s">
        <v>634</v>
      </c>
      <c r="E124" s="136" t="s">
        <v>635</v>
      </c>
      <c r="F124" s="136" t="s">
        <v>102</v>
      </c>
      <c r="G124" s="157">
        <v>44256</v>
      </c>
      <c r="H124" s="167">
        <v>35523</v>
      </c>
      <c r="I124" s="168" t="s">
        <v>636</v>
      </c>
      <c r="J124" s="150" t="s">
        <v>637</v>
      </c>
      <c r="K124" s="155"/>
      <c r="L124" s="155"/>
      <c r="M124" s="143" t="s">
        <v>1362</v>
      </c>
      <c r="N124" s="146" t="s">
        <v>93</v>
      </c>
      <c r="O124" s="205">
        <v>100</v>
      </c>
      <c r="P124" s="205">
        <v>20</v>
      </c>
      <c r="Q124" s="205">
        <v>50</v>
      </c>
      <c r="R124" s="272">
        <v>204</v>
      </c>
      <c r="S124" s="273">
        <v>26</v>
      </c>
      <c r="T124" s="274">
        <f t="shared" si="10"/>
        <v>374</v>
      </c>
      <c r="U124" s="274"/>
      <c r="V124" s="295"/>
      <c r="W124" s="276">
        <f t="shared" si="11"/>
        <v>0</v>
      </c>
      <c r="X124" s="298"/>
      <c r="Y124" s="298"/>
      <c r="Z124" s="277">
        <f>SUM(204/$R$5/8*2*X124)+SUM(204/$R$5/8*2*Y124)</f>
        <v>0</v>
      </c>
      <c r="AA124" s="278">
        <f>V124/2*0.625</f>
        <v>0</v>
      </c>
      <c r="AB124" s="277">
        <v>12</v>
      </c>
      <c r="AC124" s="277">
        <f>8/$R$5*S124</f>
        <v>8</v>
      </c>
      <c r="AD124" s="277"/>
      <c r="AE124" s="279">
        <f>7/$R$5*S124</f>
        <v>7</v>
      </c>
      <c r="AF124" s="299"/>
      <c r="AG124" s="299"/>
      <c r="AH124" s="278"/>
      <c r="AI124" s="122"/>
      <c r="AJ124" s="298"/>
      <c r="AK124" s="277">
        <v>0</v>
      </c>
      <c r="AL124" s="277"/>
      <c r="AM124" s="277">
        <v>0</v>
      </c>
      <c r="AN124" s="306"/>
      <c r="AO124" s="282">
        <f>T124+W124+Z124+AA124+AB124+AC124+AD124+AE124+AF124+AG124+AH124+AI124+AK124+AL124+AM124+AN124+U124+AJ124</f>
        <v>401</v>
      </c>
      <c r="AP124" s="292">
        <f>(AO124-AE124-AI124-AJ124-AA124-AC124)*$AY$5-(K124+L124)*150000</f>
        <v>1559826</v>
      </c>
      <c r="AQ124" s="283">
        <f>(IF(AP124&lt;1500001,AP124*0%,IF(AP124&lt;2000001,AP124*5%-75000,IF(AP124&lt;8500001,AP124*10%-175000,IF(AP124&lt;=12500001,AP124*15%-600000,IF(AP124&gt;12500001,AP124*20%-1225000))))))/$AY$5</f>
        <v>0.74023756495916926</v>
      </c>
      <c r="AR124" s="299"/>
      <c r="AS124" s="278">
        <v>109.5</v>
      </c>
      <c r="AT124" s="277"/>
      <c r="AU124" s="280"/>
      <c r="AV124" s="285">
        <f t="shared" si="12"/>
        <v>290.76</v>
      </c>
      <c r="AW124" s="286">
        <f t="shared" si="13"/>
        <v>290</v>
      </c>
      <c r="AX124" s="287">
        <f t="shared" si="14"/>
        <v>3000</v>
      </c>
      <c r="AY124" s="301"/>
    </row>
    <row r="125" spans="1:51" s="14" customFormat="1" ht="77.25" customHeight="1">
      <c r="A125" s="118">
        <v>171</v>
      </c>
      <c r="B125" s="72">
        <v>116</v>
      </c>
      <c r="C125" s="143" t="s">
        <v>638</v>
      </c>
      <c r="D125" s="136" t="s">
        <v>639</v>
      </c>
      <c r="E125" s="136" t="s">
        <v>640</v>
      </c>
      <c r="F125" s="136" t="s">
        <v>102</v>
      </c>
      <c r="G125" s="157">
        <v>44259</v>
      </c>
      <c r="H125" s="167">
        <v>36994</v>
      </c>
      <c r="I125" s="168" t="s">
        <v>641</v>
      </c>
      <c r="J125" s="150" t="s">
        <v>642</v>
      </c>
      <c r="K125" s="155"/>
      <c r="L125" s="155"/>
      <c r="M125" s="142" t="s">
        <v>1338</v>
      </c>
      <c r="N125" s="146" t="s">
        <v>1283</v>
      </c>
      <c r="O125" s="205"/>
      <c r="P125" s="205"/>
      <c r="Q125" s="205"/>
      <c r="R125" s="272">
        <v>204</v>
      </c>
      <c r="S125" s="273"/>
      <c r="T125" s="274">
        <f t="shared" si="10"/>
        <v>0</v>
      </c>
      <c r="U125" s="274">
        <v>30</v>
      </c>
      <c r="V125" s="295"/>
      <c r="W125" s="276">
        <f t="shared" si="11"/>
        <v>0</v>
      </c>
      <c r="X125" s="298"/>
      <c r="Y125" s="298"/>
      <c r="Z125" s="277">
        <f>SUM(204/$R$5/8*2*X125)+SUM(204/$R$5/8*2*Y125)</f>
        <v>0</v>
      </c>
      <c r="AA125" s="278">
        <f>V125/2*0.625</f>
        <v>0</v>
      </c>
      <c r="AB125" s="277"/>
      <c r="AC125" s="277">
        <f>8/$R$5*S125</f>
        <v>0</v>
      </c>
      <c r="AD125" s="277"/>
      <c r="AE125" s="279">
        <f>7/$R$5*S125</f>
        <v>0</v>
      </c>
      <c r="AF125" s="299"/>
      <c r="AG125" s="299"/>
      <c r="AH125" s="278">
        <f>IFERROR(VLOOKUP(C125,[1]Anuual!B:Y,24,0),0)</f>
        <v>0</v>
      </c>
      <c r="AI125" s="122"/>
      <c r="AJ125" s="298"/>
      <c r="AK125" s="277">
        <v>0</v>
      </c>
      <c r="AL125" s="277"/>
      <c r="AM125" s="277">
        <v>0</v>
      </c>
      <c r="AN125" s="300"/>
      <c r="AO125" s="282">
        <f>T125+W125+Z125+AA125+AB125+AC125+AD125+AE125+AF125+AG125+AH125+AI125+AK125+AL125+AM125+AN125+U125+AJ125</f>
        <v>30</v>
      </c>
      <c r="AP125" s="292">
        <f>(AO125-AE125-AI125-AJ125-AA125-AC125)*$AY$5-(K125+L125)*150000</f>
        <v>121230</v>
      </c>
      <c r="AQ125" s="283">
        <f>(IF(AP125&lt;1500001,AP125*0%,IF(AP125&lt;2000001,AP125*5%-75000,IF(AP125&lt;8500001,AP125*10%-175000,IF(AP125&lt;=12500001,AP125*15%-600000,IF(AP125&gt;12500001,AP125*20%-1225000))))))/$AY$5</f>
        <v>0</v>
      </c>
      <c r="AR125" s="299"/>
      <c r="AS125" s="278"/>
      <c r="AT125" s="277"/>
      <c r="AU125" s="280"/>
      <c r="AV125" s="285">
        <f t="shared" si="12"/>
        <v>30</v>
      </c>
      <c r="AW125" s="286">
        <f t="shared" si="13"/>
        <v>30</v>
      </c>
      <c r="AX125" s="287">
        <f t="shared" si="14"/>
        <v>0</v>
      </c>
      <c r="AY125" s="301"/>
    </row>
    <row r="126" spans="1:51" s="14" customFormat="1" ht="77.25" customHeight="1">
      <c r="A126" s="120">
        <v>174</v>
      </c>
      <c r="B126" s="72">
        <v>117</v>
      </c>
      <c r="C126" s="143" t="s">
        <v>643</v>
      </c>
      <c r="D126" s="140" t="s">
        <v>644</v>
      </c>
      <c r="E126" s="140" t="s">
        <v>645</v>
      </c>
      <c r="F126" s="140" t="s">
        <v>91</v>
      </c>
      <c r="G126" s="158">
        <v>44264</v>
      </c>
      <c r="H126" s="167">
        <v>31661</v>
      </c>
      <c r="I126" s="168" t="s">
        <v>646</v>
      </c>
      <c r="J126" s="169" t="s">
        <v>647</v>
      </c>
      <c r="K126" s="155"/>
      <c r="L126" s="155"/>
      <c r="M126" s="142" t="s">
        <v>1338</v>
      </c>
      <c r="N126" s="146" t="s">
        <v>114</v>
      </c>
      <c r="O126" s="205"/>
      <c r="P126" s="205">
        <v>20</v>
      </c>
      <c r="Q126" s="205"/>
      <c r="R126" s="272">
        <v>204</v>
      </c>
      <c r="S126" s="273">
        <v>26</v>
      </c>
      <c r="T126" s="274">
        <f t="shared" si="10"/>
        <v>224</v>
      </c>
      <c r="U126" s="274"/>
      <c r="V126" s="295"/>
      <c r="W126" s="276">
        <f t="shared" si="11"/>
        <v>0</v>
      </c>
      <c r="X126" s="298"/>
      <c r="Y126" s="298"/>
      <c r="Z126" s="277">
        <f>SUM(204/$R$5/8*2*X126)+SUM(204/$R$5/8*2*Y126)</f>
        <v>0</v>
      </c>
      <c r="AA126" s="278">
        <f>V126/2*0.625</f>
        <v>0</v>
      </c>
      <c r="AB126" s="277">
        <v>15</v>
      </c>
      <c r="AC126" s="277">
        <f>8/$R$5*S126</f>
        <v>8</v>
      </c>
      <c r="AD126" s="277"/>
      <c r="AE126" s="279">
        <f>7/$R$5*S126</f>
        <v>7</v>
      </c>
      <c r="AF126" s="299"/>
      <c r="AG126" s="299"/>
      <c r="AH126" s="278"/>
      <c r="AI126" s="122"/>
      <c r="AJ126" s="298"/>
      <c r="AK126" s="277">
        <v>0</v>
      </c>
      <c r="AL126" s="277"/>
      <c r="AM126" s="277">
        <v>0</v>
      </c>
      <c r="AN126" s="306"/>
      <c r="AO126" s="282">
        <f>T126+W126+Z126+AA126+AB126+AC126+AD126+AE126+AF126+AG126+AH126+AI126+AK126+AL126+AM126+AN126+U126+AJ126</f>
        <v>254</v>
      </c>
      <c r="AP126" s="292">
        <f>(AO126-AE126-AI126-AJ126-AA126-AC126)*$AY$5-(K126+L126)*150000</f>
        <v>965799</v>
      </c>
      <c r="AQ126" s="283">
        <f>(IF(AP126&lt;1500001,AP126*0%,IF(AP126&lt;2000001,AP126*5%-75000,IF(AP126&lt;8500001,AP126*10%-175000,IF(AP126&lt;=12500001,AP126*15%-600000,IF(AP126&gt;12500001,AP126*20%-1225000))))))/$AY$5</f>
        <v>0</v>
      </c>
      <c r="AR126" s="299"/>
      <c r="AS126" s="278">
        <v>109.5</v>
      </c>
      <c r="AT126" s="277"/>
      <c r="AU126" s="280"/>
      <c r="AV126" s="285">
        <f t="shared" si="12"/>
        <v>144.5</v>
      </c>
      <c r="AW126" s="286">
        <f t="shared" si="13"/>
        <v>144</v>
      </c>
      <c r="AX126" s="287">
        <f t="shared" si="14"/>
        <v>2000</v>
      </c>
      <c r="AY126" s="301"/>
    </row>
    <row r="127" spans="1:51" s="14" customFormat="1" ht="77.25" customHeight="1">
      <c r="A127" s="118">
        <v>179</v>
      </c>
      <c r="B127" s="72">
        <v>118</v>
      </c>
      <c r="C127" s="143" t="s">
        <v>648</v>
      </c>
      <c r="D127" s="136" t="s">
        <v>649</v>
      </c>
      <c r="E127" s="136" t="s">
        <v>650</v>
      </c>
      <c r="F127" s="136" t="s">
        <v>91</v>
      </c>
      <c r="G127" s="158">
        <v>44266</v>
      </c>
      <c r="H127" s="167">
        <v>31518</v>
      </c>
      <c r="I127" s="168" t="s">
        <v>651</v>
      </c>
      <c r="J127" s="150" t="s">
        <v>652</v>
      </c>
      <c r="K127" s="155"/>
      <c r="L127" s="155"/>
      <c r="M127" s="142" t="s">
        <v>1338</v>
      </c>
      <c r="N127" s="146" t="s">
        <v>1283</v>
      </c>
      <c r="O127" s="205"/>
      <c r="P127" s="205"/>
      <c r="Q127" s="205"/>
      <c r="R127" s="272">
        <v>204</v>
      </c>
      <c r="S127" s="273"/>
      <c r="T127" s="274">
        <f t="shared" si="10"/>
        <v>0</v>
      </c>
      <c r="U127" s="274">
        <v>30</v>
      </c>
      <c r="V127" s="295"/>
      <c r="W127" s="276">
        <f t="shared" si="11"/>
        <v>0</v>
      </c>
      <c r="X127" s="298"/>
      <c r="Y127" s="298"/>
      <c r="Z127" s="277">
        <f>SUM(204/$R$5/8*2*X127)+SUM(204/$R$5/8*2*Y127)</f>
        <v>0</v>
      </c>
      <c r="AA127" s="278">
        <f>V127/2*0.625</f>
        <v>0</v>
      </c>
      <c r="AB127" s="277"/>
      <c r="AC127" s="277">
        <f>8/$R$5*S127</f>
        <v>0</v>
      </c>
      <c r="AD127" s="277"/>
      <c r="AE127" s="279">
        <f>7/$R$5*S127</f>
        <v>0</v>
      </c>
      <c r="AF127" s="299"/>
      <c r="AG127" s="299"/>
      <c r="AH127" s="278">
        <f>IFERROR(VLOOKUP(C127,[1]Anuual!B:Y,24,0),0)</f>
        <v>0</v>
      </c>
      <c r="AI127" s="122"/>
      <c r="AJ127" s="298"/>
      <c r="AK127" s="277">
        <v>0</v>
      </c>
      <c r="AL127" s="277"/>
      <c r="AM127" s="277">
        <v>0</v>
      </c>
      <c r="AN127" s="300"/>
      <c r="AO127" s="282">
        <f>T127+W127+Z127+AA127+AB127+AC127+AD127+AE127+AF127+AG127+AH127+AI127+AK127+AL127+AM127+AN127+U127+AJ127</f>
        <v>30</v>
      </c>
      <c r="AP127" s="292">
        <f>(AO127-AE127-AI127-AJ127-AA127-AC127)*$AY$5-(K127+L127)*150000</f>
        <v>121230</v>
      </c>
      <c r="AQ127" s="283">
        <f>(IF(AP127&lt;1500001,AP127*0%,IF(AP127&lt;2000001,AP127*5%-75000,IF(AP127&lt;8500001,AP127*10%-175000,IF(AP127&lt;=12500001,AP127*15%-600000,IF(AP127&gt;12500001,AP127*20%-1225000))))))/$AY$5</f>
        <v>0</v>
      </c>
      <c r="AR127" s="299"/>
      <c r="AS127" s="278"/>
      <c r="AT127" s="277"/>
      <c r="AU127" s="280"/>
      <c r="AV127" s="285">
        <f t="shared" si="12"/>
        <v>30</v>
      </c>
      <c r="AW127" s="286">
        <f t="shared" si="13"/>
        <v>30</v>
      </c>
      <c r="AX127" s="287">
        <f t="shared" si="14"/>
        <v>0</v>
      </c>
      <c r="AY127" s="301"/>
    </row>
    <row r="128" spans="1:51" s="14" customFormat="1" ht="77.25" customHeight="1">
      <c r="A128" s="120">
        <v>180</v>
      </c>
      <c r="B128" s="72">
        <v>119</v>
      </c>
      <c r="C128" s="143" t="s">
        <v>653</v>
      </c>
      <c r="D128" s="140" t="s">
        <v>654</v>
      </c>
      <c r="E128" s="140" t="s">
        <v>655</v>
      </c>
      <c r="F128" s="140" t="s">
        <v>102</v>
      </c>
      <c r="G128" s="158">
        <v>44267</v>
      </c>
      <c r="H128" s="167">
        <v>34496</v>
      </c>
      <c r="I128" s="168" t="s">
        <v>656</v>
      </c>
      <c r="J128" s="169" t="s">
        <v>657</v>
      </c>
      <c r="K128" s="155"/>
      <c r="L128" s="155"/>
      <c r="M128" s="143" t="s">
        <v>1362</v>
      </c>
      <c r="N128" s="146" t="s">
        <v>1328</v>
      </c>
      <c r="O128" s="205"/>
      <c r="P128" s="205">
        <v>30</v>
      </c>
      <c r="Q128" s="205"/>
      <c r="R128" s="272">
        <v>204</v>
      </c>
      <c r="S128" s="273">
        <v>26</v>
      </c>
      <c r="T128" s="274">
        <f t="shared" si="10"/>
        <v>234</v>
      </c>
      <c r="U128" s="274"/>
      <c r="V128" s="295"/>
      <c r="W128" s="276">
        <f t="shared" si="11"/>
        <v>0</v>
      </c>
      <c r="X128" s="298"/>
      <c r="Y128" s="298"/>
      <c r="Z128" s="277">
        <f>SUM(204/$R$5/8*2*X128)+SUM(204/$R$5/8*2*Y128)</f>
        <v>0</v>
      </c>
      <c r="AA128" s="278">
        <f>V128/2*0.625</f>
        <v>0</v>
      </c>
      <c r="AB128" s="277">
        <v>15</v>
      </c>
      <c r="AC128" s="277">
        <f>8/$R$5*S128</f>
        <v>8</v>
      </c>
      <c r="AD128" s="277"/>
      <c r="AE128" s="279">
        <f>7/$R$5*S128</f>
        <v>7</v>
      </c>
      <c r="AF128" s="299"/>
      <c r="AG128" s="299"/>
      <c r="AH128" s="278"/>
      <c r="AI128" s="122"/>
      <c r="AJ128" s="298"/>
      <c r="AK128" s="277">
        <v>0</v>
      </c>
      <c r="AL128" s="277">
        <v>0</v>
      </c>
      <c r="AM128" s="277">
        <v>0</v>
      </c>
      <c r="AN128" s="306"/>
      <c r="AO128" s="282">
        <f>T128+W128+Z128+AA128+AB128+AC128+AD128+AE128+AF128+AG128+AH128+AI128+AK128+AL128+AM128+AN128+U128+AJ128</f>
        <v>264</v>
      </c>
      <c r="AP128" s="292">
        <f>(AO128-AE128-AI128-AJ128-AA128-AC128)*$AY$5-(K128+L128)*150000</f>
        <v>1006209</v>
      </c>
      <c r="AQ128" s="283">
        <f>(IF(AP128&lt;1500001,AP128*0%,IF(AP128&lt;2000001,AP128*5%-75000,IF(AP128&lt;8500001,AP128*10%-175000,IF(AP128&lt;=12500001,AP128*15%-600000,IF(AP128&gt;12500001,AP128*20%-1225000))))))/$AY$5</f>
        <v>0</v>
      </c>
      <c r="AR128" s="299"/>
      <c r="AS128" s="278">
        <v>109.5</v>
      </c>
      <c r="AT128" s="277"/>
      <c r="AU128" s="280"/>
      <c r="AV128" s="285">
        <f t="shared" si="12"/>
        <v>154.5</v>
      </c>
      <c r="AW128" s="286">
        <f t="shared" si="13"/>
        <v>154</v>
      </c>
      <c r="AX128" s="287">
        <f t="shared" si="14"/>
        <v>2000</v>
      </c>
      <c r="AY128" s="301"/>
    </row>
    <row r="129" spans="1:51" s="14" customFormat="1" ht="77.25" customHeight="1">
      <c r="A129" s="118">
        <v>181</v>
      </c>
      <c r="B129" s="72">
        <v>120</v>
      </c>
      <c r="C129" s="143" t="s">
        <v>658</v>
      </c>
      <c r="D129" s="140" t="s">
        <v>659</v>
      </c>
      <c r="E129" s="140" t="s">
        <v>660</v>
      </c>
      <c r="F129" s="140" t="s">
        <v>102</v>
      </c>
      <c r="G129" s="158">
        <v>44267</v>
      </c>
      <c r="H129" s="167">
        <v>37561</v>
      </c>
      <c r="I129" s="168" t="s">
        <v>661</v>
      </c>
      <c r="J129" s="169" t="s">
        <v>662</v>
      </c>
      <c r="K129" s="155"/>
      <c r="L129" s="155"/>
      <c r="M129" s="143" t="s">
        <v>1338</v>
      </c>
      <c r="N129" s="146" t="s">
        <v>109</v>
      </c>
      <c r="O129" s="205"/>
      <c r="P129" s="205">
        <v>20</v>
      </c>
      <c r="Q129" s="205"/>
      <c r="R129" s="272">
        <v>204</v>
      </c>
      <c r="S129" s="273">
        <v>23</v>
      </c>
      <c r="T129" s="274">
        <f t="shared" si="10"/>
        <v>198.15384615384613</v>
      </c>
      <c r="U129" s="274"/>
      <c r="V129" s="295"/>
      <c r="W129" s="276">
        <f t="shared" si="11"/>
        <v>0</v>
      </c>
      <c r="X129" s="298"/>
      <c r="Y129" s="298"/>
      <c r="Z129" s="277">
        <f>SUM(204/$R$5/8*2*X129)+SUM(204/$R$5/8*2*Y129)</f>
        <v>0</v>
      </c>
      <c r="AA129" s="278">
        <f>V129/2*0.625</f>
        <v>0</v>
      </c>
      <c r="AB129" s="277"/>
      <c r="AC129" s="277">
        <f>8/$R$5*S129</f>
        <v>7.0769230769230775</v>
      </c>
      <c r="AD129" s="277"/>
      <c r="AE129" s="279">
        <f>7/$R$5*S129</f>
        <v>6.1923076923076916</v>
      </c>
      <c r="AF129" s="299"/>
      <c r="AG129" s="299"/>
      <c r="AH129" s="278"/>
      <c r="AI129" s="122"/>
      <c r="AJ129" s="298"/>
      <c r="AK129" s="277">
        <v>0</v>
      </c>
      <c r="AL129" s="277">
        <v>17.690000000000001</v>
      </c>
      <c r="AM129" s="277">
        <v>0</v>
      </c>
      <c r="AN129" s="300"/>
      <c r="AO129" s="282">
        <f>T129+W129+Z129+AA129+AB129+AC129+AD129+AE129+AF129+AG129+AH129+AI129+AK129+AL129+AM129+AN129+U129+AJ129</f>
        <v>229.11307692307687</v>
      </c>
      <c r="AP129" s="292">
        <f>(AO129-AE129-AI129-AJ129-AA129-AC129)*$AY$5-(K129+L129)*150000</f>
        <v>872224.98230769217</v>
      </c>
      <c r="AQ129" s="283">
        <f>(IF(AP129&lt;1500001,AP129*0%,IF(AP129&lt;2000001,AP129*5%-75000,IF(AP129&lt;8500001,AP129*10%-175000,IF(AP129&lt;=12500001,AP129*15%-600000,IF(AP129&gt;12500001,AP129*20%-1225000))))))/$AY$5</f>
        <v>0</v>
      </c>
      <c r="AR129" s="299"/>
      <c r="AS129" s="278">
        <v>110.34</v>
      </c>
      <c r="AT129" s="277"/>
      <c r="AU129" s="280"/>
      <c r="AV129" s="285">
        <f t="shared" si="12"/>
        <v>118.77</v>
      </c>
      <c r="AW129" s="286">
        <f t="shared" si="13"/>
        <v>118</v>
      </c>
      <c r="AX129" s="287">
        <f t="shared" si="14"/>
        <v>3100</v>
      </c>
      <c r="AY129" s="301"/>
    </row>
    <row r="130" spans="1:51" s="51" customFormat="1" ht="77.25" customHeight="1">
      <c r="A130" s="120">
        <v>182</v>
      </c>
      <c r="B130" s="72">
        <v>121</v>
      </c>
      <c r="C130" s="143" t="s">
        <v>663</v>
      </c>
      <c r="D130" s="140" t="s">
        <v>664</v>
      </c>
      <c r="E130" s="140" t="s">
        <v>665</v>
      </c>
      <c r="F130" s="140" t="s">
        <v>91</v>
      </c>
      <c r="G130" s="158">
        <v>44270</v>
      </c>
      <c r="H130" s="167">
        <v>37175</v>
      </c>
      <c r="I130" s="168" t="s">
        <v>666</v>
      </c>
      <c r="J130" s="169" t="s">
        <v>667</v>
      </c>
      <c r="K130" s="155"/>
      <c r="L130" s="155"/>
      <c r="M130" s="143" t="s">
        <v>1347</v>
      </c>
      <c r="N130" s="146" t="s">
        <v>1327</v>
      </c>
      <c r="O130" s="205"/>
      <c r="P130" s="205"/>
      <c r="Q130" s="205"/>
      <c r="R130" s="272">
        <v>204</v>
      </c>
      <c r="S130" s="273"/>
      <c r="T130" s="274">
        <f t="shared" si="10"/>
        <v>0</v>
      </c>
      <c r="U130" s="274">
        <v>30</v>
      </c>
      <c r="V130" s="295"/>
      <c r="W130" s="276">
        <f t="shared" si="11"/>
        <v>0</v>
      </c>
      <c r="X130" s="298"/>
      <c r="Y130" s="298"/>
      <c r="Z130" s="277">
        <f>SUM(204/$R$5/8*2*X130)+SUM(204/$R$5/8*2*Y130)</f>
        <v>0</v>
      </c>
      <c r="AA130" s="278">
        <f>V130/2*0.625</f>
        <v>0</v>
      </c>
      <c r="AB130" s="277"/>
      <c r="AC130" s="277">
        <f>8/$R$5*S130</f>
        <v>0</v>
      </c>
      <c r="AD130" s="277"/>
      <c r="AE130" s="279">
        <f>7/$R$5*S130</f>
        <v>0</v>
      </c>
      <c r="AF130" s="146"/>
      <c r="AG130" s="146"/>
      <c r="AH130" s="278">
        <f>IFERROR(VLOOKUP(C130,[1]Anuual!B:Y,24,0),0)</f>
        <v>0</v>
      </c>
      <c r="AI130" s="122"/>
      <c r="AJ130" s="302"/>
      <c r="AK130" s="307">
        <v>0</v>
      </c>
      <c r="AL130" s="277"/>
      <c r="AM130" s="277">
        <v>0</v>
      </c>
      <c r="AN130" s="306"/>
      <c r="AO130" s="282">
        <f>T130+W130+Z130+AA130+AB130+AC130+AD130+AE130+AF130+AG130+AH130+AI130+AK130+AL130+AM130+AN130+U130+AJ130</f>
        <v>30</v>
      </c>
      <c r="AP130" s="292">
        <f>(AO130-AE130-AI130-AJ130-AA130-AC130)*$AY$5-(K130+L130)*150000</f>
        <v>121230</v>
      </c>
      <c r="AQ130" s="283">
        <f>(IF(AP130&lt;1500001,AP130*0%,IF(AP130&lt;2000001,AP130*5%-75000,IF(AP130&lt;8500001,AP130*10%-175000,IF(AP130&lt;=12500001,AP130*15%-600000,IF(AP130&gt;12500001,AP130*20%-1225000))))))/$AY$5</f>
        <v>0</v>
      </c>
      <c r="AR130" s="299"/>
      <c r="AS130" s="278"/>
      <c r="AT130" s="277"/>
      <c r="AU130" s="280"/>
      <c r="AV130" s="285">
        <f t="shared" si="12"/>
        <v>30</v>
      </c>
      <c r="AW130" s="286">
        <f t="shared" si="13"/>
        <v>30</v>
      </c>
      <c r="AX130" s="287">
        <f t="shared" si="14"/>
        <v>0</v>
      </c>
      <c r="AY130" s="309"/>
    </row>
    <row r="131" spans="1:51" s="14" customFormat="1" ht="77.25" customHeight="1">
      <c r="A131" s="118">
        <v>183</v>
      </c>
      <c r="B131" s="72">
        <v>122</v>
      </c>
      <c r="C131" s="143" t="s">
        <v>668</v>
      </c>
      <c r="D131" s="140" t="s">
        <v>669</v>
      </c>
      <c r="E131" s="140" t="s">
        <v>670</v>
      </c>
      <c r="F131" s="140" t="s">
        <v>102</v>
      </c>
      <c r="G131" s="158">
        <v>44270</v>
      </c>
      <c r="H131" s="167">
        <v>35348</v>
      </c>
      <c r="I131" s="168" t="s">
        <v>671</v>
      </c>
      <c r="J131" s="169" t="s">
        <v>672</v>
      </c>
      <c r="K131" s="155"/>
      <c r="L131" s="155"/>
      <c r="M131" s="142" t="s">
        <v>1338</v>
      </c>
      <c r="N131" s="146" t="s">
        <v>1283</v>
      </c>
      <c r="O131" s="205"/>
      <c r="P131" s="205"/>
      <c r="Q131" s="205"/>
      <c r="R131" s="272">
        <v>204</v>
      </c>
      <c r="S131" s="273"/>
      <c r="T131" s="274">
        <f t="shared" si="10"/>
        <v>0</v>
      </c>
      <c r="U131" s="274">
        <v>30</v>
      </c>
      <c r="V131" s="295"/>
      <c r="W131" s="276">
        <f t="shared" si="11"/>
        <v>0</v>
      </c>
      <c r="X131" s="298"/>
      <c r="Y131" s="298"/>
      <c r="Z131" s="277">
        <f>SUM(204/$R$5/8*2*X131)+SUM(204/$R$5/8*2*Y131)</f>
        <v>0</v>
      </c>
      <c r="AA131" s="278">
        <f>V131/2*0.625</f>
        <v>0</v>
      </c>
      <c r="AB131" s="277"/>
      <c r="AC131" s="277">
        <f>8/$R$5*S131</f>
        <v>0</v>
      </c>
      <c r="AD131" s="277"/>
      <c r="AE131" s="279">
        <f>7/$R$5*S131</f>
        <v>0</v>
      </c>
      <c r="AF131" s="299"/>
      <c r="AG131" s="299"/>
      <c r="AH131" s="278">
        <f>IFERROR(VLOOKUP(C131,[1]Anuual!B:Y,24,0),0)</f>
        <v>0</v>
      </c>
      <c r="AI131" s="122"/>
      <c r="AJ131" s="298"/>
      <c r="AK131" s="277">
        <v>0</v>
      </c>
      <c r="AL131" s="277"/>
      <c r="AM131" s="277">
        <v>0</v>
      </c>
      <c r="AN131" s="300"/>
      <c r="AO131" s="282">
        <f>T131+W131+Z131+AA131+AB131+AC131+AD131+AE131+AF131+AG131+AH131+AI131+AK131+AL131+AM131+AN131+U131+AJ131</f>
        <v>30</v>
      </c>
      <c r="AP131" s="292">
        <f>(AO131-AE131-AI131-AJ131-AA131-AC131)*$AY$5-(K131+L131)*150000</f>
        <v>121230</v>
      </c>
      <c r="AQ131" s="283">
        <f>(IF(AP131&lt;1500001,AP131*0%,IF(AP131&lt;2000001,AP131*5%-75000,IF(AP131&lt;8500001,AP131*10%-175000,IF(AP131&lt;=12500001,AP131*15%-600000,IF(AP131&gt;12500001,AP131*20%-1225000))))))/$AY$5</f>
        <v>0</v>
      </c>
      <c r="AR131" s="299"/>
      <c r="AS131" s="278"/>
      <c r="AT131" s="277"/>
      <c r="AU131" s="280"/>
      <c r="AV131" s="285">
        <f t="shared" si="12"/>
        <v>30</v>
      </c>
      <c r="AW131" s="286">
        <f t="shared" si="13"/>
        <v>30</v>
      </c>
      <c r="AX131" s="287">
        <f t="shared" si="14"/>
        <v>0</v>
      </c>
      <c r="AY131" s="301"/>
    </row>
    <row r="132" spans="1:51" s="14" customFormat="1" ht="77.25" customHeight="1">
      <c r="A132" s="118">
        <v>185</v>
      </c>
      <c r="B132" s="72">
        <v>123</v>
      </c>
      <c r="C132" s="143" t="s">
        <v>673</v>
      </c>
      <c r="D132" s="140" t="s">
        <v>674</v>
      </c>
      <c r="E132" s="140" t="s">
        <v>675</v>
      </c>
      <c r="F132" s="140" t="s">
        <v>91</v>
      </c>
      <c r="G132" s="158">
        <v>44270</v>
      </c>
      <c r="H132" s="167">
        <v>24262</v>
      </c>
      <c r="I132" s="168" t="s">
        <v>676</v>
      </c>
      <c r="J132" s="169" t="s">
        <v>677</v>
      </c>
      <c r="K132" s="155"/>
      <c r="L132" s="155"/>
      <c r="M132" s="142" t="s">
        <v>1368</v>
      </c>
      <c r="N132" s="146" t="s">
        <v>104</v>
      </c>
      <c r="O132" s="205"/>
      <c r="P132" s="205"/>
      <c r="Q132" s="205"/>
      <c r="R132" s="272">
        <v>204</v>
      </c>
      <c r="S132" s="273">
        <v>26</v>
      </c>
      <c r="T132" s="274">
        <f t="shared" si="10"/>
        <v>204</v>
      </c>
      <c r="U132" s="274"/>
      <c r="V132" s="295"/>
      <c r="W132" s="276">
        <f t="shared" si="11"/>
        <v>0</v>
      </c>
      <c r="X132" s="298"/>
      <c r="Y132" s="298"/>
      <c r="Z132" s="277">
        <f>SUM(204/$R$5/8*2*X132)+SUM(204/$R$5/8*2*Y132)</f>
        <v>0</v>
      </c>
      <c r="AA132" s="278">
        <f>V132/2*0.625</f>
        <v>0</v>
      </c>
      <c r="AB132" s="277">
        <v>15</v>
      </c>
      <c r="AC132" s="277">
        <f>8/$R$5*S132</f>
        <v>8</v>
      </c>
      <c r="AD132" s="277"/>
      <c r="AE132" s="279">
        <f>7/$R$5*S132</f>
        <v>7</v>
      </c>
      <c r="AF132" s="299"/>
      <c r="AG132" s="299"/>
      <c r="AH132" s="278"/>
      <c r="AI132" s="122"/>
      <c r="AJ132" s="298"/>
      <c r="AK132" s="277">
        <v>0</v>
      </c>
      <c r="AL132" s="277"/>
      <c r="AM132" s="277">
        <v>0</v>
      </c>
      <c r="AN132" s="300"/>
      <c r="AO132" s="282">
        <f>T132+W132+Z132+AA132+AB132+AC132+AD132+AE132+AF132+AG132+AH132+AI132+AK132+AL132+AM132+AN132+U132+AJ132</f>
        <v>234</v>
      </c>
      <c r="AP132" s="292">
        <f>(AO132-AE132-AI132-AJ132-AA132-AC132)*$AY$5-(K132+L132)*150000</f>
        <v>884979</v>
      </c>
      <c r="AQ132" s="283">
        <f>(IF(AP132&lt;1500001,AP132*0%,IF(AP132&lt;2000001,AP132*5%-75000,IF(AP132&lt;8500001,AP132*10%-175000,IF(AP132&lt;=12500001,AP132*15%-600000,IF(AP132&gt;12500001,AP132*20%-1225000))))))/$AY$5</f>
        <v>0</v>
      </c>
      <c r="AR132" s="299"/>
      <c r="AS132" s="278">
        <v>109.5</v>
      </c>
      <c r="AT132" s="277"/>
      <c r="AU132" s="280"/>
      <c r="AV132" s="285">
        <f t="shared" si="12"/>
        <v>124.5</v>
      </c>
      <c r="AW132" s="286">
        <f t="shared" si="13"/>
        <v>124</v>
      </c>
      <c r="AX132" s="287">
        <f t="shared" si="14"/>
        <v>2000</v>
      </c>
      <c r="AY132" s="301"/>
    </row>
    <row r="133" spans="1:51" s="14" customFormat="1" ht="77.25" customHeight="1">
      <c r="A133" s="120">
        <v>186</v>
      </c>
      <c r="B133" s="72">
        <v>124</v>
      </c>
      <c r="C133" s="143" t="s">
        <v>678</v>
      </c>
      <c r="D133" s="140" t="s">
        <v>679</v>
      </c>
      <c r="E133" s="140" t="s">
        <v>680</v>
      </c>
      <c r="F133" s="140" t="s">
        <v>91</v>
      </c>
      <c r="G133" s="158">
        <v>44271</v>
      </c>
      <c r="H133" s="167">
        <v>37418</v>
      </c>
      <c r="I133" s="168" t="s">
        <v>681</v>
      </c>
      <c r="J133" s="169" t="s">
        <v>682</v>
      </c>
      <c r="K133" s="155"/>
      <c r="L133" s="155"/>
      <c r="M133" s="142" t="s">
        <v>1338</v>
      </c>
      <c r="N133" s="146" t="s">
        <v>109</v>
      </c>
      <c r="O133" s="205"/>
      <c r="P133" s="205">
        <v>20</v>
      </c>
      <c r="Q133" s="205"/>
      <c r="R133" s="272">
        <v>204</v>
      </c>
      <c r="S133" s="273">
        <v>25.5</v>
      </c>
      <c r="T133" s="274">
        <f t="shared" si="10"/>
        <v>219.69230769230768</v>
      </c>
      <c r="U133" s="274"/>
      <c r="V133" s="295"/>
      <c r="W133" s="276">
        <f t="shared" si="11"/>
        <v>0</v>
      </c>
      <c r="X133" s="298"/>
      <c r="Y133" s="298"/>
      <c r="Z133" s="277">
        <f>SUM(204/$R$5/8*2*X133)+SUM(204/$R$5/8*2*Y133)</f>
        <v>0</v>
      </c>
      <c r="AA133" s="278">
        <f>V133/2*0.625</f>
        <v>0</v>
      </c>
      <c r="AB133" s="277">
        <v>12</v>
      </c>
      <c r="AC133" s="277">
        <f>8/$R$5*S133</f>
        <v>7.8461538461538467</v>
      </c>
      <c r="AD133" s="277"/>
      <c r="AE133" s="279">
        <f>7/$R$5*S133</f>
        <v>6.865384615384615</v>
      </c>
      <c r="AF133" s="299"/>
      <c r="AG133" s="299"/>
      <c r="AH133" s="278"/>
      <c r="AI133" s="122"/>
      <c r="AJ133" s="298"/>
      <c r="AK133" s="277">
        <v>0</v>
      </c>
      <c r="AL133" s="277"/>
      <c r="AM133" s="277">
        <v>0</v>
      </c>
      <c r="AN133" s="300"/>
      <c r="AO133" s="282">
        <f>T133+W133+Z133+AA133+AB133+AC133+AD133+AE133+AF133+AG133+AH133+AI133+AK133+AL133+AM133+AN133+U133+AJ133</f>
        <v>246.40384615384613</v>
      </c>
      <c r="AP133" s="292">
        <f>(AO133-AE133-AI133-AJ133-AA133-AC133)*$AY$5-(K133+L133)*150000</f>
        <v>936268.61538461538</v>
      </c>
      <c r="AQ133" s="283">
        <f>(IF(AP133&lt;1500001,AP133*0%,IF(AP133&lt;2000001,AP133*5%-75000,IF(AP133&lt;8500001,AP133*10%-175000,IF(AP133&lt;=12500001,AP133*15%-600000,IF(AP133&gt;12500001,AP133*20%-1225000))))))/$AY$5</f>
        <v>0</v>
      </c>
      <c r="AR133" s="299"/>
      <c r="AS133" s="278">
        <v>109.5</v>
      </c>
      <c r="AT133" s="277"/>
      <c r="AU133" s="280"/>
      <c r="AV133" s="285">
        <f t="shared" si="12"/>
        <v>136.9</v>
      </c>
      <c r="AW133" s="286">
        <f t="shared" si="13"/>
        <v>136</v>
      </c>
      <c r="AX133" s="287">
        <f t="shared" si="14"/>
        <v>3600</v>
      </c>
      <c r="AY133" s="301"/>
    </row>
    <row r="134" spans="1:51" s="14" customFormat="1" ht="77.25" customHeight="1">
      <c r="A134" s="118">
        <v>187</v>
      </c>
      <c r="B134" s="72">
        <v>125</v>
      </c>
      <c r="C134" s="143" t="s">
        <v>683</v>
      </c>
      <c r="D134" s="140" t="s">
        <v>684</v>
      </c>
      <c r="E134" s="140" t="s">
        <v>685</v>
      </c>
      <c r="F134" s="140" t="s">
        <v>102</v>
      </c>
      <c r="G134" s="158">
        <v>44271</v>
      </c>
      <c r="H134" s="167">
        <v>35403</v>
      </c>
      <c r="I134" s="168" t="s">
        <v>686</v>
      </c>
      <c r="J134" s="169" t="s">
        <v>687</v>
      </c>
      <c r="K134" s="155"/>
      <c r="L134" s="155"/>
      <c r="M134" s="143" t="s">
        <v>1338</v>
      </c>
      <c r="N134" s="146" t="s">
        <v>109</v>
      </c>
      <c r="O134" s="205"/>
      <c r="P134" s="205"/>
      <c r="Q134" s="205"/>
      <c r="R134" s="272">
        <v>204</v>
      </c>
      <c r="S134" s="273"/>
      <c r="T134" s="274">
        <f t="shared" si="10"/>
        <v>0</v>
      </c>
      <c r="U134" s="274">
        <v>30</v>
      </c>
      <c r="V134" s="295"/>
      <c r="W134" s="276">
        <f t="shared" si="11"/>
        <v>0</v>
      </c>
      <c r="X134" s="298"/>
      <c r="Y134" s="298"/>
      <c r="Z134" s="277">
        <f>SUM(204/$R$5/8*2*X134)+SUM(204/$R$5/8*2*Y134)</f>
        <v>0</v>
      </c>
      <c r="AA134" s="278">
        <f>V134/2*0.625</f>
        <v>0</v>
      </c>
      <c r="AB134" s="277"/>
      <c r="AC134" s="277">
        <f>8/$R$5*S134</f>
        <v>0</v>
      </c>
      <c r="AD134" s="277"/>
      <c r="AE134" s="279">
        <f>7/$R$5*S134</f>
        <v>0</v>
      </c>
      <c r="AF134" s="299"/>
      <c r="AG134" s="299"/>
      <c r="AH134" s="278">
        <f>IFERROR(VLOOKUP(C134,[1]Anuual!B:Y,24,0),0)</f>
        <v>0</v>
      </c>
      <c r="AI134" s="122"/>
      <c r="AJ134" s="298"/>
      <c r="AK134" s="277">
        <v>0</v>
      </c>
      <c r="AL134" s="277"/>
      <c r="AM134" s="277">
        <v>0</v>
      </c>
      <c r="AN134" s="300"/>
      <c r="AO134" s="282">
        <f>T134+W134+Z134+AA134+AB134+AC134+AD134+AE134+AF134+AG134+AH134+AI134+AK134+AL134+AM134+AN134+U134+AJ134</f>
        <v>30</v>
      </c>
      <c r="AP134" s="292">
        <f>(AO134-AE134-AI134-AJ134-AA134-AC134)*$AY$5-(K134+L134)*150000</f>
        <v>121230</v>
      </c>
      <c r="AQ134" s="283">
        <f>(IF(AP134&lt;1500001,AP134*0%,IF(AP134&lt;2000001,AP134*5%-75000,IF(AP134&lt;8500001,AP134*10%-175000,IF(AP134&lt;=12500001,AP134*15%-600000,IF(AP134&gt;12500001,AP134*20%-1225000))))))/$AY$5</f>
        <v>0</v>
      </c>
      <c r="AR134" s="299"/>
      <c r="AS134" s="278"/>
      <c r="AT134" s="277"/>
      <c r="AU134" s="280"/>
      <c r="AV134" s="285">
        <f t="shared" si="12"/>
        <v>30</v>
      </c>
      <c r="AW134" s="286">
        <f t="shared" si="13"/>
        <v>30</v>
      </c>
      <c r="AX134" s="287">
        <f t="shared" si="14"/>
        <v>0</v>
      </c>
      <c r="AY134" s="301"/>
    </row>
    <row r="135" spans="1:51" s="14" customFormat="1" ht="77.25" customHeight="1">
      <c r="A135" s="120">
        <v>188</v>
      </c>
      <c r="B135" s="72">
        <v>126</v>
      </c>
      <c r="C135" s="143" t="s">
        <v>688</v>
      </c>
      <c r="D135" s="136" t="s">
        <v>689</v>
      </c>
      <c r="E135" s="136" t="s">
        <v>690</v>
      </c>
      <c r="F135" s="136" t="s">
        <v>91</v>
      </c>
      <c r="G135" s="158">
        <v>44271</v>
      </c>
      <c r="H135" s="167">
        <v>34436</v>
      </c>
      <c r="I135" s="168" t="s">
        <v>691</v>
      </c>
      <c r="J135" s="150" t="s">
        <v>692</v>
      </c>
      <c r="K135" s="155"/>
      <c r="L135" s="155"/>
      <c r="M135" s="142" t="s">
        <v>1338</v>
      </c>
      <c r="N135" s="146" t="s">
        <v>1283</v>
      </c>
      <c r="O135" s="205"/>
      <c r="P135" s="205">
        <v>30</v>
      </c>
      <c r="Q135" s="205"/>
      <c r="R135" s="272">
        <v>204</v>
      </c>
      <c r="S135" s="273">
        <v>26</v>
      </c>
      <c r="T135" s="274">
        <f t="shared" si="10"/>
        <v>234</v>
      </c>
      <c r="U135" s="274"/>
      <c r="V135" s="295"/>
      <c r="W135" s="276">
        <f t="shared" si="11"/>
        <v>0</v>
      </c>
      <c r="X135" s="298"/>
      <c r="Y135" s="298"/>
      <c r="Z135" s="277">
        <f>SUM(204/$R$5/8*2*X135)+SUM(204/$R$5/8*2*Y135)</f>
        <v>0</v>
      </c>
      <c r="AA135" s="278">
        <f>V135/2*0.625</f>
        <v>0</v>
      </c>
      <c r="AB135" s="277">
        <v>15</v>
      </c>
      <c r="AC135" s="277">
        <f>8/$R$5*S135</f>
        <v>8</v>
      </c>
      <c r="AD135" s="277"/>
      <c r="AE135" s="279">
        <f>7/$R$5*S135</f>
        <v>7</v>
      </c>
      <c r="AF135" s="299"/>
      <c r="AG135" s="299"/>
      <c r="AH135" s="278"/>
      <c r="AI135" s="122"/>
      <c r="AJ135" s="298"/>
      <c r="AK135" s="277">
        <v>0</v>
      </c>
      <c r="AL135" s="277"/>
      <c r="AM135" s="277">
        <v>0</v>
      </c>
      <c r="AN135" s="300"/>
      <c r="AO135" s="282">
        <f>T135+W135+Z135+AA135+AB135+AC135+AD135+AE135+AF135+AG135+AH135+AI135+AK135+AL135+AM135+AN135+U135+AJ135</f>
        <v>264</v>
      </c>
      <c r="AP135" s="292">
        <f>(AO135-AE135-AI135-AJ135-AA135-AC135)*$AY$5-(K135+L135)*150000</f>
        <v>1006209</v>
      </c>
      <c r="AQ135" s="283">
        <f>(IF(AP135&lt;1500001,AP135*0%,IF(AP135&lt;2000001,AP135*5%-75000,IF(AP135&lt;8500001,AP135*10%-175000,IF(AP135&lt;=12500001,AP135*15%-600000,IF(AP135&gt;12500001,AP135*20%-1225000))))))/$AY$5</f>
        <v>0</v>
      </c>
      <c r="AR135" s="299"/>
      <c r="AS135" s="278">
        <v>109.5</v>
      </c>
      <c r="AT135" s="277"/>
      <c r="AU135" s="280"/>
      <c r="AV135" s="285">
        <f t="shared" si="12"/>
        <v>154.5</v>
      </c>
      <c r="AW135" s="286">
        <f t="shared" si="13"/>
        <v>154</v>
      </c>
      <c r="AX135" s="287">
        <f t="shared" si="14"/>
        <v>2000</v>
      </c>
      <c r="AY135" s="301"/>
    </row>
    <row r="136" spans="1:51" s="14" customFormat="1" ht="77.25" customHeight="1">
      <c r="A136" s="118">
        <v>189</v>
      </c>
      <c r="B136" s="72">
        <v>127</v>
      </c>
      <c r="C136" s="143" t="s">
        <v>693</v>
      </c>
      <c r="D136" s="140" t="s">
        <v>694</v>
      </c>
      <c r="E136" s="140" t="s">
        <v>695</v>
      </c>
      <c r="F136" s="140" t="s">
        <v>102</v>
      </c>
      <c r="G136" s="158">
        <v>44271</v>
      </c>
      <c r="H136" s="167">
        <v>37624</v>
      </c>
      <c r="I136" s="168" t="s">
        <v>696</v>
      </c>
      <c r="J136" s="169" t="s">
        <v>697</v>
      </c>
      <c r="K136" s="155"/>
      <c r="L136" s="155"/>
      <c r="M136" s="142" t="s">
        <v>1338</v>
      </c>
      <c r="N136" s="146" t="s">
        <v>114</v>
      </c>
      <c r="O136" s="205"/>
      <c r="P136" s="205">
        <v>30</v>
      </c>
      <c r="Q136" s="205"/>
      <c r="R136" s="272">
        <v>204</v>
      </c>
      <c r="S136" s="273">
        <v>25.875</v>
      </c>
      <c r="T136" s="274">
        <f t="shared" si="10"/>
        <v>232.875</v>
      </c>
      <c r="U136" s="274"/>
      <c r="V136" s="295"/>
      <c r="W136" s="276">
        <f t="shared" si="11"/>
        <v>0</v>
      </c>
      <c r="X136" s="298"/>
      <c r="Y136" s="298"/>
      <c r="Z136" s="277">
        <f>SUM(204/$R$5/8*2*X136)+SUM(204/$R$5/8*2*Y136)</f>
        <v>0</v>
      </c>
      <c r="AA136" s="278">
        <f>V136/2*0.625</f>
        <v>0</v>
      </c>
      <c r="AB136" s="277">
        <v>3</v>
      </c>
      <c r="AC136" s="277">
        <f>8/$R$5*S136</f>
        <v>7.9615384615384617</v>
      </c>
      <c r="AD136" s="277"/>
      <c r="AE136" s="279">
        <f>7/$R$5*S136</f>
        <v>6.9663461538461533</v>
      </c>
      <c r="AF136" s="299"/>
      <c r="AG136" s="299"/>
      <c r="AH136" s="278"/>
      <c r="AI136" s="122"/>
      <c r="AJ136" s="298"/>
      <c r="AK136" s="277">
        <v>0</v>
      </c>
      <c r="AL136" s="277"/>
      <c r="AM136" s="277">
        <v>0</v>
      </c>
      <c r="AN136" s="306"/>
      <c r="AO136" s="282">
        <f>T136+W136+Z136+AA136+AB136+AC136+AD136+AE136+AF136+AG136+AH136+AI136+AK136+AL136+AM136+AN136+U136+AJ136</f>
        <v>250.80288461538461</v>
      </c>
      <c r="AP136" s="292">
        <f>(AO136-AE136-AI136-AJ136-AA136-AC136)*$AY$5-(K136+L136)*150000</f>
        <v>953170.875</v>
      </c>
      <c r="AQ136" s="283">
        <f>(IF(AP136&lt;1500001,AP136*0%,IF(AP136&lt;2000001,AP136*5%-75000,IF(AP136&lt;8500001,AP136*10%-175000,IF(AP136&lt;=12500001,AP136*15%-600000,IF(AP136&gt;12500001,AP136*20%-1225000))))))/$AY$5</f>
        <v>0</v>
      </c>
      <c r="AR136" s="299"/>
      <c r="AS136" s="278">
        <v>108.45</v>
      </c>
      <c r="AT136" s="277"/>
      <c r="AU136" s="280"/>
      <c r="AV136" s="285">
        <f t="shared" si="12"/>
        <v>142.35</v>
      </c>
      <c r="AW136" s="286">
        <f t="shared" si="13"/>
        <v>142</v>
      </c>
      <c r="AX136" s="287">
        <f t="shared" si="14"/>
        <v>1400</v>
      </c>
      <c r="AY136" s="301"/>
    </row>
    <row r="137" spans="1:51" s="14" customFormat="1" ht="77.25" customHeight="1">
      <c r="A137" s="120">
        <v>190</v>
      </c>
      <c r="B137" s="72">
        <v>128</v>
      </c>
      <c r="C137" s="143" t="s">
        <v>698</v>
      </c>
      <c r="D137" s="136" t="s">
        <v>699</v>
      </c>
      <c r="E137" s="136" t="s">
        <v>700</v>
      </c>
      <c r="F137" s="136" t="s">
        <v>102</v>
      </c>
      <c r="G137" s="158">
        <v>44272</v>
      </c>
      <c r="H137" s="167">
        <v>34981</v>
      </c>
      <c r="I137" s="168" t="s">
        <v>701</v>
      </c>
      <c r="J137" s="150" t="s">
        <v>702</v>
      </c>
      <c r="K137" s="155"/>
      <c r="L137" s="155"/>
      <c r="M137" s="142" t="s">
        <v>1347</v>
      </c>
      <c r="N137" s="146" t="s">
        <v>1287</v>
      </c>
      <c r="O137" s="205">
        <v>120</v>
      </c>
      <c r="P137" s="205">
        <v>50</v>
      </c>
      <c r="Q137" s="205"/>
      <c r="R137" s="272">
        <v>204</v>
      </c>
      <c r="S137" s="273">
        <v>26</v>
      </c>
      <c r="T137" s="274">
        <f t="shared" si="10"/>
        <v>374</v>
      </c>
      <c r="U137" s="274"/>
      <c r="V137" s="295"/>
      <c r="W137" s="276">
        <f t="shared" si="11"/>
        <v>0</v>
      </c>
      <c r="X137" s="298"/>
      <c r="Y137" s="298"/>
      <c r="Z137" s="277">
        <f>SUM(204/$R$5/8*2*X137)+SUM(204/$R$5/8*2*Y137)</f>
        <v>0</v>
      </c>
      <c r="AA137" s="278">
        <f>V137/2*0.625</f>
        <v>0</v>
      </c>
      <c r="AB137" s="277">
        <v>15</v>
      </c>
      <c r="AC137" s="277">
        <f>8/$R$5*S137</f>
        <v>8</v>
      </c>
      <c r="AD137" s="277"/>
      <c r="AE137" s="279">
        <f>7/$R$5*S137</f>
        <v>7</v>
      </c>
      <c r="AF137" s="299"/>
      <c r="AG137" s="299"/>
      <c r="AH137" s="278"/>
      <c r="AI137" s="122"/>
      <c r="AJ137" s="298"/>
      <c r="AK137" s="277">
        <v>0</v>
      </c>
      <c r="AL137" s="277"/>
      <c r="AM137" s="277">
        <v>0</v>
      </c>
      <c r="AN137" s="306"/>
      <c r="AO137" s="282">
        <f>T137+W137+Z137+AA137+AB137+AC137+AD137+AE137+AF137+AG137+AH137+AI137+AK137+AL137+AM137+AN137+U137+AJ137</f>
        <v>404</v>
      </c>
      <c r="AP137" s="292">
        <f>(AO137-AE137-AI137-AJ137-AA137-AC137)*$AY$5-(K137+L137)*150000</f>
        <v>1571949</v>
      </c>
      <c r="AQ137" s="283">
        <f>(IF(AP137&lt;1500001,AP137*0%,IF(AP137&lt;2000001,AP137*5%-75000,IF(AP137&lt;8500001,AP137*10%-175000,IF(AP137&lt;=12500001,AP137*15%-600000,IF(AP137&gt;12500001,AP137*20%-1225000))))))/$AY$5</f>
        <v>0.89023756495917139</v>
      </c>
      <c r="AR137" s="299"/>
      <c r="AS137" s="278">
        <v>109.5</v>
      </c>
      <c r="AT137" s="277"/>
      <c r="AU137" s="280"/>
      <c r="AV137" s="285">
        <f t="shared" si="12"/>
        <v>293.61</v>
      </c>
      <c r="AW137" s="286">
        <f t="shared" si="13"/>
        <v>293</v>
      </c>
      <c r="AX137" s="287">
        <f t="shared" si="14"/>
        <v>2400</v>
      </c>
      <c r="AY137" s="301"/>
    </row>
    <row r="138" spans="1:51" s="14" customFormat="1" ht="77.25" customHeight="1">
      <c r="A138" s="118">
        <v>191</v>
      </c>
      <c r="B138" s="72">
        <v>129</v>
      </c>
      <c r="C138" s="143" t="s">
        <v>703</v>
      </c>
      <c r="D138" s="136" t="s">
        <v>704</v>
      </c>
      <c r="E138" s="136" t="s">
        <v>705</v>
      </c>
      <c r="F138" s="136" t="s">
        <v>102</v>
      </c>
      <c r="G138" s="158">
        <v>44273</v>
      </c>
      <c r="H138" s="167">
        <v>30906</v>
      </c>
      <c r="I138" s="168" t="s">
        <v>706</v>
      </c>
      <c r="J138" s="150" t="s">
        <v>707</v>
      </c>
      <c r="K138" s="155"/>
      <c r="L138" s="155"/>
      <c r="M138" s="143" t="s">
        <v>1338</v>
      </c>
      <c r="N138" s="146" t="s">
        <v>1283</v>
      </c>
      <c r="O138" s="205"/>
      <c r="P138" s="205"/>
      <c r="Q138" s="205"/>
      <c r="R138" s="272">
        <v>204</v>
      </c>
      <c r="S138" s="273"/>
      <c r="T138" s="274">
        <f t="shared" ref="T138:T196" si="15">(R138+O138+P138+Q138)/$R$5*S138</f>
        <v>0</v>
      </c>
      <c r="U138" s="274">
        <v>30</v>
      </c>
      <c r="V138" s="295"/>
      <c r="W138" s="276">
        <f t="shared" ref="W138:W196" si="16">(204/$R$5/8)*1.5*V138</f>
        <v>0</v>
      </c>
      <c r="X138" s="298"/>
      <c r="Y138" s="298"/>
      <c r="Z138" s="277">
        <f>SUM(204/$R$5/8*2*X138)+SUM(204/$R$5/8*2*Y138)</f>
        <v>0</v>
      </c>
      <c r="AA138" s="278">
        <f>V138/2*0.625</f>
        <v>0</v>
      </c>
      <c r="AB138" s="277"/>
      <c r="AC138" s="277">
        <f>8/$R$5*S138</f>
        <v>0</v>
      </c>
      <c r="AD138" s="277"/>
      <c r="AE138" s="279">
        <f>7/$R$5*S138</f>
        <v>0</v>
      </c>
      <c r="AF138" s="299"/>
      <c r="AG138" s="299"/>
      <c r="AH138" s="278">
        <f>IFERROR(VLOOKUP(C138,[1]Anuual!B:Y,24,0),0)</f>
        <v>0</v>
      </c>
      <c r="AI138" s="122"/>
      <c r="AJ138" s="298"/>
      <c r="AK138" s="277">
        <v>0</v>
      </c>
      <c r="AL138" s="277"/>
      <c r="AM138" s="277">
        <v>0</v>
      </c>
      <c r="AN138" s="300"/>
      <c r="AO138" s="282">
        <f>T138+W138+Z138+AA138+AB138+AC138+AD138+AE138+AF138+AG138+AH138+AI138+AK138+AL138+AM138+AN138+U138+AJ138</f>
        <v>30</v>
      </c>
      <c r="AP138" s="292">
        <f>(AO138-AE138-AI138-AJ138-AA138-AC138)*$AY$5-(K138+L138)*150000</f>
        <v>121230</v>
      </c>
      <c r="AQ138" s="283">
        <f>(IF(AP138&lt;1500001,AP138*0%,IF(AP138&lt;2000001,AP138*5%-75000,IF(AP138&lt;8500001,AP138*10%-175000,IF(AP138&lt;=12500001,AP138*15%-600000,IF(AP138&gt;12500001,AP138*20%-1225000))))))/$AY$5</f>
        <v>0</v>
      </c>
      <c r="AR138" s="299"/>
      <c r="AS138" s="278"/>
      <c r="AT138" s="277"/>
      <c r="AU138" s="280"/>
      <c r="AV138" s="285">
        <f t="shared" ref="AV138:AV196" si="17">ROUND(AO138-AQ138-AR138-AS138-AT138-AU138,2)</f>
        <v>30</v>
      </c>
      <c r="AW138" s="286">
        <f t="shared" ref="AW138:AW196" si="18">INT(AV138)</f>
        <v>30</v>
      </c>
      <c r="AX138" s="287">
        <f t="shared" ref="AX138:AX196" si="19">ROUND((AV138-AW138)*4000,-2)</f>
        <v>0</v>
      </c>
      <c r="AY138" s="301"/>
    </row>
    <row r="139" spans="1:51" s="14" customFormat="1" ht="77.25" customHeight="1">
      <c r="A139" s="118">
        <v>193</v>
      </c>
      <c r="B139" s="72">
        <v>130</v>
      </c>
      <c r="C139" s="143" t="s">
        <v>708</v>
      </c>
      <c r="D139" s="136" t="s">
        <v>709</v>
      </c>
      <c r="E139" s="136" t="s">
        <v>710</v>
      </c>
      <c r="F139" s="136" t="s">
        <v>91</v>
      </c>
      <c r="G139" s="158">
        <v>44273</v>
      </c>
      <c r="H139" s="167">
        <v>37699</v>
      </c>
      <c r="I139" s="168" t="s">
        <v>711</v>
      </c>
      <c r="J139" s="150" t="s">
        <v>712</v>
      </c>
      <c r="K139" s="155"/>
      <c r="L139" s="155"/>
      <c r="M139" s="142" t="s">
        <v>1347</v>
      </c>
      <c r="N139" s="146" t="s">
        <v>1287</v>
      </c>
      <c r="O139" s="205"/>
      <c r="P139" s="205">
        <v>30</v>
      </c>
      <c r="Q139" s="205"/>
      <c r="R139" s="272">
        <v>204</v>
      </c>
      <c r="S139" s="273">
        <v>26</v>
      </c>
      <c r="T139" s="274">
        <f t="shared" si="15"/>
        <v>234</v>
      </c>
      <c r="U139" s="274"/>
      <c r="V139" s="295"/>
      <c r="W139" s="276">
        <f t="shared" si="16"/>
        <v>0</v>
      </c>
      <c r="X139" s="298"/>
      <c r="Y139" s="298"/>
      <c r="Z139" s="277">
        <f>SUM(204/$R$5/8*2*X139)+SUM(204/$R$5/8*2*Y139)</f>
        <v>0</v>
      </c>
      <c r="AA139" s="278">
        <f>V139/2*0.625</f>
        <v>0</v>
      </c>
      <c r="AB139" s="277">
        <v>15</v>
      </c>
      <c r="AC139" s="277">
        <f>8/$R$5*S139</f>
        <v>8</v>
      </c>
      <c r="AD139" s="277"/>
      <c r="AE139" s="279">
        <f>7/$R$5*S139</f>
        <v>7</v>
      </c>
      <c r="AF139" s="299"/>
      <c r="AG139" s="299"/>
      <c r="AH139" s="278"/>
      <c r="AI139" s="122"/>
      <c r="AJ139" s="298"/>
      <c r="AK139" s="277">
        <v>0</v>
      </c>
      <c r="AL139" s="277"/>
      <c r="AM139" s="277">
        <v>0</v>
      </c>
      <c r="AN139" s="300"/>
      <c r="AO139" s="282">
        <f>T139+W139+Z139+AA139+AB139+AC139+AD139+AE139+AF139+AG139+AH139+AI139+AK139+AL139+AM139+AN139+U139+AJ139</f>
        <v>264</v>
      </c>
      <c r="AP139" s="292">
        <f>(AO139-AE139-AI139-AJ139-AA139-AC139)*$AY$5-(K139+L139)*150000</f>
        <v>1006209</v>
      </c>
      <c r="AQ139" s="283">
        <f>(IF(AP139&lt;1500001,AP139*0%,IF(AP139&lt;2000001,AP139*5%-75000,IF(AP139&lt;8500001,AP139*10%-175000,IF(AP139&lt;=12500001,AP139*15%-600000,IF(AP139&gt;12500001,AP139*20%-1225000))))))/$AY$5</f>
        <v>0</v>
      </c>
      <c r="AR139" s="299"/>
      <c r="AS139" s="278">
        <v>109.5</v>
      </c>
      <c r="AT139" s="277"/>
      <c r="AU139" s="280"/>
      <c r="AV139" s="285">
        <f t="shared" si="17"/>
        <v>154.5</v>
      </c>
      <c r="AW139" s="286">
        <f t="shared" si="18"/>
        <v>154</v>
      </c>
      <c r="AX139" s="287">
        <f t="shared" si="19"/>
        <v>2000</v>
      </c>
      <c r="AY139" s="301"/>
    </row>
    <row r="140" spans="1:51" s="14" customFormat="1" ht="77.25" customHeight="1">
      <c r="A140" s="120">
        <v>196</v>
      </c>
      <c r="B140" s="72">
        <v>131</v>
      </c>
      <c r="C140" s="143" t="s">
        <v>713</v>
      </c>
      <c r="D140" s="136" t="s">
        <v>714</v>
      </c>
      <c r="E140" s="136" t="s">
        <v>715</v>
      </c>
      <c r="F140" s="136" t="s">
        <v>91</v>
      </c>
      <c r="G140" s="158">
        <v>44278</v>
      </c>
      <c r="H140" s="167">
        <v>34704</v>
      </c>
      <c r="I140" s="168" t="s">
        <v>716</v>
      </c>
      <c r="J140" s="150" t="s">
        <v>717</v>
      </c>
      <c r="K140" s="155"/>
      <c r="L140" s="155"/>
      <c r="M140" s="142" t="s">
        <v>1347</v>
      </c>
      <c r="N140" s="146" t="s">
        <v>1325</v>
      </c>
      <c r="O140" s="205"/>
      <c r="P140" s="205">
        <v>30</v>
      </c>
      <c r="Q140" s="205"/>
      <c r="R140" s="272">
        <v>204</v>
      </c>
      <c r="S140" s="273">
        <v>26</v>
      </c>
      <c r="T140" s="274">
        <f t="shared" si="15"/>
        <v>234</v>
      </c>
      <c r="U140" s="274"/>
      <c r="V140" s="295"/>
      <c r="W140" s="276">
        <f t="shared" si="16"/>
        <v>0</v>
      </c>
      <c r="X140" s="298"/>
      <c r="Y140" s="298"/>
      <c r="Z140" s="277">
        <f>SUM(204/$R$5/8*2*X140)+SUM(204/$R$5/8*2*Y140)</f>
        <v>0</v>
      </c>
      <c r="AA140" s="278">
        <f>V140/2*0.625</f>
        <v>0</v>
      </c>
      <c r="AB140" s="277">
        <v>15</v>
      </c>
      <c r="AC140" s="277">
        <f>8/$R$5*S140</f>
        <v>8</v>
      </c>
      <c r="AD140" s="277"/>
      <c r="AE140" s="279">
        <f>7/$R$5*S140</f>
        <v>7</v>
      </c>
      <c r="AF140" s="299"/>
      <c r="AG140" s="299"/>
      <c r="AH140" s="278"/>
      <c r="AI140" s="122"/>
      <c r="AJ140" s="298"/>
      <c r="AK140" s="277">
        <v>0</v>
      </c>
      <c r="AL140" s="277"/>
      <c r="AM140" s="277">
        <v>0</v>
      </c>
      <c r="AN140" s="300"/>
      <c r="AO140" s="282">
        <f>T140+W140+Z140+AA140+AB140+AC140+AD140+AE140+AF140+AG140+AH140+AI140+AK140+AL140+AM140+AN140+U140+AJ140</f>
        <v>264</v>
      </c>
      <c r="AP140" s="292">
        <f>(AO140-AE140-AI140-AJ140-AA140-AC140)*$AY$5-(K140+L140)*150000</f>
        <v>1006209</v>
      </c>
      <c r="AQ140" s="283">
        <f>(IF(AP140&lt;1500001,AP140*0%,IF(AP140&lt;2000001,AP140*5%-75000,IF(AP140&lt;8500001,AP140*10%-175000,IF(AP140&lt;=12500001,AP140*15%-600000,IF(AP140&gt;12500001,AP140*20%-1225000))))))/$AY$5</f>
        <v>0</v>
      </c>
      <c r="AR140" s="299"/>
      <c r="AS140" s="278">
        <v>109.5</v>
      </c>
      <c r="AT140" s="277"/>
      <c r="AU140" s="280"/>
      <c r="AV140" s="285">
        <f t="shared" si="17"/>
        <v>154.5</v>
      </c>
      <c r="AW140" s="286">
        <f t="shared" si="18"/>
        <v>154</v>
      </c>
      <c r="AX140" s="287">
        <f t="shared" si="19"/>
        <v>2000</v>
      </c>
      <c r="AY140" s="301"/>
    </row>
    <row r="141" spans="1:51" s="14" customFormat="1" ht="77.25" customHeight="1">
      <c r="A141" s="120">
        <v>198</v>
      </c>
      <c r="B141" s="72">
        <v>132</v>
      </c>
      <c r="C141" s="143" t="s">
        <v>718</v>
      </c>
      <c r="D141" s="134" t="s">
        <v>719</v>
      </c>
      <c r="E141" s="134" t="s">
        <v>720</v>
      </c>
      <c r="F141" s="134" t="s">
        <v>102</v>
      </c>
      <c r="G141" s="158">
        <v>44287</v>
      </c>
      <c r="H141" s="167">
        <v>33123</v>
      </c>
      <c r="I141" s="168" t="s">
        <v>721</v>
      </c>
      <c r="J141" s="150" t="s">
        <v>722</v>
      </c>
      <c r="K141" s="155"/>
      <c r="L141" s="155"/>
      <c r="M141" s="142" t="s">
        <v>1369</v>
      </c>
      <c r="N141" s="146" t="s">
        <v>1302</v>
      </c>
      <c r="O141" s="205">
        <v>80</v>
      </c>
      <c r="P141" s="205">
        <v>20</v>
      </c>
      <c r="Q141" s="205"/>
      <c r="R141" s="272">
        <v>204</v>
      </c>
      <c r="S141" s="273">
        <v>26</v>
      </c>
      <c r="T141" s="274">
        <f t="shared" si="15"/>
        <v>304</v>
      </c>
      <c r="U141" s="274"/>
      <c r="V141" s="295"/>
      <c r="W141" s="276">
        <f t="shared" si="16"/>
        <v>0</v>
      </c>
      <c r="X141" s="298"/>
      <c r="Y141" s="298"/>
      <c r="Z141" s="277">
        <f>SUM(204/$R$5/8*2*X141)+SUM(204/$R$5/8*2*Y141)</f>
        <v>0</v>
      </c>
      <c r="AA141" s="278">
        <f>V141/2*0.625</f>
        <v>0</v>
      </c>
      <c r="AB141" s="277">
        <v>15</v>
      </c>
      <c r="AC141" s="277">
        <f>8/$R$5*S141</f>
        <v>8</v>
      </c>
      <c r="AD141" s="277"/>
      <c r="AE141" s="279">
        <f>7/$R$5*S141</f>
        <v>7</v>
      </c>
      <c r="AF141" s="299"/>
      <c r="AG141" s="299"/>
      <c r="AH141" s="278"/>
      <c r="AI141" s="122"/>
      <c r="AJ141" s="298"/>
      <c r="AK141" s="277">
        <v>0</v>
      </c>
      <c r="AL141" s="277"/>
      <c r="AM141" s="277">
        <v>0</v>
      </c>
      <c r="AN141" s="306"/>
      <c r="AO141" s="282">
        <f>T141+W141+Z141+AA141+AB141+AC141+AD141+AE141+AF141+AG141+AH141+AI141+AK141+AL141+AM141+AN141+U141+AJ141</f>
        <v>334</v>
      </c>
      <c r="AP141" s="292">
        <f>(AO141-AE141-AI141-AJ141-AA141-AC141)*$AY$5-(K141+L141)*150000</f>
        <v>1289079</v>
      </c>
      <c r="AQ141" s="283">
        <f>(IF(AP141&lt;1500001,AP141*0%,IF(AP141&lt;2000001,AP141*5%-75000,IF(AP141&lt;8500001,AP141*10%-175000,IF(AP141&lt;=12500001,AP141*15%-600000,IF(AP141&gt;12500001,AP141*20%-1225000))))))/$AY$5</f>
        <v>0</v>
      </c>
      <c r="AR141" s="299"/>
      <c r="AS141" s="278">
        <v>109.5</v>
      </c>
      <c r="AT141" s="277"/>
      <c r="AU141" s="280"/>
      <c r="AV141" s="285">
        <f t="shared" si="17"/>
        <v>224.5</v>
      </c>
      <c r="AW141" s="286">
        <f t="shared" si="18"/>
        <v>224</v>
      </c>
      <c r="AX141" s="287">
        <f t="shared" si="19"/>
        <v>2000</v>
      </c>
      <c r="AY141" s="301"/>
    </row>
    <row r="142" spans="1:51" s="51" customFormat="1" ht="77.25" customHeight="1">
      <c r="A142" s="120">
        <v>200</v>
      </c>
      <c r="B142" s="72">
        <v>133</v>
      </c>
      <c r="C142" s="143" t="s">
        <v>723</v>
      </c>
      <c r="D142" s="134" t="s">
        <v>724</v>
      </c>
      <c r="E142" s="134" t="s">
        <v>725</v>
      </c>
      <c r="F142" s="134" t="s">
        <v>91</v>
      </c>
      <c r="G142" s="158">
        <v>44288</v>
      </c>
      <c r="H142" s="167">
        <v>30682</v>
      </c>
      <c r="I142" s="168" t="s">
        <v>726</v>
      </c>
      <c r="J142" s="169" t="s">
        <v>727</v>
      </c>
      <c r="K142" s="155"/>
      <c r="L142" s="155"/>
      <c r="M142" s="142" t="s">
        <v>1347</v>
      </c>
      <c r="N142" s="146" t="s">
        <v>1325</v>
      </c>
      <c r="O142" s="205"/>
      <c r="P142" s="205">
        <v>20</v>
      </c>
      <c r="Q142" s="205"/>
      <c r="R142" s="272">
        <v>204</v>
      </c>
      <c r="S142" s="273">
        <v>25</v>
      </c>
      <c r="T142" s="274">
        <f t="shared" si="15"/>
        <v>215.38461538461539</v>
      </c>
      <c r="U142" s="274"/>
      <c r="V142" s="295"/>
      <c r="W142" s="276">
        <f t="shared" si="16"/>
        <v>0</v>
      </c>
      <c r="X142" s="298"/>
      <c r="Y142" s="298"/>
      <c r="Z142" s="277">
        <f>SUM(204/$R$5/8*2*X142)+SUM(204/$R$5/8*2*Y142)</f>
        <v>0</v>
      </c>
      <c r="AA142" s="278">
        <f>V142/2*0.625</f>
        <v>0</v>
      </c>
      <c r="AB142" s="277">
        <v>12</v>
      </c>
      <c r="AC142" s="277">
        <f>8/$R$5*S142</f>
        <v>7.6923076923076925</v>
      </c>
      <c r="AD142" s="277"/>
      <c r="AE142" s="279">
        <f>7/$R$5*S142</f>
        <v>6.7307692307692308</v>
      </c>
      <c r="AF142" s="146"/>
      <c r="AG142" s="146"/>
      <c r="AH142" s="278"/>
      <c r="AI142" s="122"/>
      <c r="AJ142" s="302"/>
      <c r="AK142" s="307">
        <v>0</v>
      </c>
      <c r="AL142" s="277">
        <v>17.690000000000001</v>
      </c>
      <c r="AM142" s="277">
        <v>0</v>
      </c>
      <c r="AN142" s="306"/>
      <c r="AO142" s="282">
        <f>T142+W142+Z142+AA142+AB142+AC142+AD142+AE142+AF142+AG142+AH142+AI142+AK142+AL142+AM142+AN142+U142+AJ142</f>
        <v>259.49769230769232</v>
      </c>
      <c r="AP142" s="292">
        <f>(AO142-AE142-AI142-AJ142-AA142-AC142)*$AY$5-(K142+L142)*150000</f>
        <v>990346.5207692309</v>
      </c>
      <c r="AQ142" s="283">
        <f>(IF(AP142&lt;1500001,AP142*0%,IF(AP142&lt;2000001,AP142*5%-75000,IF(AP142&lt;8500001,AP142*10%-175000,IF(AP142&lt;=12500001,AP142*15%-600000,IF(AP142&gt;12500001,AP142*20%-1225000))))))/$AY$5</f>
        <v>0</v>
      </c>
      <c r="AR142" s="299"/>
      <c r="AS142" s="278">
        <v>127.19</v>
      </c>
      <c r="AT142" s="277"/>
      <c r="AU142" s="280"/>
      <c r="AV142" s="285">
        <f t="shared" si="17"/>
        <v>132.31</v>
      </c>
      <c r="AW142" s="286">
        <f t="shared" si="18"/>
        <v>132</v>
      </c>
      <c r="AX142" s="287">
        <f t="shared" si="19"/>
        <v>1200</v>
      </c>
      <c r="AY142" s="309"/>
    </row>
    <row r="143" spans="1:51" s="14" customFormat="1" ht="77.25" customHeight="1">
      <c r="A143" s="120">
        <v>202</v>
      </c>
      <c r="B143" s="72">
        <v>134</v>
      </c>
      <c r="C143" s="134" t="s">
        <v>728</v>
      </c>
      <c r="D143" s="134" t="s">
        <v>729</v>
      </c>
      <c r="E143" s="134" t="s">
        <v>730</v>
      </c>
      <c r="F143" s="134" t="s">
        <v>91</v>
      </c>
      <c r="G143" s="158">
        <v>44340</v>
      </c>
      <c r="H143" s="167">
        <v>37351</v>
      </c>
      <c r="I143" s="168" t="s">
        <v>731</v>
      </c>
      <c r="J143" s="169" t="s">
        <v>732</v>
      </c>
      <c r="K143" s="155"/>
      <c r="L143" s="155"/>
      <c r="M143" s="142" t="s">
        <v>1361</v>
      </c>
      <c r="N143" s="146" t="s">
        <v>1286</v>
      </c>
      <c r="O143" s="205">
        <v>60</v>
      </c>
      <c r="P143" s="205"/>
      <c r="Q143" s="205"/>
      <c r="R143" s="272">
        <v>204</v>
      </c>
      <c r="S143" s="273">
        <v>18</v>
      </c>
      <c r="T143" s="274">
        <f t="shared" si="15"/>
        <v>182.76923076923077</v>
      </c>
      <c r="U143" s="274"/>
      <c r="V143" s="295"/>
      <c r="W143" s="276">
        <f t="shared" si="16"/>
        <v>0</v>
      </c>
      <c r="X143" s="298"/>
      <c r="Y143" s="298"/>
      <c r="Z143" s="277">
        <f>SUM(204/$R$5/8*2*X143)+SUM(204/$R$5/8*2*Y143)</f>
        <v>0</v>
      </c>
      <c r="AA143" s="278">
        <f>V143/2*0.625</f>
        <v>0</v>
      </c>
      <c r="AB143" s="277">
        <v>4.5</v>
      </c>
      <c r="AC143" s="277">
        <f>8/$R$5*S143</f>
        <v>5.5384615384615383</v>
      </c>
      <c r="AD143" s="277"/>
      <c r="AE143" s="279">
        <f>7/$R$5*S143</f>
        <v>4.8461538461538458</v>
      </c>
      <c r="AF143" s="299"/>
      <c r="AG143" s="311">
        <v>390.4</v>
      </c>
      <c r="AH143" s="278"/>
      <c r="AI143" s="122">
        <v>43.17</v>
      </c>
      <c r="AJ143" s="298"/>
      <c r="AK143" s="277">
        <v>0</v>
      </c>
      <c r="AL143" s="277"/>
      <c r="AM143" s="277">
        <v>0</v>
      </c>
      <c r="AN143" s="300"/>
      <c r="AO143" s="282">
        <f>T143+W143+Z143+AA143+AB143+AC143+AD143+AE143+AF143+AG143+AH143+AI143+AK143+AL143+AM143+AN143+U143+AJ143</f>
        <v>631.22384615384613</v>
      </c>
      <c r="AP143" s="292">
        <f>(AO143-AE143-AI143-AJ143-AA143-AC143)*$AY$5-(K143+L143)*150000</f>
        <v>2334361.3615384619</v>
      </c>
      <c r="AQ143" s="283">
        <f>(IF(AP143&lt;1500001,AP143*0%,IF(AP143&lt;2000001,AP143*5%-75000,IF(AP143&lt;8500001,AP143*10%-175000,IF(AP143&lt;=12500001,AP143*15%-600000,IF(AP143&gt;12500001,AP143*20%-1225000))))))/$AY$5</f>
        <v>14.460810728494479</v>
      </c>
      <c r="AR143" s="299"/>
      <c r="AS143" s="278">
        <v>109.5</v>
      </c>
      <c r="AT143" s="277"/>
      <c r="AU143" s="280"/>
      <c r="AV143" s="285">
        <f t="shared" si="17"/>
        <v>507.26</v>
      </c>
      <c r="AW143" s="286">
        <f t="shared" si="18"/>
        <v>507</v>
      </c>
      <c r="AX143" s="287">
        <f t="shared" si="19"/>
        <v>1000</v>
      </c>
      <c r="AY143" s="301"/>
    </row>
    <row r="144" spans="1:51" s="14" customFormat="1" ht="77.25" customHeight="1">
      <c r="A144" s="118">
        <v>203</v>
      </c>
      <c r="B144" s="72">
        <v>135</v>
      </c>
      <c r="C144" s="134" t="s">
        <v>733</v>
      </c>
      <c r="D144" s="134" t="s">
        <v>734</v>
      </c>
      <c r="E144" s="134" t="s">
        <v>735</v>
      </c>
      <c r="F144" s="134" t="s">
        <v>102</v>
      </c>
      <c r="G144" s="158">
        <v>44340</v>
      </c>
      <c r="H144" s="167">
        <v>32363</v>
      </c>
      <c r="I144" s="168" t="s">
        <v>736</v>
      </c>
      <c r="J144" s="150" t="s">
        <v>737</v>
      </c>
      <c r="K144" s="155"/>
      <c r="L144" s="155"/>
      <c r="M144" s="142" t="s">
        <v>1340</v>
      </c>
      <c r="N144" s="146" t="s">
        <v>109</v>
      </c>
      <c r="O144" s="205">
        <v>115</v>
      </c>
      <c r="P144" s="205">
        <v>68</v>
      </c>
      <c r="Q144" s="205"/>
      <c r="R144" s="272">
        <v>204</v>
      </c>
      <c r="S144" s="273">
        <v>26</v>
      </c>
      <c r="T144" s="274">
        <f t="shared" si="15"/>
        <v>387</v>
      </c>
      <c r="U144" s="274"/>
      <c r="V144" s="295"/>
      <c r="W144" s="276">
        <f t="shared" si="16"/>
        <v>0</v>
      </c>
      <c r="X144" s="298"/>
      <c r="Y144" s="298"/>
      <c r="Z144" s="277">
        <f>SUM(204/$R$5/8*2*X144)+SUM(204/$R$5/8*2*Y144)</f>
        <v>0</v>
      </c>
      <c r="AA144" s="278">
        <f>V144/2*0.625</f>
        <v>0</v>
      </c>
      <c r="AB144" s="277">
        <v>15</v>
      </c>
      <c r="AC144" s="277">
        <f>8/$R$5*S144</f>
        <v>8</v>
      </c>
      <c r="AD144" s="277"/>
      <c r="AE144" s="279">
        <f>7/$R$5*S144</f>
        <v>7</v>
      </c>
      <c r="AF144" s="299"/>
      <c r="AG144" s="299"/>
      <c r="AH144" s="278"/>
      <c r="AI144" s="122">
        <v>56.24</v>
      </c>
      <c r="AJ144" s="298"/>
      <c r="AK144" s="277">
        <v>0</v>
      </c>
      <c r="AL144" s="277"/>
      <c r="AM144" s="277">
        <v>0</v>
      </c>
      <c r="AN144" s="300"/>
      <c r="AO144" s="282">
        <f>T144+W144+Z144+AA144+AB144+AC144+AD144+AE144+AF144+AG144+AH144+AI144+AK144+AL144+AM144+AN144+U144+AJ144</f>
        <v>473.24</v>
      </c>
      <c r="AP144" s="292">
        <f>(AO144-AE144-AI144-AJ144-AA144-AC144)*$AY$5-(K144+L144)*150000</f>
        <v>1624482</v>
      </c>
      <c r="AQ144" s="283">
        <f>(IF(AP144&lt;1500001,AP144*0%,IF(AP144&lt;2000001,AP144*5%-75000,IF(AP144&lt;8500001,AP144*10%-175000,IF(AP144&lt;=12500001,AP144*15%-600000,IF(AP144&gt;12500001,AP144*20%-1225000))))))/$AY$5</f>
        <v>1.54023756495917</v>
      </c>
      <c r="AR144" s="299"/>
      <c r="AS144" s="278">
        <v>109.5</v>
      </c>
      <c r="AT144" s="277"/>
      <c r="AU144" s="280"/>
      <c r="AV144" s="285">
        <f t="shared" si="17"/>
        <v>362.2</v>
      </c>
      <c r="AW144" s="286">
        <f t="shared" si="18"/>
        <v>362</v>
      </c>
      <c r="AX144" s="287">
        <f t="shared" si="19"/>
        <v>800</v>
      </c>
      <c r="AY144" s="301"/>
    </row>
    <row r="145" spans="1:51" s="14" customFormat="1" ht="77.25" customHeight="1">
      <c r="A145" s="118">
        <v>205</v>
      </c>
      <c r="B145" s="72">
        <v>136</v>
      </c>
      <c r="C145" s="134" t="s">
        <v>738</v>
      </c>
      <c r="D145" s="134" t="s">
        <v>739</v>
      </c>
      <c r="E145" s="134" t="s">
        <v>740</v>
      </c>
      <c r="F145" s="134" t="s">
        <v>102</v>
      </c>
      <c r="G145" s="158">
        <v>44342</v>
      </c>
      <c r="H145" s="167">
        <v>37966</v>
      </c>
      <c r="I145" s="168" t="s">
        <v>741</v>
      </c>
      <c r="J145" s="169" t="s">
        <v>742</v>
      </c>
      <c r="K145" s="155"/>
      <c r="L145" s="155"/>
      <c r="M145" s="142" t="s">
        <v>1338</v>
      </c>
      <c r="N145" s="146" t="s">
        <v>114</v>
      </c>
      <c r="O145" s="205"/>
      <c r="P145" s="205">
        <v>20</v>
      </c>
      <c r="Q145" s="205"/>
      <c r="R145" s="272">
        <v>204</v>
      </c>
      <c r="S145" s="273">
        <v>23</v>
      </c>
      <c r="T145" s="274">
        <f t="shared" si="15"/>
        <v>198.15384615384613</v>
      </c>
      <c r="U145" s="274"/>
      <c r="V145" s="295"/>
      <c r="W145" s="276">
        <f t="shared" si="16"/>
        <v>0</v>
      </c>
      <c r="X145" s="298"/>
      <c r="Y145" s="298"/>
      <c r="Z145" s="277">
        <f>SUM(204/$R$5/8*2*X145)+SUM(204/$R$5/8*2*Y145)</f>
        <v>0</v>
      </c>
      <c r="AA145" s="278">
        <f>V145/2*0.625</f>
        <v>0</v>
      </c>
      <c r="AB145" s="277"/>
      <c r="AC145" s="277">
        <f>8/$R$5*S145</f>
        <v>7.0769230769230775</v>
      </c>
      <c r="AD145" s="277"/>
      <c r="AE145" s="279">
        <f>7/$R$5*S145</f>
        <v>6.1923076923076916</v>
      </c>
      <c r="AF145" s="299"/>
      <c r="AG145" s="299"/>
      <c r="AH145" s="278"/>
      <c r="AI145" s="122">
        <v>32.619999999999997</v>
      </c>
      <c r="AJ145" s="298"/>
      <c r="AK145" s="277">
        <v>0</v>
      </c>
      <c r="AL145" s="277"/>
      <c r="AM145" s="277">
        <v>0</v>
      </c>
      <c r="AN145" s="300"/>
      <c r="AO145" s="282">
        <f>T145+W145+Z145+AA145+AB145+AC145+AD145+AE145+AF145+AG145+AH145+AI145+AK145+AL145+AM145+AN145+U145+AJ145</f>
        <v>244.04307692307688</v>
      </c>
      <c r="AP145" s="292">
        <f>(AO145-AE145-AI145-AJ145-AA145-AC145)*$AY$5-(K145+L145)*150000</f>
        <v>800739.69230769225</v>
      </c>
      <c r="AQ145" s="283">
        <f>(IF(AP145&lt;1500001,AP145*0%,IF(AP145&lt;2000001,AP145*5%-75000,IF(AP145&lt;8500001,AP145*10%-175000,IF(AP145&lt;=12500001,AP145*15%-600000,IF(AP145&gt;12500001,AP145*20%-1225000))))))/$AY$5</f>
        <v>0</v>
      </c>
      <c r="AR145" s="299"/>
      <c r="AS145" s="278">
        <v>101.08</v>
      </c>
      <c r="AT145" s="277"/>
      <c r="AU145" s="280"/>
      <c r="AV145" s="285">
        <f t="shared" si="17"/>
        <v>142.96</v>
      </c>
      <c r="AW145" s="286">
        <f t="shared" si="18"/>
        <v>142</v>
      </c>
      <c r="AX145" s="287">
        <f t="shared" si="19"/>
        <v>3800</v>
      </c>
      <c r="AY145" s="301"/>
    </row>
    <row r="146" spans="1:51" s="14" customFormat="1" ht="77.25" customHeight="1">
      <c r="A146" s="120">
        <v>208</v>
      </c>
      <c r="B146" s="72">
        <v>137</v>
      </c>
      <c r="C146" s="134" t="s">
        <v>743</v>
      </c>
      <c r="D146" s="134" t="s">
        <v>744</v>
      </c>
      <c r="E146" s="134" t="s">
        <v>745</v>
      </c>
      <c r="F146" s="134" t="s">
        <v>91</v>
      </c>
      <c r="G146" s="138">
        <v>44349</v>
      </c>
      <c r="H146" s="171">
        <v>34102</v>
      </c>
      <c r="I146" s="168" t="s">
        <v>746</v>
      </c>
      <c r="J146" s="169" t="s">
        <v>747</v>
      </c>
      <c r="K146" s="155"/>
      <c r="L146" s="155"/>
      <c r="M146" s="142" t="s">
        <v>1359</v>
      </c>
      <c r="N146" s="146" t="s">
        <v>1327</v>
      </c>
      <c r="O146" s="205">
        <v>60</v>
      </c>
      <c r="P146" s="205"/>
      <c r="Q146" s="205"/>
      <c r="R146" s="272">
        <v>204</v>
      </c>
      <c r="S146" s="273">
        <v>26</v>
      </c>
      <c r="T146" s="274">
        <f t="shared" si="15"/>
        <v>264</v>
      </c>
      <c r="U146" s="274"/>
      <c r="V146" s="295"/>
      <c r="W146" s="276">
        <f t="shared" si="16"/>
        <v>0</v>
      </c>
      <c r="X146" s="298"/>
      <c r="Y146" s="298"/>
      <c r="Z146" s="277">
        <f>SUM(204/$R$5/8*2*X146)+SUM(204/$R$5/8*2*Y146)</f>
        <v>0</v>
      </c>
      <c r="AA146" s="278">
        <f>V146/2*0.625</f>
        <v>0</v>
      </c>
      <c r="AB146" s="277">
        <v>15</v>
      </c>
      <c r="AC146" s="277">
        <f>8/$R$5*S146</f>
        <v>8</v>
      </c>
      <c r="AD146" s="277"/>
      <c r="AE146" s="279">
        <f>7/$R$5*S146</f>
        <v>7</v>
      </c>
      <c r="AF146" s="299"/>
      <c r="AG146" s="310"/>
      <c r="AH146" s="278"/>
      <c r="AI146" s="122"/>
      <c r="AJ146" s="298"/>
      <c r="AK146" s="277">
        <v>0</v>
      </c>
      <c r="AL146" s="277"/>
      <c r="AM146" s="277">
        <v>0</v>
      </c>
      <c r="AN146" s="300"/>
      <c r="AO146" s="282">
        <f>T146+W146+Z146+AA146+AB146+AC146+AD146+AE146+AF146+AG146+AH146+AI146+AK146+AL146+AM146+AN146+U146+AJ146</f>
        <v>294</v>
      </c>
      <c r="AP146" s="292">
        <f>(AO146-AE146-AI146-AJ146-AA146-AC146)*$AY$5-(K146+L146)*150000</f>
        <v>1127439</v>
      </c>
      <c r="AQ146" s="283">
        <f>(IF(AP146&lt;1500001,AP146*0%,IF(AP146&lt;2000001,AP146*5%-75000,IF(AP146&lt;8500001,AP146*10%-175000,IF(AP146&lt;=12500001,AP146*15%-600000,IF(AP146&gt;12500001,AP146*20%-1225000))))))/$AY$5</f>
        <v>0</v>
      </c>
      <c r="AR146" s="299"/>
      <c r="AS146" s="278">
        <v>109.5</v>
      </c>
      <c r="AT146" s="277"/>
      <c r="AU146" s="280"/>
      <c r="AV146" s="285">
        <f t="shared" si="17"/>
        <v>184.5</v>
      </c>
      <c r="AW146" s="286">
        <f t="shared" si="18"/>
        <v>184</v>
      </c>
      <c r="AX146" s="287">
        <f t="shared" si="19"/>
        <v>2000</v>
      </c>
      <c r="AY146" s="301"/>
    </row>
    <row r="147" spans="1:51" s="14" customFormat="1" ht="77.25" customHeight="1">
      <c r="A147" s="118">
        <v>211</v>
      </c>
      <c r="B147" s="72">
        <v>138</v>
      </c>
      <c r="C147" s="134" t="s">
        <v>748</v>
      </c>
      <c r="D147" s="134" t="s">
        <v>749</v>
      </c>
      <c r="E147" s="134" t="s">
        <v>750</v>
      </c>
      <c r="F147" s="134" t="s">
        <v>91</v>
      </c>
      <c r="G147" s="138">
        <v>44351</v>
      </c>
      <c r="H147" s="171">
        <v>32942</v>
      </c>
      <c r="I147" s="168" t="s">
        <v>751</v>
      </c>
      <c r="J147" s="169" t="s">
        <v>752</v>
      </c>
      <c r="K147" s="155"/>
      <c r="L147" s="155"/>
      <c r="M147" s="142" t="s">
        <v>1357</v>
      </c>
      <c r="N147" s="146" t="s">
        <v>109</v>
      </c>
      <c r="O147" s="205">
        <v>60</v>
      </c>
      <c r="P147" s="205"/>
      <c r="Q147" s="205"/>
      <c r="R147" s="272">
        <v>204</v>
      </c>
      <c r="S147" s="273">
        <v>25.75</v>
      </c>
      <c r="T147" s="274">
        <f t="shared" si="15"/>
        <v>261.46153846153845</v>
      </c>
      <c r="U147" s="274"/>
      <c r="V147" s="295"/>
      <c r="W147" s="276">
        <f t="shared" si="16"/>
        <v>0</v>
      </c>
      <c r="X147" s="298"/>
      <c r="Y147" s="298"/>
      <c r="Z147" s="277">
        <f>SUM(204/$R$5/8*2*X147)+SUM(204/$R$5/8*2*Y147)</f>
        <v>0</v>
      </c>
      <c r="AA147" s="278">
        <f>V147/2*0.625</f>
        <v>0</v>
      </c>
      <c r="AB147" s="277">
        <v>12</v>
      </c>
      <c r="AC147" s="277">
        <f>8/$R$5*S147</f>
        <v>7.9230769230769234</v>
      </c>
      <c r="AD147" s="277"/>
      <c r="AE147" s="279">
        <f>7/$R$5*S147</f>
        <v>6.9326923076923075</v>
      </c>
      <c r="AF147" s="299"/>
      <c r="AG147" s="299"/>
      <c r="AH147" s="278"/>
      <c r="AI147" s="122"/>
      <c r="AJ147" s="298"/>
      <c r="AK147" s="277">
        <v>0</v>
      </c>
      <c r="AL147" s="277"/>
      <c r="AM147" s="277">
        <v>0</v>
      </c>
      <c r="AN147" s="300"/>
      <c r="AO147" s="282">
        <f>T147+W147+Z147+AA147+AB147+AC147+AD147+AE147+AF147+AG147+AH147+AI147+AK147+AL147+AM147+AN147+U147+AJ147</f>
        <v>288.31730769230768</v>
      </c>
      <c r="AP147" s="292">
        <f>(AO147-AE147-AI147-AJ147-AA147-AC147)*$AY$5-(K147+L147)*150000</f>
        <v>1105058.076923077</v>
      </c>
      <c r="AQ147" s="283">
        <f>(IF(AP147&lt;1500001,AP147*0%,IF(AP147&lt;2000001,AP147*5%-75000,IF(AP147&lt;8500001,AP147*10%-175000,IF(AP147&lt;=12500001,AP147*15%-600000,IF(AP147&gt;12500001,AP147*20%-1225000))))))/$AY$5</f>
        <v>0</v>
      </c>
      <c r="AR147" s="299"/>
      <c r="AS147" s="278">
        <v>107.39</v>
      </c>
      <c r="AT147" s="277"/>
      <c r="AU147" s="280"/>
      <c r="AV147" s="285">
        <f t="shared" si="17"/>
        <v>180.93</v>
      </c>
      <c r="AW147" s="286">
        <f t="shared" si="18"/>
        <v>180</v>
      </c>
      <c r="AX147" s="287">
        <f t="shared" si="19"/>
        <v>3700</v>
      </c>
      <c r="AY147" s="301"/>
    </row>
    <row r="148" spans="1:51" s="14" customFormat="1" ht="77.25" customHeight="1">
      <c r="A148" s="118">
        <v>213</v>
      </c>
      <c r="B148" s="72">
        <v>139</v>
      </c>
      <c r="C148" s="134" t="s">
        <v>753</v>
      </c>
      <c r="D148" s="134" t="s">
        <v>754</v>
      </c>
      <c r="E148" s="134" t="s">
        <v>755</v>
      </c>
      <c r="F148" s="134" t="s">
        <v>91</v>
      </c>
      <c r="G148" s="157">
        <v>44363</v>
      </c>
      <c r="H148" s="171">
        <v>31911</v>
      </c>
      <c r="I148" s="168" t="s">
        <v>756</v>
      </c>
      <c r="J148" s="150" t="s">
        <v>757</v>
      </c>
      <c r="K148" s="155"/>
      <c r="L148" s="155"/>
      <c r="M148" s="142" t="s">
        <v>1338</v>
      </c>
      <c r="N148" s="146" t="s">
        <v>1283</v>
      </c>
      <c r="O148" s="205"/>
      <c r="P148" s="205">
        <v>30</v>
      </c>
      <c r="Q148" s="205"/>
      <c r="R148" s="272">
        <v>204</v>
      </c>
      <c r="S148" s="273">
        <v>26</v>
      </c>
      <c r="T148" s="274">
        <f t="shared" si="15"/>
        <v>234</v>
      </c>
      <c r="U148" s="274"/>
      <c r="V148" s="295"/>
      <c r="W148" s="276">
        <f t="shared" si="16"/>
        <v>0</v>
      </c>
      <c r="X148" s="298"/>
      <c r="Y148" s="298"/>
      <c r="Z148" s="277">
        <f>SUM(204/$R$5/8*2*X148)+SUM(204/$R$5/8*2*Y148)</f>
        <v>0</v>
      </c>
      <c r="AA148" s="278">
        <f>V148/2*0.625</f>
        <v>0</v>
      </c>
      <c r="AB148" s="277">
        <v>15</v>
      </c>
      <c r="AC148" s="277">
        <f>8/$R$5*S148</f>
        <v>8</v>
      </c>
      <c r="AD148" s="277"/>
      <c r="AE148" s="279">
        <f>7/$R$5*S148</f>
        <v>7</v>
      </c>
      <c r="AF148" s="299"/>
      <c r="AG148" s="299"/>
      <c r="AH148" s="278"/>
      <c r="AI148" s="122"/>
      <c r="AJ148" s="298"/>
      <c r="AK148" s="277">
        <v>0</v>
      </c>
      <c r="AL148" s="277">
        <v>17.690000000000001</v>
      </c>
      <c r="AM148" s="277">
        <v>0</v>
      </c>
      <c r="AN148" s="300"/>
      <c r="AO148" s="282">
        <f>T148+W148+Z148+AA148+AB148+AC148+AD148+AE148+AF148+AG148+AH148+AI148+AK148+AL148+AM148+AN148+U148+AJ148</f>
        <v>281.69</v>
      </c>
      <c r="AP148" s="292">
        <f>(AO148-AE148-AI148-AJ148-AA148-AC148)*$AY$5-(K148+L148)*150000</f>
        <v>1077694.29</v>
      </c>
      <c r="AQ148" s="283">
        <f>(IF(AP148&lt;1500001,AP148*0%,IF(AP148&lt;2000001,AP148*5%-75000,IF(AP148&lt;8500001,AP148*10%-175000,IF(AP148&lt;=12500001,AP148*15%-600000,IF(AP148&gt;12500001,AP148*20%-1225000))))))/$AY$5</f>
        <v>0</v>
      </c>
      <c r="AR148" s="299"/>
      <c r="AS148" s="278">
        <v>127.19</v>
      </c>
      <c r="AT148" s="277"/>
      <c r="AU148" s="280"/>
      <c r="AV148" s="285">
        <f t="shared" si="17"/>
        <v>154.5</v>
      </c>
      <c r="AW148" s="286">
        <f t="shared" si="18"/>
        <v>154</v>
      </c>
      <c r="AX148" s="287">
        <f t="shared" si="19"/>
        <v>2000</v>
      </c>
      <c r="AY148" s="301"/>
    </row>
    <row r="149" spans="1:51" s="14" customFormat="1" ht="77.25" customHeight="1">
      <c r="A149" s="118">
        <v>215</v>
      </c>
      <c r="B149" s="72">
        <v>140</v>
      </c>
      <c r="C149" s="134" t="s">
        <v>758</v>
      </c>
      <c r="D149" s="134" t="s">
        <v>759</v>
      </c>
      <c r="E149" s="134" t="s">
        <v>760</v>
      </c>
      <c r="F149" s="134" t="s">
        <v>91</v>
      </c>
      <c r="G149" s="158">
        <v>44370</v>
      </c>
      <c r="H149" s="171">
        <v>32794</v>
      </c>
      <c r="I149" s="168" t="s">
        <v>761</v>
      </c>
      <c r="J149" s="169" t="s">
        <v>762</v>
      </c>
      <c r="K149" s="155"/>
      <c r="L149" s="155"/>
      <c r="M149" s="142" t="s">
        <v>1338</v>
      </c>
      <c r="N149" s="146" t="s">
        <v>1283</v>
      </c>
      <c r="O149" s="205"/>
      <c r="P149" s="205">
        <v>20</v>
      </c>
      <c r="Q149" s="205"/>
      <c r="R149" s="272">
        <v>204</v>
      </c>
      <c r="S149" s="273">
        <v>26</v>
      </c>
      <c r="T149" s="274">
        <f t="shared" si="15"/>
        <v>224</v>
      </c>
      <c r="U149" s="274"/>
      <c r="V149" s="295"/>
      <c r="W149" s="276">
        <f t="shared" si="16"/>
        <v>0</v>
      </c>
      <c r="X149" s="298"/>
      <c r="Y149" s="298"/>
      <c r="Z149" s="277">
        <f>SUM(204/$R$5/8*2*X149)+SUM(204/$R$5/8*2*Y149)</f>
        <v>0</v>
      </c>
      <c r="AA149" s="278">
        <f>V149/2*0.625</f>
        <v>0</v>
      </c>
      <c r="AB149" s="277">
        <v>15</v>
      </c>
      <c r="AC149" s="277">
        <f>8/$R$5*S149</f>
        <v>8</v>
      </c>
      <c r="AD149" s="277"/>
      <c r="AE149" s="279">
        <f>7/$R$5*S149</f>
        <v>7</v>
      </c>
      <c r="AF149" s="299"/>
      <c r="AG149" s="299"/>
      <c r="AH149" s="278"/>
      <c r="AI149" s="122"/>
      <c r="AJ149" s="298"/>
      <c r="AK149" s="277">
        <v>0</v>
      </c>
      <c r="AL149" s="277"/>
      <c r="AM149" s="277">
        <v>0</v>
      </c>
      <c r="AN149" s="300"/>
      <c r="AO149" s="282">
        <f>T149+W149+Z149+AA149+AB149+AC149+AD149+AE149+AF149+AG149+AH149+AI149+AK149+AL149+AM149+AN149+U149+AJ149</f>
        <v>254</v>
      </c>
      <c r="AP149" s="292">
        <f>(AO149-AE149-AI149-AJ149-AA149-AC149)*$AY$5-(K149+L149)*150000</f>
        <v>965799</v>
      </c>
      <c r="AQ149" s="283">
        <f>(IF(AP149&lt;1500001,AP149*0%,IF(AP149&lt;2000001,AP149*5%-75000,IF(AP149&lt;8500001,AP149*10%-175000,IF(AP149&lt;=12500001,AP149*15%-600000,IF(AP149&gt;12500001,AP149*20%-1225000))))))/$AY$5</f>
        <v>0</v>
      </c>
      <c r="AR149" s="299"/>
      <c r="AS149" s="278">
        <v>109.5</v>
      </c>
      <c r="AT149" s="277"/>
      <c r="AU149" s="280"/>
      <c r="AV149" s="285">
        <f t="shared" si="17"/>
        <v>144.5</v>
      </c>
      <c r="AW149" s="286">
        <f t="shared" si="18"/>
        <v>144</v>
      </c>
      <c r="AX149" s="287">
        <f t="shared" si="19"/>
        <v>2000</v>
      </c>
      <c r="AY149" s="301"/>
    </row>
    <row r="150" spans="1:51" s="14" customFormat="1" ht="77.25" customHeight="1">
      <c r="A150" s="120">
        <v>216</v>
      </c>
      <c r="B150" s="72">
        <v>141</v>
      </c>
      <c r="C150" s="134" t="s">
        <v>763</v>
      </c>
      <c r="D150" s="134" t="s">
        <v>764</v>
      </c>
      <c r="E150" s="134" t="s">
        <v>765</v>
      </c>
      <c r="F150" s="134" t="s">
        <v>91</v>
      </c>
      <c r="G150" s="157">
        <v>44370</v>
      </c>
      <c r="H150" s="171">
        <v>32794</v>
      </c>
      <c r="I150" s="168" t="s">
        <v>766</v>
      </c>
      <c r="J150" s="150" t="s">
        <v>767</v>
      </c>
      <c r="K150" s="155">
        <v>1</v>
      </c>
      <c r="L150" s="155"/>
      <c r="M150" s="142" t="s">
        <v>1338</v>
      </c>
      <c r="N150" s="146" t="s">
        <v>1283</v>
      </c>
      <c r="O150" s="205"/>
      <c r="P150" s="205">
        <v>30</v>
      </c>
      <c r="Q150" s="205"/>
      <c r="R150" s="272">
        <v>204</v>
      </c>
      <c r="S150" s="273">
        <v>26</v>
      </c>
      <c r="T150" s="274">
        <f t="shared" si="15"/>
        <v>234</v>
      </c>
      <c r="U150" s="274"/>
      <c r="V150" s="295"/>
      <c r="W150" s="276">
        <f t="shared" si="16"/>
        <v>0</v>
      </c>
      <c r="X150" s="298"/>
      <c r="Y150" s="298"/>
      <c r="Z150" s="277">
        <f>SUM(204/$R$5/8*2*X150)+SUM(204/$R$5/8*2*Y150)</f>
        <v>0</v>
      </c>
      <c r="AA150" s="278">
        <f>V150/2*0.625</f>
        <v>0</v>
      </c>
      <c r="AB150" s="277">
        <v>15</v>
      </c>
      <c r="AC150" s="277">
        <f>8/$R$5*S150</f>
        <v>8</v>
      </c>
      <c r="AD150" s="277"/>
      <c r="AE150" s="279">
        <f>7/$R$5*S150</f>
        <v>7</v>
      </c>
      <c r="AF150" s="299"/>
      <c r="AG150" s="299"/>
      <c r="AH150" s="278"/>
      <c r="AI150" s="122"/>
      <c r="AJ150" s="298"/>
      <c r="AK150" s="277">
        <v>0</v>
      </c>
      <c r="AL150" s="277"/>
      <c r="AM150" s="277">
        <v>0</v>
      </c>
      <c r="AN150" s="300"/>
      <c r="AO150" s="282">
        <f>T150+W150+Z150+AA150+AB150+AC150+AD150+AE150+AF150+AG150+AH150+AI150+AK150+AL150+AM150+AN150+U150+AJ150</f>
        <v>264</v>
      </c>
      <c r="AP150" s="292">
        <f>(AO150-AE150-AI150-AJ150-AA150-AC150)*$AY$5-(K150+L150)*150000</f>
        <v>856209</v>
      </c>
      <c r="AQ150" s="283">
        <f>(IF(AP150&lt;1500001,AP150*0%,IF(AP150&lt;2000001,AP150*5%-75000,IF(AP150&lt;8500001,AP150*10%-175000,IF(AP150&lt;=12500001,AP150*15%-600000,IF(AP150&gt;12500001,AP150*20%-1225000))))))/$AY$5</f>
        <v>0</v>
      </c>
      <c r="AR150" s="299"/>
      <c r="AS150" s="278">
        <v>109.5</v>
      </c>
      <c r="AT150" s="277"/>
      <c r="AU150" s="280"/>
      <c r="AV150" s="285">
        <f t="shared" si="17"/>
        <v>154.5</v>
      </c>
      <c r="AW150" s="286">
        <f t="shared" si="18"/>
        <v>154</v>
      </c>
      <c r="AX150" s="287">
        <f t="shared" si="19"/>
        <v>2000</v>
      </c>
      <c r="AY150" s="301"/>
    </row>
    <row r="151" spans="1:51" s="14" customFormat="1" ht="77.25" customHeight="1">
      <c r="A151" s="118">
        <v>217</v>
      </c>
      <c r="B151" s="72">
        <v>142</v>
      </c>
      <c r="C151" s="134" t="s">
        <v>768</v>
      </c>
      <c r="D151" s="134" t="s">
        <v>769</v>
      </c>
      <c r="E151" s="134" t="s">
        <v>770</v>
      </c>
      <c r="F151" s="134" t="s">
        <v>102</v>
      </c>
      <c r="G151" s="157">
        <v>44372</v>
      </c>
      <c r="H151" s="172">
        <v>35219</v>
      </c>
      <c r="I151" s="168" t="s">
        <v>771</v>
      </c>
      <c r="J151" s="150" t="s">
        <v>772</v>
      </c>
      <c r="K151" s="155"/>
      <c r="L151" s="155"/>
      <c r="M151" s="142" t="s">
        <v>1369</v>
      </c>
      <c r="N151" s="146" t="s">
        <v>1302</v>
      </c>
      <c r="O151" s="205"/>
      <c r="P151" s="205"/>
      <c r="Q151" s="205"/>
      <c r="R151" s="272">
        <v>204</v>
      </c>
      <c r="S151" s="273"/>
      <c r="T151" s="274">
        <f t="shared" si="15"/>
        <v>0</v>
      </c>
      <c r="U151" s="274">
        <v>30</v>
      </c>
      <c r="V151" s="295"/>
      <c r="W151" s="276">
        <f t="shared" si="16"/>
        <v>0</v>
      </c>
      <c r="X151" s="298"/>
      <c r="Y151" s="298"/>
      <c r="Z151" s="277">
        <f>SUM(204/$R$5/8*2*X151)+SUM(204/$R$5/8*2*Y151)</f>
        <v>0</v>
      </c>
      <c r="AA151" s="278">
        <f>V151/2*0.625</f>
        <v>0</v>
      </c>
      <c r="AB151" s="277"/>
      <c r="AC151" s="277">
        <f>8/$R$5*S151</f>
        <v>0</v>
      </c>
      <c r="AD151" s="277"/>
      <c r="AE151" s="279">
        <f>7/$R$5*S151</f>
        <v>0</v>
      </c>
      <c r="AF151" s="299"/>
      <c r="AG151" s="299"/>
      <c r="AH151" s="278">
        <f>IFERROR(VLOOKUP(C151,[1]Anuual!B:Y,24,0),0)</f>
        <v>0</v>
      </c>
      <c r="AI151" s="122"/>
      <c r="AJ151" s="298"/>
      <c r="AK151" s="277">
        <v>0</v>
      </c>
      <c r="AL151" s="277"/>
      <c r="AM151" s="277">
        <v>0</v>
      </c>
      <c r="AN151" s="306"/>
      <c r="AO151" s="282">
        <f>T151+W151+Z151+AA151+AB151+AC151+AD151+AE151+AF151+AG151+AH151+AI151+AK151+AL151+AM151+AN151+U151+AJ151</f>
        <v>30</v>
      </c>
      <c r="AP151" s="292">
        <f>(AO151-AE151-AI151-AJ151-AA151-AC151)*$AY$5-(K151+L151)*150000</f>
        <v>121230</v>
      </c>
      <c r="AQ151" s="283">
        <f>(IF(AP151&lt;1500001,AP151*0%,IF(AP151&lt;2000001,AP151*5%-75000,IF(AP151&lt;8500001,AP151*10%-175000,IF(AP151&lt;=12500001,AP151*15%-600000,IF(AP151&gt;12500001,AP151*20%-1225000))))))/$AY$5</f>
        <v>0</v>
      </c>
      <c r="AR151" s="299"/>
      <c r="AS151" s="278"/>
      <c r="AT151" s="277"/>
      <c r="AU151" s="280"/>
      <c r="AV151" s="285">
        <f t="shared" si="17"/>
        <v>30</v>
      </c>
      <c r="AW151" s="286">
        <f t="shared" si="18"/>
        <v>30</v>
      </c>
      <c r="AX151" s="287">
        <f t="shared" si="19"/>
        <v>0</v>
      </c>
      <c r="AY151" s="301"/>
    </row>
    <row r="152" spans="1:51" s="14" customFormat="1" ht="77.25" customHeight="1">
      <c r="A152" s="120">
        <v>222</v>
      </c>
      <c r="B152" s="72">
        <v>143</v>
      </c>
      <c r="C152" s="143" t="s">
        <v>773</v>
      </c>
      <c r="D152" s="143" t="s">
        <v>774</v>
      </c>
      <c r="E152" s="143" t="s">
        <v>775</v>
      </c>
      <c r="F152" s="143" t="s">
        <v>102</v>
      </c>
      <c r="G152" s="157">
        <v>44378</v>
      </c>
      <c r="H152" s="173">
        <v>36868</v>
      </c>
      <c r="I152" s="168" t="s">
        <v>776</v>
      </c>
      <c r="J152" s="169" t="s">
        <v>777</v>
      </c>
      <c r="K152" s="155"/>
      <c r="L152" s="155"/>
      <c r="M152" s="142" t="s">
        <v>1370</v>
      </c>
      <c r="N152" s="146" t="s">
        <v>119</v>
      </c>
      <c r="O152" s="205"/>
      <c r="P152" s="205"/>
      <c r="Q152" s="205"/>
      <c r="R152" s="272">
        <v>204</v>
      </c>
      <c r="S152" s="273"/>
      <c r="T152" s="274">
        <f t="shared" si="15"/>
        <v>0</v>
      </c>
      <c r="U152" s="274">
        <v>30</v>
      </c>
      <c r="V152" s="295"/>
      <c r="W152" s="276">
        <f t="shared" si="16"/>
        <v>0</v>
      </c>
      <c r="X152" s="298"/>
      <c r="Y152" s="298"/>
      <c r="Z152" s="277">
        <f>SUM(204/$R$5/8*2*X152)+SUM(204/$R$5/8*2*Y152)</f>
        <v>0</v>
      </c>
      <c r="AA152" s="278">
        <f>V152/2*0.625</f>
        <v>0</v>
      </c>
      <c r="AB152" s="277"/>
      <c r="AC152" s="277">
        <f>8/$R$5*S152</f>
        <v>0</v>
      </c>
      <c r="AD152" s="277"/>
      <c r="AE152" s="279">
        <f>7/$R$5*S152</f>
        <v>0</v>
      </c>
      <c r="AF152" s="299"/>
      <c r="AG152" s="299"/>
      <c r="AH152" s="278">
        <f>IFERROR(VLOOKUP(C152,[1]Anuual!B:Y,24,0),0)</f>
        <v>0</v>
      </c>
      <c r="AI152" s="122"/>
      <c r="AJ152" s="298"/>
      <c r="AK152" s="277">
        <v>0</v>
      </c>
      <c r="AL152" s="277"/>
      <c r="AM152" s="277">
        <v>0</v>
      </c>
      <c r="AN152" s="300"/>
      <c r="AO152" s="282">
        <f>T152+W152+Z152+AA152+AB152+AC152+AD152+AE152+AF152+AG152+AH152+AI152+AK152+AL152+AM152+AN152+U152+AJ152</f>
        <v>30</v>
      </c>
      <c r="AP152" s="292">
        <f>(AO152-AE152-AI152-AJ152-AA152-AC152)*$AY$5-(K152+L152)*150000</f>
        <v>121230</v>
      </c>
      <c r="AQ152" s="283">
        <f>(IF(AP152&lt;1500001,AP152*0%,IF(AP152&lt;2000001,AP152*5%-75000,IF(AP152&lt;8500001,AP152*10%-175000,IF(AP152&lt;=12500001,AP152*15%-600000,IF(AP152&gt;12500001,AP152*20%-1225000))))))/$AY$5</f>
        <v>0</v>
      </c>
      <c r="AR152" s="299"/>
      <c r="AS152" s="278"/>
      <c r="AT152" s="277"/>
      <c r="AU152" s="280"/>
      <c r="AV152" s="285">
        <f t="shared" si="17"/>
        <v>30</v>
      </c>
      <c r="AW152" s="286">
        <f t="shared" si="18"/>
        <v>30</v>
      </c>
      <c r="AX152" s="287">
        <f t="shared" si="19"/>
        <v>0</v>
      </c>
      <c r="AY152" s="301"/>
    </row>
    <row r="153" spans="1:51" s="14" customFormat="1" ht="77.25" customHeight="1">
      <c r="A153" s="118">
        <v>223</v>
      </c>
      <c r="B153" s="72">
        <v>144</v>
      </c>
      <c r="C153" s="143" t="s">
        <v>778</v>
      </c>
      <c r="D153" s="142" t="s">
        <v>779</v>
      </c>
      <c r="E153" s="142" t="s">
        <v>780</v>
      </c>
      <c r="F153" s="142" t="s">
        <v>91</v>
      </c>
      <c r="G153" s="157">
        <v>44378</v>
      </c>
      <c r="H153" s="173">
        <v>37705</v>
      </c>
      <c r="I153" s="168" t="s">
        <v>781</v>
      </c>
      <c r="J153" s="150" t="s">
        <v>782</v>
      </c>
      <c r="K153" s="155"/>
      <c r="L153" s="155"/>
      <c r="M153" s="142" t="s">
        <v>1370</v>
      </c>
      <c r="N153" s="146" t="s">
        <v>119</v>
      </c>
      <c r="O153" s="205"/>
      <c r="P153" s="205"/>
      <c r="Q153" s="205"/>
      <c r="R153" s="272">
        <v>204</v>
      </c>
      <c r="S153" s="273"/>
      <c r="T153" s="274">
        <f t="shared" si="15"/>
        <v>0</v>
      </c>
      <c r="U153" s="274">
        <v>30</v>
      </c>
      <c r="V153" s="295"/>
      <c r="W153" s="276">
        <f t="shared" si="16"/>
        <v>0</v>
      </c>
      <c r="X153" s="298"/>
      <c r="Y153" s="298"/>
      <c r="Z153" s="277">
        <f>SUM(204/$R$5/8*2*X153)+SUM(204/$R$5/8*2*Y153)</f>
        <v>0</v>
      </c>
      <c r="AA153" s="278">
        <f>V153/2*0.625</f>
        <v>0</v>
      </c>
      <c r="AB153" s="277"/>
      <c r="AC153" s="277">
        <f>8/$R$5*S153</f>
        <v>0</v>
      </c>
      <c r="AD153" s="277"/>
      <c r="AE153" s="279">
        <f>7/$R$5*S153</f>
        <v>0</v>
      </c>
      <c r="AF153" s="299"/>
      <c r="AG153" s="299"/>
      <c r="AH153" s="278">
        <f>IFERROR(VLOOKUP(C153,[1]Anuual!B:Y,24,0),0)</f>
        <v>0</v>
      </c>
      <c r="AI153" s="122"/>
      <c r="AJ153" s="298"/>
      <c r="AK153" s="277">
        <v>0</v>
      </c>
      <c r="AL153" s="277"/>
      <c r="AM153" s="277">
        <v>0</v>
      </c>
      <c r="AN153" s="300"/>
      <c r="AO153" s="282">
        <f>T153+W153+Z153+AA153+AB153+AC153+AD153+AE153+AF153+AG153+AH153+AI153+AK153+AL153+AM153+AN153+U153+AJ153</f>
        <v>30</v>
      </c>
      <c r="AP153" s="292">
        <f>(AO153-AE153-AI153-AJ153-AA153-AC153)*$AY$5-(K153+L153)*150000</f>
        <v>121230</v>
      </c>
      <c r="AQ153" s="283">
        <f>(IF(AP153&lt;1500001,AP153*0%,IF(AP153&lt;2000001,AP153*5%-75000,IF(AP153&lt;8500001,AP153*10%-175000,IF(AP153&lt;=12500001,AP153*15%-600000,IF(AP153&gt;12500001,AP153*20%-1225000))))))/$AY$5</f>
        <v>0</v>
      </c>
      <c r="AR153" s="299"/>
      <c r="AS153" s="278"/>
      <c r="AT153" s="277"/>
      <c r="AU153" s="280"/>
      <c r="AV153" s="285">
        <f t="shared" si="17"/>
        <v>30</v>
      </c>
      <c r="AW153" s="286">
        <f t="shared" si="18"/>
        <v>30</v>
      </c>
      <c r="AX153" s="287">
        <f t="shared" si="19"/>
        <v>0</v>
      </c>
      <c r="AY153" s="301"/>
    </row>
    <row r="154" spans="1:51" s="14" customFormat="1" ht="77.25" customHeight="1">
      <c r="A154" s="118">
        <v>225</v>
      </c>
      <c r="B154" s="72">
        <v>145</v>
      </c>
      <c r="C154" s="143" t="s">
        <v>783</v>
      </c>
      <c r="D154" s="143" t="s">
        <v>784</v>
      </c>
      <c r="E154" s="143" t="s">
        <v>785</v>
      </c>
      <c r="F154" s="143" t="s">
        <v>91</v>
      </c>
      <c r="G154" s="157">
        <v>44382</v>
      </c>
      <c r="H154" s="173">
        <v>36772</v>
      </c>
      <c r="I154" s="168" t="s">
        <v>786</v>
      </c>
      <c r="J154" s="169" t="s">
        <v>787</v>
      </c>
      <c r="K154" s="155"/>
      <c r="L154" s="155"/>
      <c r="M154" s="142" t="s">
        <v>1347</v>
      </c>
      <c r="N154" s="146" t="s">
        <v>1327</v>
      </c>
      <c r="O154" s="205"/>
      <c r="P154" s="205"/>
      <c r="Q154" s="205"/>
      <c r="R154" s="272">
        <v>204</v>
      </c>
      <c r="S154" s="273"/>
      <c r="T154" s="274">
        <f t="shared" si="15"/>
        <v>0</v>
      </c>
      <c r="U154" s="274"/>
      <c r="V154" s="295"/>
      <c r="W154" s="276">
        <f t="shared" si="16"/>
        <v>0</v>
      </c>
      <c r="X154" s="298"/>
      <c r="Y154" s="298"/>
      <c r="Z154" s="277">
        <f>SUM(204/$R$5/8*2*X154)+SUM(204/$R$5/8*2*Y154)</f>
        <v>0</v>
      </c>
      <c r="AA154" s="278">
        <f>V154/2*0.625</f>
        <v>0</v>
      </c>
      <c r="AB154" s="277"/>
      <c r="AC154" s="277">
        <f>8/$R$5*S154</f>
        <v>0</v>
      </c>
      <c r="AD154" s="277"/>
      <c r="AE154" s="279">
        <f>7/$R$5*S154</f>
        <v>0</v>
      </c>
      <c r="AF154" s="299"/>
      <c r="AG154" s="312">
        <v>50.75</v>
      </c>
      <c r="AH154" s="278">
        <f>IFERROR(VLOOKUP(C154,[1]Anuual!B:Y,24,0),0)</f>
        <v>0</v>
      </c>
      <c r="AI154" s="122"/>
      <c r="AJ154" s="298"/>
      <c r="AK154" s="277">
        <v>0</v>
      </c>
      <c r="AL154" s="277"/>
      <c r="AM154" s="277">
        <v>0</v>
      </c>
      <c r="AN154" s="300"/>
      <c r="AO154" s="282">
        <f>T154+W154+Z154+AA154+AB154+AC154+AD154+AE154+AF154+AG154+AH154+AI154+AK154+AL154+AM154+AN154+U154+AJ154</f>
        <v>50.75</v>
      </c>
      <c r="AP154" s="292">
        <f>(AO154-AE154-AI154-AJ154-AA154-AC154)*$AY$5-(K154+L154)*150000</f>
        <v>205080.75</v>
      </c>
      <c r="AQ154" s="283">
        <f>(IF(AP154&lt;1500001,AP154*0%,IF(AP154&lt;2000001,AP154*5%-75000,IF(AP154&lt;8500001,AP154*10%-175000,IF(AP154&lt;=12500001,AP154*15%-600000,IF(AP154&gt;12500001,AP154*20%-1225000))))))/$AY$5</f>
        <v>0</v>
      </c>
      <c r="AR154" s="299"/>
      <c r="AS154" s="278"/>
      <c r="AT154" s="277">
        <v>50.75</v>
      </c>
      <c r="AU154" s="280"/>
      <c r="AV154" s="285">
        <f t="shared" si="17"/>
        <v>0</v>
      </c>
      <c r="AW154" s="286">
        <f t="shared" si="18"/>
        <v>0</v>
      </c>
      <c r="AX154" s="287">
        <f t="shared" si="19"/>
        <v>0</v>
      </c>
      <c r="AY154" s="301"/>
    </row>
    <row r="155" spans="1:51" s="14" customFormat="1" ht="77.25" customHeight="1">
      <c r="A155" s="120">
        <v>228</v>
      </c>
      <c r="B155" s="72">
        <v>146</v>
      </c>
      <c r="C155" s="143" t="s">
        <v>788</v>
      </c>
      <c r="D155" s="142" t="s">
        <v>789</v>
      </c>
      <c r="E155" s="142" t="s">
        <v>790</v>
      </c>
      <c r="F155" s="142" t="s">
        <v>91</v>
      </c>
      <c r="G155" s="157">
        <v>44382</v>
      </c>
      <c r="H155" s="173">
        <v>33934</v>
      </c>
      <c r="I155" s="168" t="s">
        <v>791</v>
      </c>
      <c r="J155" s="169" t="s">
        <v>792</v>
      </c>
      <c r="K155" s="155"/>
      <c r="L155" s="155"/>
      <c r="M155" s="142" t="s">
        <v>1364</v>
      </c>
      <c r="N155" s="146" t="s">
        <v>1286</v>
      </c>
      <c r="O155" s="205"/>
      <c r="P155" s="205">
        <v>30</v>
      </c>
      <c r="Q155" s="205"/>
      <c r="R155" s="272">
        <v>204</v>
      </c>
      <c r="S155" s="273">
        <v>26</v>
      </c>
      <c r="T155" s="274">
        <f t="shared" si="15"/>
        <v>234</v>
      </c>
      <c r="U155" s="274"/>
      <c r="V155" s="295"/>
      <c r="W155" s="276">
        <f t="shared" si="16"/>
        <v>0</v>
      </c>
      <c r="X155" s="298"/>
      <c r="Y155" s="298"/>
      <c r="Z155" s="277">
        <f>SUM(204/$R$5/8*2*X155)+SUM(204/$R$5/8*2*Y155)</f>
        <v>0</v>
      </c>
      <c r="AA155" s="278">
        <f>V155/2*0.625</f>
        <v>0</v>
      </c>
      <c r="AB155" s="277">
        <v>15</v>
      </c>
      <c r="AC155" s="277">
        <f>8/$R$5*S155</f>
        <v>8</v>
      </c>
      <c r="AD155" s="277"/>
      <c r="AE155" s="279">
        <f>7/$R$5*S155</f>
        <v>7</v>
      </c>
      <c r="AF155" s="299"/>
      <c r="AG155" s="151"/>
      <c r="AH155" s="278"/>
      <c r="AI155" s="122"/>
      <c r="AJ155" s="298"/>
      <c r="AK155" s="277">
        <v>0</v>
      </c>
      <c r="AL155" s="277"/>
      <c r="AM155" s="277">
        <v>0</v>
      </c>
      <c r="AN155" s="300"/>
      <c r="AO155" s="282">
        <f>T155+W155+Z155+AA155+AB155+AC155+AD155+AE155+AF155+AG155+AH155+AI155+AK155+AL155+AM155+AN155+U155+AJ155</f>
        <v>264</v>
      </c>
      <c r="AP155" s="292">
        <f>(AO155-AE155-AI155-AJ155-AA155-AC155)*$AY$5-(K155+L155)*150000</f>
        <v>1006209</v>
      </c>
      <c r="AQ155" s="283">
        <f>(IF(AP155&lt;1500001,AP155*0%,IF(AP155&lt;2000001,AP155*5%-75000,IF(AP155&lt;8500001,AP155*10%-175000,IF(AP155&lt;=12500001,AP155*15%-600000,IF(AP155&gt;12500001,AP155*20%-1225000))))))/$AY$5</f>
        <v>0</v>
      </c>
      <c r="AR155" s="299"/>
      <c r="AS155" s="278">
        <v>109.5</v>
      </c>
      <c r="AT155" s="277"/>
      <c r="AU155" s="280"/>
      <c r="AV155" s="285">
        <f t="shared" si="17"/>
        <v>154.5</v>
      </c>
      <c r="AW155" s="286">
        <f t="shared" si="18"/>
        <v>154</v>
      </c>
      <c r="AX155" s="287">
        <f t="shared" si="19"/>
        <v>2000</v>
      </c>
      <c r="AY155" s="301"/>
    </row>
    <row r="156" spans="1:51" s="51" customFormat="1" ht="77.25" customHeight="1">
      <c r="A156" s="118">
        <v>229</v>
      </c>
      <c r="B156" s="72">
        <v>147</v>
      </c>
      <c r="C156" s="143" t="s">
        <v>793</v>
      </c>
      <c r="D156" s="143" t="s">
        <v>794</v>
      </c>
      <c r="E156" s="143" t="s">
        <v>795</v>
      </c>
      <c r="F156" s="143" t="s">
        <v>91</v>
      </c>
      <c r="G156" s="157">
        <v>44382</v>
      </c>
      <c r="H156" s="173">
        <v>36595</v>
      </c>
      <c r="I156" s="168" t="s">
        <v>796</v>
      </c>
      <c r="J156" s="150" t="s">
        <v>797</v>
      </c>
      <c r="K156" s="155"/>
      <c r="L156" s="155"/>
      <c r="M156" s="142" t="s">
        <v>1347</v>
      </c>
      <c r="N156" s="146" t="s">
        <v>1325</v>
      </c>
      <c r="O156" s="205"/>
      <c r="P156" s="205">
        <v>30</v>
      </c>
      <c r="Q156" s="205"/>
      <c r="R156" s="272">
        <v>204</v>
      </c>
      <c r="S156" s="273">
        <v>26</v>
      </c>
      <c r="T156" s="274">
        <f t="shared" si="15"/>
        <v>234</v>
      </c>
      <c r="U156" s="274"/>
      <c r="V156" s="295"/>
      <c r="W156" s="276">
        <f t="shared" si="16"/>
        <v>0</v>
      </c>
      <c r="X156" s="298"/>
      <c r="Y156" s="298"/>
      <c r="Z156" s="277">
        <f>SUM(204/$R$5/8*2*X156)+SUM(204/$R$5/8*2*Y156)</f>
        <v>0</v>
      </c>
      <c r="AA156" s="278">
        <f>V156/2*0.625</f>
        <v>0</v>
      </c>
      <c r="AB156" s="277">
        <v>15</v>
      </c>
      <c r="AC156" s="277">
        <f>8/$R$5*S156</f>
        <v>8</v>
      </c>
      <c r="AD156" s="277"/>
      <c r="AE156" s="279">
        <f>7/$R$5*S156</f>
        <v>7</v>
      </c>
      <c r="AF156" s="146"/>
      <c r="AG156" s="146"/>
      <c r="AH156" s="278"/>
      <c r="AI156" s="122"/>
      <c r="AJ156" s="302"/>
      <c r="AK156" s="307">
        <v>0</v>
      </c>
      <c r="AL156" s="277"/>
      <c r="AM156" s="277">
        <v>0</v>
      </c>
      <c r="AN156" s="306"/>
      <c r="AO156" s="282">
        <f>T156+W156+Z156+AA156+AB156+AC156+AD156+AE156+AF156+AG156+AH156+AI156+AK156+AL156+AM156+AN156+U156+AJ156</f>
        <v>264</v>
      </c>
      <c r="AP156" s="292">
        <f>(AO156-AE156-AI156-AJ156-AA156-AC156)*$AY$5-(K156+L156)*150000</f>
        <v>1006209</v>
      </c>
      <c r="AQ156" s="283">
        <f>(IF(AP156&lt;1500001,AP156*0%,IF(AP156&lt;2000001,AP156*5%-75000,IF(AP156&lt;8500001,AP156*10%-175000,IF(AP156&lt;=12500001,AP156*15%-600000,IF(AP156&gt;12500001,AP156*20%-1225000))))))/$AY$5</f>
        <v>0</v>
      </c>
      <c r="AR156" s="299"/>
      <c r="AS156" s="278">
        <v>109.5</v>
      </c>
      <c r="AT156" s="277"/>
      <c r="AU156" s="280"/>
      <c r="AV156" s="285">
        <f t="shared" si="17"/>
        <v>154.5</v>
      </c>
      <c r="AW156" s="286">
        <f t="shared" si="18"/>
        <v>154</v>
      </c>
      <c r="AX156" s="287">
        <f t="shared" si="19"/>
        <v>2000</v>
      </c>
      <c r="AY156" s="309"/>
    </row>
    <row r="157" spans="1:51" s="14" customFormat="1" ht="77.25" customHeight="1">
      <c r="A157" s="118">
        <v>231</v>
      </c>
      <c r="B157" s="72">
        <v>148</v>
      </c>
      <c r="C157" s="143" t="s">
        <v>798</v>
      </c>
      <c r="D157" s="142" t="s">
        <v>799</v>
      </c>
      <c r="E157" s="142" t="s">
        <v>800</v>
      </c>
      <c r="F157" s="142" t="s">
        <v>91</v>
      </c>
      <c r="G157" s="157">
        <v>44383</v>
      </c>
      <c r="H157" s="173">
        <v>34213</v>
      </c>
      <c r="I157" s="168" t="s">
        <v>801</v>
      </c>
      <c r="J157" s="150" t="s">
        <v>802</v>
      </c>
      <c r="K157" s="155"/>
      <c r="L157" s="155"/>
      <c r="M157" s="142" t="s">
        <v>1359</v>
      </c>
      <c r="N157" s="146" t="s">
        <v>1325</v>
      </c>
      <c r="O157" s="205">
        <v>25</v>
      </c>
      <c r="P157" s="205">
        <v>35</v>
      </c>
      <c r="Q157" s="205"/>
      <c r="R157" s="272">
        <v>204</v>
      </c>
      <c r="S157" s="273">
        <v>26</v>
      </c>
      <c r="T157" s="274">
        <f t="shared" si="15"/>
        <v>264</v>
      </c>
      <c r="U157" s="274"/>
      <c r="V157" s="295"/>
      <c r="W157" s="276">
        <f t="shared" si="16"/>
        <v>0</v>
      </c>
      <c r="X157" s="298"/>
      <c r="Y157" s="298"/>
      <c r="Z157" s="277">
        <f>SUM(204/$R$5/8*2*X157)+SUM(204/$R$5/8*2*Y157)</f>
        <v>0</v>
      </c>
      <c r="AA157" s="278">
        <f>V157/2*0.625</f>
        <v>0</v>
      </c>
      <c r="AB157" s="277">
        <v>15</v>
      </c>
      <c r="AC157" s="277">
        <f>8/$R$5*S157</f>
        <v>8</v>
      </c>
      <c r="AD157" s="277"/>
      <c r="AE157" s="279">
        <f>7/$R$5*S157</f>
        <v>7</v>
      </c>
      <c r="AF157" s="299"/>
      <c r="AG157" s="299"/>
      <c r="AH157" s="278"/>
      <c r="AI157" s="122"/>
      <c r="AJ157" s="298"/>
      <c r="AK157" s="277">
        <v>0</v>
      </c>
      <c r="AL157" s="277"/>
      <c r="AM157" s="277">
        <v>0</v>
      </c>
      <c r="AN157" s="300"/>
      <c r="AO157" s="282">
        <f>T157+W157+Z157+AA157+AB157+AC157+AD157+AE157+AF157+AG157+AH157+AI157+AK157+AL157+AM157+AN157+U157+AJ157</f>
        <v>294</v>
      </c>
      <c r="AP157" s="292">
        <f>(AO157-AE157-AI157-AJ157-AA157-AC157)*$AY$5-(K157+L157)*150000</f>
        <v>1127439</v>
      </c>
      <c r="AQ157" s="283">
        <f>(IF(AP157&lt;1500001,AP157*0%,IF(AP157&lt;2000001,AP157*5%-75000,IF(AP157&lt;8500001,AP157*10%-175000,IF(AP157&lt;=12500001,AP157*15%-600000,IF(AP157&gt;12500001,AP157*20%-1225000))))))/$AY$5</f>
        <v>0</v>
      </c>
      <c r="AR157" s="299"/>
      <c r="AS157" s="278">
        <v>109.5</v>
      </c>
      <c r="AT157" s="277"/>
      <c r="AU157" s="280"/>
      <c r="AV157" s="285">
        <f t="shared" si="17"/>
        <v>184.5</v>
      </c>
      <c r="AW157" s="286">
        <f t="shared" si="18"/>
        <v>184</v>
      </c>
      <c r="AX157" s="287">
        <f t="shared" si="19"/>
        <v>2000</v>
      </c>
      <c r="AY157" s="301"/>
    </row>
    <row r="158" spans="1:51" s="51" customFormat="1" ht="77.25" customHeight="1">
      <c r="A158" s="118">
        <v>233</v>
      </c>
      <c r="B158" s="72">
        <v>149</v>
      </c>
      <c r="C158" s="143" t="s">
        <v>803</v>
      </c>
      <c r="D158" s="143" t="s">
        <v>804</v>
      </c>
      <c r="E158" s="143" t="s">
        <v>805</v>
      </c>
      <c r="F158" s="143" t="s">
        <v>91</v>
      </c>
      <c r="G158" s="157">
        <v>44385</v>
      </c>
      <c r="H158" s="173">
        <v>33194</v>
      </c>
      <c r="I158" s="168" t="s">
        <v>806</v>
      </c>
      <c r="J158" s="169" t="s">
        <v>807</v>
      </c>
      <c r="K158" s="155"/>
      <c r="L158" s="155"/>
      <c r="M158" s="142" t="s">
        <v>1347</v>
      </c>
      <c r="N158" s="146" t="s">
        <v>1325</v>
      </c>
      <c r="O158" s="205"/>
      <c r="P158" s="205"/>
      <c r="Q158" s="205"/>
      <c r="R158" s="272">
        <v>204</v>
      </c>
      <c r="S158" s="273"/>
      <c r="T158" s="274">
        <f t="shared" si="15"/>
        <v>0</v>
      </c>
      <c r="U158" s="274">
        <v>30</v>
      </c>
      <c r="V158" s="295"/>
      <c r="W158" s="276">
        <f t="shared" si="16"/>
        <v>0</v>
      </c>
      <c r="X158" s="298"/>
      <c r="Y158" s="298"/>
      <c r="Z158" s="277">
        <f>SUM(204/$R$5/8*2*X158)+SUM(204/$R$5/8*2*Y158)</f>
        <v>0</v>
      </c>
      <c r="AA158" s="278">
        <f>V158/2*0.625</f>
        <v>0</v>
      </c>
      <c r="AB158" s="277"/>
      <c r="AC158" s="277">
        <f>8/$R$5*S158</f>
        <v>0</v>
      </c>
      <c r="AD158" s="277"/>
      <c r="AE158" s="279">
        <f>7/$R$5*S158</f>
        <v>0</v>
      </c>
      <c r="AF158" s="146"/>
      <c r="AG158" s="146"/>
      <c r="AH158" s="278">
        <f>IFERROR(VLOOKUP(C158,[1]Anuual!B:Y,24,0),0)</f>
        <v>0</v>
      </c>
      <c r="AI158" s="122"/>
      <c r="AJ158" s="302"/>
      <c r="AK158" s="307">
        <v>0</v>
      </c>
      <c r="AL158" s="277"/>
      <c r="AM158" s="277">
        <v>0</v>
      </c>
      <c r="AN158" s="306"/>
      <c r="AO158" s="282">
        <f>T158+W158+Z158+AA158+AB158+AC158+AD158+AE158+AF158+AG158+AH158+AI158+AK158+AL158+AM158+AN158+U158+AJ158</f>
        <v>30</v>
      </c>
      <c r="AP158" s="292">
        <f>(AO158-AE158-AI158-AJ158-AA158-AC158)*$AY$5-(K158+L158)*150000</f>
        <v>121230</v>
      </c>
      <c r="AQ158" s="283">
        <f>(IF(AP158&lt;1500001,AP158*0%,IF(AP158&lt;2000001,AP158*5%-75000,IF(AP158&lt;8500001,AP158*10%-175000,IF(AP158&lt;=12500001,AP158*15%-600000,IF(AP158&gt;12500001,AP158*20%-1225000))))))/$AY$5</f>
        <v>0</v>
      </c>
      <c r="AR158" s="299"/>
      <c r="AS158" s="278"/>
      <c r="AT158" s="277"/>
      <c r="AU158" s="280"/>
      <c r="AV158" s="285">
        <f t="shared" si="17"/>
        <v>30</v>
      </c>
      <c r="AW158" s="286">
        <f t="shared" si="18"/>
        <v>30</v>
      </c>
      <c r="AX158" s="287">
        <f t="shared" si="19"/>
        <v>0</v>
      </c>
      <c r="AY158" s="309"/>
    </row>
    <row r="159" spans="1:51" s="14" customFormat="1" ht="77.25" customHeight="1">
      <c r="A159" s="118">
        <v>235</v>
      </c>
      <c r="B159" s="72">
        <v>150</v>
      </c>
      <c r="C159" s="143" t="s">
        <v>808</v>
      </c>
      <c r="D159" s="136" t="s">
        <v>809</v>
      </c>
      <c r="E159" s="136" t="s">
        <v>810</v>
      </c>
      <c r="F159" s="136" t="s">
        <v>91</v>
      </c>
      <c r="G159" s="157">
        <v>44391</v>
      </c>
      <c r="H159" s="173">
        <v>37649</v>
      </c>
      <c r="I159" s="168" t="s">
        <v>811</v>
      </c>
      <c r="J159" s="150" t="s">
        <v>812</v>
      </c>
      <c r="K159" s="155"/>
      <c r="L159" s="155"/>
      <c r="M159" s="142" t="s">
        <v>1338</v>
      </c>
      <c r="N159" s="146" t="s">
        <v>114</v>
      </c>
      <c r="O159" s="205"/>
      <c r="P159" s="205"/>
      <c r="Q159" s="205"/>
      <c r="R159" s="272">
        <v>204</v>
      </c>
      <c r="S159" s="273"/>
      <c r="T159" s="274">
        <f t="shared" si="15"/>
        <v>0</v>
      </c>
      <c r="U159" s="274">
        <v>30</v>
      </c>
      <c r="V159" s="295"/>
      <c r="W159" s="276">
        <f t="shared" si="16"/>
        <v>0</v>
      </c>
      <c r="X159" s="298"/>
      <c r="Y159" s="298"/>
      <c r="Z159" s="277">
        <f>SUM(204/$R$5/8*2*X159)+SUM(204/$R$5/8*2*Y159)</f>
        <v>0</v>
      </c>
      <c r="AA159" s="278">
        <f>V159/2*0.625</f>
        <v>0</v>
      </c>
      <c r="AB159" s="277"/>
      <c r="AC159" s="277">
        <f>8/$R$5*S159</f>
        <v>0</v>
      </c>
      <c r="AD159" s="277"/>
      <c r="AE159" s="279">
        <f>7/$R$5*S159</f>
        <v>0</v>
      </c>
      <c r="AF159" s="299"/>
      <c r="AG159" s="155"/>
      <c r="AH159" s="278">
        <f>IFERROR(VLOOKUP(C159,[1]Anuual!B:Y,24,0),0)</f>
        <v>0</v>
      </c>
      <c r="AI159" s="122"/>
      <c r="AJ159" s="298"/>
      <c r="AK159" s="277">
        <v>0</v>
      </c>
      <c r="AL159" s="277">
        <v>0</v>
      </c>
      <c r="AM159" s="277">
        <v>0</v>
      </c>
      <c r="AN159" s="306"/>
      <c r="AO159" s="282">
        <f>T159+W159+Z159+AA159+AB159+AC159+AD159+AE159+AF159+AG159+AH159+AI159+AK159+AL159+AM159+AN159+U159+AJ159</f>
        <v>30</v>
      </c>
      <c r="AP159" s="292">
        <f>(AO159-AE159-AI159-AJ159-AA159-AC159)*$AY$5-(K159+L159)*150000</f>
        <v>121230</v>
      </c>
      <c r="AQ159" s="283">
        <f>(IF(AP159&lt;1500001,AP159*0%,IF(AP159&lt;2000001,AP159*5%-75000,IF(AP159&lt;8500001,AP159*10%-175000,IF(AP159&lt;=12500001,AP159*15%-600000,IF(AP159&gt;12500001,AP159*20%-1225000))))))/$AY$5</f>
        <v>0</v>
      </c>
      <c r="AR159" s="299"/>
      <c r="AS159" s="278"/>
      <c r="AT159" s="277"/>
      <c r="AU159" s="280"/>
      <c r="AV159" s="285">
        <f t="shared" si="17"/>
        <v>30</v>
      </c>
      <c r="AW159" s="286">
        <f t="shared" si="18"/>
        <v>30</v>
      </c>
      <c r="AX159" s="287">
        <f t="shared" si="19"/>
        <v>0</v>
      </c>
      <c r="AY159" s="301"/>
    </row>
    <row r="160" spans="1:51" s="14" customFormat="1" ht="77.25" customHeight="1">
      <c r="A160" s="120">
        <v>236</v>
      </c>
      <c r="B160" s="72">
        <v>151</v>
      </c>
      <c r="C160" s="143" t="s">
        <v>813</v>
      </c>
      <c r="D160" s="136" t="s">
        <v>814</v>
      </c>
      <c r="E160" s="136" t="s">
        <v>815</v>
      </c>
      <c r="F160" s="136" t="s">
        <v>91</v>
      </c>
      <c r="G160" s="157">
        <v>44391</v>
      </c>
      <c r="H160" s="173">
        <v>36597</v>
      </c>
      <c r="I160" s="168" t="s">
        <v>816</v>
      </c>
      <c r="J160" s="150" t="s">
        <v>817</v>
      </c>
      <c r="K160" s="155"/>
      <c r="L160" s="155"/>
      <c r="M160" s="142" t="s">
        <v>1338</v>
      </c>
      <c r="N160" s="146" t="s">
        <v>1283</v>
      </c>
      <c r="O160" s="205"/>
      <c r="P160" s="205"/>
      <c r="Q160" s="205"/>
      <c r="R160" s="272">
        <v>204</v>
      </c>
      <c r="S160" s="273"/>
      <c r="T160" s="274">
        <f t="shared" si="15"/>
        <v>0</v>
      </c>
      <c r="U160" s="274">
        <v>30</v>
      </c>
      <c r="V160" s="295"/>
      <c r="W160" s="276">
        <f t="shared" si="16"/>
        <v>0</v>
      </c>
      <c r="X160" s="298"/>
      <c r="Y160" s="298"/>
      <c r="Z160" s="277">
        <f>SUM(204/$R$5/8*2*X160)+SUM(204/$R$5/8*2*Y160)</f>
        <v>0</v>
      </c>
      <c r="AA160" s="278">
        <f>V160/2*0.625</f>
        <v>0</v>
      </c>
      <c r="AB160" s="277"/>
      <c r="AC160" s="277">
        <f>8/$R$5*S160</f>
        <v>0</v>
      </c>
      <c r="AD160" s="277"/>
      <c r="AE160" s="279">
        <f>7/$R$5*S160</f>
        <v>0</v>
      </c>
      <c r="AF160" s="299"/>
      <c r="AG160" s="299"/>
      <c r="AH160" s="278">
        <f>IFERROR(VLOOKUP(C160,[1]Anuual!B:Y,24,0),0)</f>
        <v>0</v>
      </c>
      <c r="AI160" s="122"/>
      <c r="AJ160" s="298"/>
      <c r="AK160" s="277">
        <v>0</v>
      </c>
      <c r="AL160" s="277"/>
      <c r="AM160" s="277">
        <v>0</v>
      </c>
      <c r="AN160" s="300"/>
      <c r="AO160" s="282">
        <f>T160+W160+Z160+AA160+AB160+AC160+AD160+AE160+AF160+AG160+AH160+AI160+AK160+AL160+AM160+AN160+U160+AJ160</f>
        <v>30</v>
      </c>
      <c r="AP160" s="292">
        <f>(AO160-AE160-AI160-AJ160-AA160-AC160)*$AY$5-(K160+L160)*150000</f>
        <v>121230</v>
      </c>
      <c r="AQ160" s="283">
        <f>(IF(AP160&lt;1500001,AP160*0%,IF(AP160&lt;2000001,AP160*5%-75000,IF(AP160&lt;8500001,AP160*10%-175000,IF(AP160&lt;=12500001,AP160*15%-600000,IF(AP160&gt;12500001,AP160*20%-1225000))))))/$AY$5</f>
        <v>0</v>
      </c>
      <c r="AR160" s="299"/>
      <c r="AS160" s="278"/>
      <c r="AT160" s="277"/>
      <c r="AU160" s="280"/>
      <c r="AV160" s="285">
        <f t="shared" si="17"/>
        <v>30</v>
      </c>
      <c r="AW160" s="286">
        <f t="shared" si="18"/>
        <v>30</v>
      </c>
      <c r="AX160" s="287">
        <f t="shared" si="19"/>
        <v>0</v>
      </c>
      <c r="AY160" s="301"/>
    </row>
    <row r="161" spans="1:51" s="51" customFormat="1" ht="77.25" customHeight="1">
      <c r="A161" s="118">
        <v>237</v>
      </c>
      <c r="B161" s="72">
        <v>152</v>
      </c>
      <c r="C161" s="143" t="s">
        <v>818</v>
      </c>
      <c r="D161" s="136" t="s">
        <v>819</v>
      </c>
      <c r="E161" s="136" t="s">
        <v>820</v>
      </c>
      <c r="F161" s="136" t="s">
        <v>91</v>
      </c>
      <c r="G161" s="157">
        <v>44397</v>
      </c>
      <c r="H161" s="173">
        <v>35431</v>
      </c>
      <c r="I161" s="168" t="s">
        <v>821</v>
      </c>
      <c r="J161" s="169" t="s">
        <v>822</v>
      </c>
      <c r="K161" s="155"/>
      <c r="L161" s="155"/>
      <c r="M161" s="142" t="s">
        <v>1347</v>
      </c>
      <c r="N161" s="146" t="s">
        <v>1325</v>
      </c>
      <c r="O161" s="205"/>
      <c r="P161" s="205"/>
      <c r="Q161" s="205"/>
      <c r="R161" s="272">
        <v>204</v>
      </c>
      <c r="S161" s="273"/>
      <c r="T161" s="274">
        <f t="shared" si="15"/>
        <v>0</v>
      </c>
      <c r="U161" s="274"/>
      <c r="V161" s="295"/>
      <c r="W161" s="276">
        <f t="shared" si="16"/>
        <v>0</v>
      </c>
      <c r="X161" s="298"/>
      <c r="Y161" s="298"/>
      <c r="Z161" s="277">
        <f>SUM(204/$R$5/8*2*X161)+SUM(204/$R$5/8*2*Y161)</f>
        <v>0</v>
      </c>
      <c r="AA161" s="278">
        <f>V161/2*0.625</f>
        <v>0</v>
      </c>
      <c r="AB161" s="277"/>
      <c r="AC161" s="277">
        <f>8/$R$5*S161</f>
        <v>0</v>
      </c>
      <c r="AD161" s="277"/>
      <c r="AE161" s="279">
        <f>7/$R$5*S161</f>
        <v>0</v>
      </c>
      <c r="AF161" s="146"/>
      <c r="AG161" s="313">
        <v>73.540000000000006</v>
      </c>
      <c r="AH161" s="278"/>
      <c r="AI161" s="122"/>
      <c r="AJ161" s="302"/>
      <c r="AK161" s="307">
        <v>0</v>
      </c>
      <c r="AL161" s="277"/>
      <c r="AM161" s="277">
        <v>0</v>
      </c>
      <c r="AN161" s="306"/>
      <c r="AO161" s="282">
        <f>T161+W161+Z161+AA161+AB161+AC161+AD161+AE161+AF161+AG161+AH161+AI161+AK161+AL161+AM161+AN161+U161+AJ161</f>
        <v>73.540000000000006</v>
      </c>
      <c r="AP161" s="292">
        <f>(AO161-AE161-AI161-AJ161-AA161-AC161)*$AY$5-(K161+L161)*150000</f>
        <v>297175.14</v>
      </c>
      <c r="AQ161" s="283">
        <f>(IF(AP161&lt;1500001,AP161*0%,IF(AP161&lt;2000001,AP161*5%-75000,IF(AP161&lt;8500001,AP161*10%-175000,IF(AP161&lt;=12500001,AP161*15%-600000,IF(AP161&gt;12500001,AP161*20%-1225000))))))/$AY$5</f>
        <v>0</v>
      </c>
      <c r="AR161" s="299"/>
      <c r="AS161" s="278"/>
      <c r="AT161" s="277">
        <v>73.540000000000006</v>
      </c>
      <c r="AU161" s="280"/>
      <c r="AV161" s="285">
        <f t="shared" si="17"/>
        <v>0</v>
      </c>
      <c r="AW161" s="286">
        <f t="shared" si="18"/>
        <v>0</v>
      </c>
      <c r="AX161" s="287">
        <f t="shared" si="19"/>
        <v>0</v>
      </c>
      <c r="AY161" s="309"/>
    </row>
    <row r="162" spans="1:51" s="14" customFormat="1" ht="77.25" customHeight="1">
      <c r="A162" s="120">
        <v>238</v>
      </c>
      <c r="B162" s="72">
        <v>153</v>
      </c>
      <c r="C162" s="143" t="s">
        <v>823</v>
      </c>
      <c r="D162" s="136" t="s">
        <v>824</v>
      </c>
      <c r="E162" s="136" t="s">
        <v>825</v>
      </c>
      <c r="F162" s="136" t="s">
        <v>91</v>
      </c>
      <c r="G162" s="157">
        <v>44397</v>
      </c>
      <c r="H162" s="173">
        <v>32252</v>
      </c>
      <c r="I162" s="168" t="s">
        <v>826</v>
      </c>
      <c r="J162" s="169" t="s">
        <v>827</v>
      </c>
      <c r="K162" s="155"/>
      <c r="L162" s="155"/>
      <c r="M162" s="142" t="s">
        <v>1338</v>
      </c>
      <c r="N162" s="146" t="s">
        <v>114</v>
      </c>
      <c r="O162" s="205"/>
      <c r="P162" s="205"/>
      <c r="Q162" s="205"/>
      <c r="R162" s="272">
        <v>204</v>
      </c>
      <c r="S162" s="273"/>
      <c r="T162" s="274">
        <f t="shared" si="15"/>
        <v>0</v>
      </c>
      <c r="U162" s="274">
        <v>30</v>
      </c>
      <c r="V162" s="295"/>
      <c r="W162" s="276">
        <f t="shared" si="16"/>
        <v>0</v>
      </c>
      <c r="X162" s="298"/>
      <c r="Y162" s="298"/>
      <c r="Z162" s="277">
        <f>SUM(204/$R$5/8*2*X162)+SUM(204/$R$5/8*2*Y162)</f>
        <v>0</v>
      </c>
      <c r="AA162" s="278">
        <f>V162/2*0.625</f>
        <v>0</v>
      </c>
      <c r="AB162" s="277"/>
      <c r="AC162" s="277">
        <f>8/$R$5*S162</f>
        <v>0</v>
      </c>
      <c r="AD162" s="277"/>
      <c r="AE162" s="279">
        <f>7/$R$5*S162</f>
        <v>0</v>
      </c>
      <c r="AF162" s="299"/>
      <c r="AG162" s="299"/>
      <c r="AH162" s="278">
        <f>IFERROR(VLOOKUP(C162,[1]Anuual!B:Y,24,0),0)</f>
        <v>0</v>
      </c>
      <c r="AI162" s="122"/>
      <c r="AJ162" s="298"/>
      <c r="AK162" s="277">
        <v>0</v>
      </c>
      <c r="AL162" s="277"/>
      <c r="AM162" s="277">
        <v>0</v>
      </c>
      <c r="AN162" s="300"/>
      <c r="AO162" s="282">
        <f>T162+W162+Z162+AA162+AB162+AC162+AD162+AE162+AF162+AG162+AH162+AI162+AK162+AL162+AM162+AN162+U162+AJ162</f>
        <v>30</v>
      </c>
      <c r="AP162" s="292">
        <f>(AO162-AE162-AI162-AJ162-AA162-AC162)*$AY$5-(K162+L162)*150000</f>
        <v>121230</v>
      </c>
      <c r="AQ162" s="283">
        <f>(IF(AP162&lt;1500001,AP162*0%,IF(AP162&lt;2000001,AP162*5%-75000,IF(AP162&lt;8500001,AP162*10%-175000,IF(AP162&lt;=12500001,AP162*15%-600000,IF(AP162&gt;12500001,AP162*20%-1225000))))))/$AY$5</f>
        <v>0</v>
      </c>
      <c r="AR162" s="299"/>
      <c r="AS162" s="278"/>
      <c r="AT162" s="277"/>
      <c r="AU162" s="280"/>
      <c r="AV162" s="285">
        <f t="shared" si="17"/>
        <v>30</v>
      </c>
      <c r="AW162" s="286">
        <f t="shared" si="18"/>
        <v>30</v>
      </c>
      <c r="AX162" s="287">
        <f t="shared" si="19"/>
        <v>0</v>
      </c>
      <c r="AY162" s="301"/>
    </row>
    <row r="163" spans="1:51" s="14" customFormat="1" ht="77.25" customHeight="1">
      <c r="A163" s="118">
        <v>239</v>
      </c>
      <c r="B163" s="72">
        <v>154</v>
      </c>
      <c r="C163" s="143" t="s">
        <v>828</v>
      </c>
      <c r="D163" s="136" t="s">
        <v>829</v>
      </c>
      <c r="E163" s="136" t="s">
        <v>830</v>
      </c>
      <c r="F163" s="136" t="s">
        <v>91</v>
      </c>
      <c r="G163" s="157">
        <v>44404</v>
      </c>
      <c r="H163" s="173">
        <v>34598</v>
      </c>
      <c r="I163" s="168" t="s">
        <v>831</v>
      </c>
      <c r="J163" s="150" t="s">
        <v>832</v>
      </c>
      <c r="K163" s="155"/>
      <c r="L163" s="155"/>
      <c r="M163" s="142" t="s">
        <v>1338</v>
      </c>
      <c r="N163" s="146" t="s">
        <v>109</v>
      </c>
      <c r="O163" s="205"/>
      <c r="P163" s="205">
        <v>30</v>
      </c>
      <c r="Q163" s="205"/>
      <c r="R163" s="272">
        <v>204</v>
      </c>
      <c r="S163" s="273">
        <v>26</v>
      </c>
      <c r="T163" s="274">
        <f t="shared" si="15"/>
        <v>234</v>
      </c>
      <c r="U163" s="274"/>
      <c r="V163" s="295"/>
      <c r="W163" s="276">
        <f t="shared" si="16"/>
        <v>0</v>
      </c>
      <c r="X163" s="298"/>
      <c r="Y163" s="298"/>
      <c r="Z163" s="277">
        <f>SUM(204/$R$5/8*2*X163)+SUM(204/$R$5/8*2*Y163)</f>
        <v>0</v>
      </c>
      <c r="AA163" s="278">
        <f>V163/2*0.625</f>
        <v>0</v>
      </c>
      <c r="AB163" s="277">
        <v>15</v>
      </c>
      <c r="AC163" s="277">
        <f>8/$R$5*S163</f>
        <v>8</v>
      </c>
      <c r="AD163" s="277"/>
      <c r="AE163" s="279">
        <f>7/$R$5*S163</f>
        <v>7</v>
      </c>
      <c r="AF163" s="299"/>
      <c r="AG163" s="299"/>
      <c r="AH163" s="278"/>
      <c r="AI163" s="122"/>
      <c r="AJ163" s="298"/>
      <c r="AK163" s="277">
        <v>0</v>
      </c>
      <c r="AL163" s="277">
        <v>18.43</v>
      </c>
      <c r="AM163" s="277">
        <v>0</v>
      </c>
      <c r="AN163" s="300"/>
      <c r="AO163" s="282">
        <f>T163+W163+Z163+AA163+AB163+AC163+AD163+AE163+AF163+AG163+AH163+AI163+AK163+AL163+AM163+AN163+U163+AJ163</f>
        <v>282.43</v>
      </c>
      <c r="AP163" s="292">
        <f>(AO163-AE163-AI163-AJ163-AA163-AC163)*$AY$5-(K163+L163)*150000</f>
        <v>1080684.6300000001</v>
      </c>
      <c r="AQ163" s="283">
        <f>(IF(AP163&lt;1500001,AP163*0%,IF(AP163&lt;2000001,AP163*5%-75000,IF(AP163&lt;8500001,AP163*10%-175000,IF(AP163&lt;=12500001,AP163*15%-600000,IF(AP163&gt;12500001,AP163*20%-1225000))))))/$AY$5</f>
        <v>0</v>
      </c>
      <c r="AR163" s="299"/>
      <c r="AS163" s="278">
        <v>127.93</v>
      </c>
      <c r="AT163" s="277"/>
      <c r="AU163" s="280"/>
      <c r="AV163" s="285">
        <f t="shared" si="17"/>
        <v>154.5</v>
      </c>
      <c r="AW163" s="286">
        <f t="shared" si="18"/>
        <v>154</v>
      </c>
      <c r="AX163" s="287">
        <f t="shared" si="19"/>
        <v>2000</v>
      </c>
      <c r="AY163" s="301"/>
    </row>
    <row r="164" spans="1:51" s="51" customFormat="1" ht="77.25" customHeight="1">
      <c r="A164" s="120">
        <v>240</v>
      </c>
      <c r="B164" s="72">
        <v>155</v>
      </c>
      <c r="C164" s="143" t="s">
        <v>833</v>
      </c>
      <c r="D164" s="140" t="s">
        <v>834</v>
      </c>
      <c r="E164" s="140" t="s">
        <v>835</v>
      </c>
      <c r="F164" s="140" t="s">
        <v>91</v>
      </c>
      <c r="G164" s="157">
        <v>44404</v>
      </c>
      <c r="H164" s="173">
        <v>30943</v>
      </c>
      <c r="I164" s="168" t="s">
        <v>836</v>
      </c>
      <c r="J164" s="169" t="s">
        <v>837</v>
      </c>
      <c r="K164" s="155"/>
      <c r="L164" s="155"/>
      <c r="M164" s="142" t="s">
        <v>1347</v>
      </c>
      <c r="N164" s="146" t="s">
        <v>1280</v>
      </c>
      <c r="O164" s="205"/>
      <c r="P164" s="205">
        <v>30</v>
      </c>
      <c r="Q164" s="205"/>
      <c r="R164" s="272">
        <v>204</v>
      </c>
      <c r="S164" s="273">
        <v>26</v>
      </c>
      <c r="T164" s="274">
        <f t="shared" si="15"/>
        <v>234</v>
      </c>
      <c r="U164" s="274"/>
      <c r="V164" s="295"/>
      <c r="W164" s="276">
        <f t="shared" si="16"/>
        <v>0</v>
      </c>
      <c r="X164" s="298"/>
      <c r="Y164" s="298"/>
      <c r="Z164" s="277">
        <f>SUM(204/$R$5/8*2*X164)+SUM(204/$R$5/8*2*Y164)</f>
        <v>0</v>
      </c>
      <c r="AA164" s="278">
        <f>V164/2*0.625</f>
        <v>0</v>
      </c>
      <c r="AB164" s="277">
        <v>15</v>
      </c>
      <c r="AC164" s="277">
        <f>8/$R$5*S164</f>
        <v>8</v>
      </c>
      <c r="AD164" s="277"/>
      <c r="AE164" s="279">
        <f>7/$R$5*S164</f>
        <v>7</v>
      </c>
      <c r="AF164" s="146"/>
      <c r="AG164" s="146"/>
      <c r="AH164" s="278"/>
      <c r="AI164" s="122"/>
      <c r="AJ164" s="302"/>
      <c r="AK164" s="307">
        <v>0</v>
      </c>
      <c r="AL164" s="277"/>
      <c r="AM164" s="277">
        <v>0</v>
      </c>
      <c r="AN164" s="306"/>
      <c r="AO164" s="282">
        <f>T164+W164+Z164+AA164+AB164+AC164+AD164+AE164+AF164+AG164+AH164+AI164+AK164+AL164+AM164+AN164+U164+AJ164</f>
        <v>264</v>
      </c>
      <c r="AP164" s="292">
        <f>(AO164-AE164-AI164-AJ164-AA164-AC164)*$AY$5-(K164+L164)*150000</f>
        <v>1006209</v>
      </c>
      <c r="AQ164" s="283">
        <f>(IF(AP164&lt;1500001,AP164*0%,IF(AP164&lt;2000001,AP164*5%-75000,IF(AP164&lt;8500001,AP164*10%-175000,IF(AP164&lt;=12500001,AP164*15%-600000,IF(AP164&gt;12500001,AP164*20%-1225000))))))/$AY$5</f>
        <v>0</v>
      </c>
      <c r="AR164" s="299"/>
      <c r="AS164" s="278">
        <v>109.5</v>
      </c>
      <c r="AT164" s="277"/>
      <c r="AU164" s="280"/>
      <c r="AV164" s="285">
        <f t="shared" si="17"/>
        <v>154.5</v>
      </c>
      <c r="AW164" s="286">
        <f t="shared" si="18"/>
        <v>154</v>
      </c>
      <c r="AX164" s="287">
        <f t="shared" si="19"/>
        <v>2000</v>
      </c>
      <c r="AY164" s="309"/>
    </row>
    <row r="165" spans="1:51" s="14" customFormat="1" ht="77.25" customHeight="1">
      <c r="A165" s="118">
        <v>241</v>
      </c>
      <c r="B165" s="72">
        <v>156</v>
      </c>
      <c r="C165" s="143" t="s">
        <v>838</v>
      </c>
      <c r="D165" s="140" t="s">
        <v>839</v>
      </c>
      <c r="E165" s="140" t="s">
        <v>840</v>
      </c>
      <c r="F165" s="140" t="s">
        <v>91</v>
      </c>
      <c r="G165" s="157">
        <v>44404</v>
      </c>
      <c r="H165" s="173">
        <v>36411</v>
      </c>
      <c r="I165" s="168" t="s">
        <v>841</v>
      </c>
      <c r="J165" s="169" t="s">
        <v>842</v>
      </c>
      <c r="K165" s="155"/>
      <c r="L165" s="155"/>
      <c r="M165" s="142" t="s">
        <v>1347</v>
      </c>
      <c r="N165" s="146" t="s">
        <v>1280</v>
      </c>
      <c r="O165" s="205"/>
      <c r="P165" s="205"/>
      <c r="Q165" s="205"/>
      <c r="R165" s="272">
        <v>204</v>
      </c>
      <c r="S165" s="273"/>
      <c r="T165" s="274">
        <f t="shared" si="15"/>
        <v>0</v>
      </c>
      <c r="U165" s="274"/>
      <c r="V165" s="295"/>
      <c r="W165" s="276">
        <f t="shared" si="16"/>
        <v>0</v>
      </c>
      <c r="X165" s="298"/>
      <c r="Y165" s="298"/>
      <c r="Z165" s="277">
        <f>SUM(204/$R$5/8*2*X165)+SUM(204/$R$5/8*2*Y165)</f>
        <v>0</v>
      </c>
      <c r="AA165" s="278">
        <f>V165/2*0.625</f>
        <v>0</v>
      </c>
      <c r="AB165" s="277"/>
      <c r="AC165" s="277">
        <f>8/$R$5*S165</f>
        <v>0</v>
      </c>
      <c r="AD165" s="277"/>
      <c r="AE165" s="279">
        <f>7/$R$5*S165</f>
        <v>0</v>
      </c>
      <c r="AF165" s="299"/>
      <c r="AG165" s="151">
        <v>134.12</v>
      </c>
      <c r="AH165" s="278">
        <f>IFERROR(VLOOKUP(C165,[1]Anuual!B:Y,24,0),0)</f>
        <v>0</v>
      </c>
      <c r="AI165" s="122"/>
      <c r="AJ165" s="298"/>
      <c r="AK165" s="277">
        <v>0</v>
      </c>
      <c r="AL165" s="277"/>
      <c r="AM165" s="277">
        <v>0</v>
      </c>
      <c r="AN165" s="300"/>
      <c r="AO165" s="282">
        <f>T165+W165+Z165+AA165+AB165+AC165+AD165+AE165+AF165+AG165+AH165+AI165+AK165+AL165+AM165+AN165+U165+AJ165</f>
        <v>134.12</v>
      </c>
      <c r="AP165" s="292">
        <f>(AO165-AE165-AI165-AJ165-AA165-AC165)*$AY$5-(K165+L165)*150000</f>
        <v>541978.92000000004</v>
      </c>
      <c r="AQ165" s="283">
        <f>(IF(AP165&lt;1500001,AP165*0%,IF(AP165&lt;2000001,AP165*5%-75000,IF(AP165&lt;8500001,AP165*10%-175000,IF(AP165&lt;=12500001,AP165*15%-600000,IF(AP165&gt;12500001,AP165*20%-1225000))))))/$AY$5</f>
        <v>0</v>
      </c>
      <c r="AR165" s="299"/>
      <c r="AS165" s="278">
        <v>134.12</v>
      </c>
      <c r="AT165" s="277"/>
      <c r="AU165" s="280"/>
      <c r="AV165" s="285">
        <f t="shared" si="17"/>
        <v>0</v>
      </c>
      <c r="AW165" s="286">
        <f t="shared" si="18"/>
        <v>0</v>
      </c>
      <c r="AX165" s="287">
        <f t="shared" si="19"/>
        <v>0</v>
      </c>
      <c r="AY165" s="301"/>
    </row>
    <row r="166" spans="1:51" s="14" customFormat="1" ht="77.25" customHeight="1">
      <c r="A166" s="120">
        <v>242</v>
      </c>
      <c r="B166" s="72">
        <v>157</v>
      </c>
      <c r="C166" s="174" t="s">
        <v>843</v>
      </c>
      <c r="D166" s="174" t="s">
        <v>844</v>
      </c>
      <c r="E166" s="174" t="s">
        <v>845</v>
      </c>
      <c r="F166" s="148" t="s">
        <v>91</v>
      </c>
      <c r="G166" s="175">
        <v>44410</v>
      </c>
      <c r="H166" s="173">
        <v>30128</v>
      </c>
      <c r="I166" s="168" t="s">
        <v>846</v>
      </c>
      <c r="J166" s="150" t="s">
        <v>847</v>
      </c>
      <c r="K166" s="155"/>
      <c r="L166" s="155"/>
      <c r="M166" s="142" t="s">
        <v>1338</v>
      </c>
      <c r="N166" s="146" t="s">
        <v>1283</v>
      </c>
      <c r="O166" s="205"/>
      <c r="P166" s="205"/>
      <c r="Q166" s="205"/>
      <c r="R166" s="272">
        <v>204</v>
      </c>
      <c r="S166" s="273"/>
      <c r="T166" s="274">
        <f t="shared" si="15"/>
        <v>0</v>
      </c>
      <c r="U166" s="274">
        <v>30</v>
      </c>
      <c r="V166" s="295"/>
      <c r="W166" s="276">
        <f t="shared" si="16"/>
        <v>0</v>
      </c>
      <c r="X166" s="298"/>
      <c r="Y166" s="298"/>
      <c r="Z166" s="277">
        <f>SUM(204/$R$5/8*2*X166)+SUM(204/$R$5/8*2*Y166)</f>
        <v>0</v>
      </c>
      <c r="AA166" s="278">
        <f>V166/2*0.625</f>
        <v>0</v>
      </c>
      <c r="AB166" s="277"/>
      <c r="AC166" s="277">
        <f>8/$R$5*S166</f>
        <v>0</v>
      </c>
      <c r="AD166" s="277"/>
      <c r="AE166" s="279">
        <f>7/$R$5*S166</f>
        <v>0</v>
      </c>
      <c r="AF166" s="299"/>
      <c r="AG166" s="299"/>
      <c r="AH166" s="278">
        <f>IFERROR(VLOOKUP(C166,[1]Anuual!B:Y,24,0),0)</f>
        <v>0</v>
      </c>
      <c r="AI166" s="122"/>
      <c r="AJ166" s="298"/>
      <c r="AK166" s="277">
        <v>0</v>
      </c>
      <c r="AL166" s="277"/>
      <c r="AM166" s="277">
        <v>0</v>
      </c>
      <c r="AN166" s="300"/>
      <c r="AO166" s="282">
        <f>T166+W166+Z166+AA166+AB166+AC166+AD166+AE166+AF166+AG166+AH166+AI166+AK166+AL166+AM166+AN166+U166+AJ166</f>
        <v>30</v>
      </c>
      <c r="AP166" s="292">
        <f>(AO166-AE166-AI166-AJ166-AA166-AC166)*$AY$5-(K166+L166)*150000</f>
        <v>121230</v>
      </c>
      <c r="AQ166" s="283">
        <f>(IF(AP166&lt;1500001,AP166*0%,IF(AP166&lt;2000001,AP166*5%-75000,IF(AP166&lt;8500001,AP166*10%-175000,IF(AP166&lt;=12500001,AP166*15%-600000,IF(AP166&gt;12500001,AP166*20%-1225000))))))/$AY$5</f>
        <v>0</v>
      </c>
      <c r="AR166" s="299"/>
      <c r="AS166" s="278"/>
      <c r="AT166" s="277"/>
      <c r="AU166" s="280"/>
      <c r="AV166" s="285">
        <f t="shared" si="17"/>
        <v>30</v>
      </c>
      <c r="AW166" s="286">
        <f t="shared" si="18"/>
        <v>30</v>
      </c>
      <c r="AX166" s="287">
        <f t="shared" si="19"/>
        <v>0</v>
      </c>
      <c r="AY166" s="301"/>
    </row>
    <row r="167" spans="1:51" s="14" customFormat="1" ht="77.25" customHeight="1">
      <c r="A167" s="118">
        <v>243</v>
      </c>
      <c r="B167" s="72">
        <v>158</v>
      </c>
      <c r="C167" s="174" t="s">
        <v>848</v>
      </c>
      <c r="D167" s="148" t="s">
        <v>1074</v>
      </c>
      <c r="E167" s="148" t="s">
        <v>849</v>
      </c>
      <c r="F167" s="148" t="s">
        <v>91</v>
      </c>
      <c r="G167" s="175">
        <v>44410</v>
      </c>
      <c r="H167" s="173">
        <v>23990</v>
      </c>
      <c r="I167" s="168" t="s">
        <v>850</v>
      </c>
      <c r="J167" s="150" t="s">
        <v>851</v>
      </c>
      <c r="K167" s="155"/>
      <c r="L167" s="155"/>
      <c r="M167" s="142" t="s">
        <v>852</v>
      </c>
      <c r="N167" s="146" t="s">
        <v>104</v>
      </c>
      <c r="O167" s="205"/>
      <c r="P167" s="205"/>
      <c r="Q167" s="205"/>
      <c r="R167" s="272">
        <v>204</v>
      </c>
      <c r="S167" s="273">
        <v>26</v>
      </c>
      <c r="T167" s="274">
        <f t="shared" si="15"/>
        <v>204</v>
      </c>
      <c r="U167" s="274"/>
      <c r="V167" s="295"/>
      <c r="W167" s="276">
        <f t="shared" si="16"/>
        <v>0</v>
      </c>
      <c r="X167" s="298"/>
      <c r="Y167" s="298"/>
      <c r="Z167" s="277">
        <f>SUM(204/$R$5/8*2*X167)+SUM(204/$R$5/8*2*Y167)</f>
        <v>0</v>
      </c>
      <c r="AA167" s="278">
        <f>V167/2*0.625</f>
        <v>0</v>
      </c>
      <c r="AB167" s="277">
        <v>15</v>
      </c>
      <c r="AC167" s="277">
        <f>8/$R$5*S167</f>
        <v>8</v>
      </c>
      <c r="AD167" s="277"/>
      <c r="AE167" s="279">
        <f>7/$R$5*S167</f>
        <v>7</v>
      </c>
      <c r="AF167" s="299"/>
      <c r="AG167" s="299"/>
      <c r="AH167" s="278"/>
      <c r="AI167" s="122">
        <v>30.07</v>
      </c>
      <c r="AJ167" s="298"/>
      <c r="AK167" s="277">
        <v>0</v>
      </c>
      <c r="AL167" s="277"/>
      <c r="AM167" s="277">
        <v>0</v>
      </c>
      <c r="AN167" s="300"/>
      <c r="AO167" s="282">
        <f>T167+W167+Z167+AA167+AB167+AC167+AD167+AE167+AF167+AG167+AH167+AI167+AK167+AL167+AM167+AN167+U167+AJ167</f>
        <v>264.07</v>
      </c>
      <c r="AP167" s="292">
        <f>(AO167-AE167-AI167-AJ167-AA167-AC167)*$AY$5-(K167+L167)*150000</f>
        <v>884979</v>
      </c>
      <c r="AQ167" s="283">
        <f>(IF(AP167&lt;1500001,AP167*0%,IF(AP167&lt;2000001,AP167*5%-75000,IF(AP167&lt;8500001,AP167*10%-175000,IF(AP167&lt;=12500001,AP167*15%-600000,IF(AP167&gt;12500001,AP167*20%-1225000))))))/$AY$5</f>
        <v>0</v>
      </c>
      <c r="AR167" s="299"/>
      <c r="AS167" s="278">
        <v>109.5</v>
      </c>
      <c r="AT167" s="277"/>
      <c r="AU167" s="280"/>
      <c r="AV167" s="285">
        <f t="shared" si="17"/>
        <v>154.57</v>
      </c>
      <c r="AW167" s="286">
        <f t="shared" si="18"/>
        <v>154</v>
      </c>
      <c r="AX167" s="287">
        <f t="shared" si="19"/>
        <v>2300</v>
      </c>
      <c r="AY167" s="301"/>
    </row>
    <row r="168" spans="1:51" s="14" customFormat="1" ht="77.25" customHeight="1">
      <c r="A168" s="120">
        <v>248</v>
      </c>
      <c r="B168" s="72">
        <v>159</v>
      </c>
      <c r="C168" s="174" t="s">
        <v>856</v>
      </c>
      <c r="D168" s="177" t="s">
        <v>857</v>
      </c>
      <c r="E168" s="177" t="s">
        <v>858</v>
      </c>
      <c r="F168" s="177" t="s">
        <v>91</v>
      </c>
      <c r="G168" s="175">
        <v>44424</v>
      </c>
      <c r="H168" s="173">
        <v>34746</v>
      </c>
      <c r="I168" s="168" t="s">
        <v>859</v>
      </c>
      <c r="J168" s="150" t="s">
        <v>860</v>
      </c>
      <c r="K168" s="155">
        <v>1</v>
      </c>
      <c r="L168" s="155"/>
      <c r="M168" s="142" t="s">
        <v>861</v>
      </c>
      <c r="N168" s="146" t="s">
        <v>1322</v>
      </c>
      <c r="O168" s="205">
        <v>60</v>
      </c>
      <c r="P168" s="205"/>
      <c r="Q168" s="205">
        <v>173</v>
      </c>
      <c r="R168" s="272">
        <v>204</v>
      </c>
      <c r="S168" s="273">
        <v>26</v>
      </c>
      <c r="T168" s="274">
        <f t="shared" si="15"/>
        <v>437</v>
      </c>
      <c r="U168" s="274"/>
      <c r="V168" s="295"/>
      <c r="W168" s="276">
        <f t="shared" si="16"/>
        <v>0</v>
      </c>
      <c r="X168" s="298"/>
      <c r="Y168" s="151"/>
      <c r="Z168" s="277">
        <f>SUM(204/$R$5/8*2*X168)+SUM(204/$R$5/8*2*Y168)</f>
        <v>0</v>
      </c>
      <c r="AA168" s="278">
        <f>V168/2*0.625</f>
        <v>0</v>
      </c>
      <c r="AB168" s="277">
        <v>15</v>
      </c>
      <c r="AC168" s="277">
        <f>8/$R$5*S168</f>
        <v>8</v>
      </c>
      <c r="AD168" s="277"/>
      <c r="AE168" s="279">
        <f>7/$R$5*S168</f>
        <v>7</v>
      </c>
      <c r="AF168" s="299"/>
      <c r="AG168" s="299"/>
      <c r="AH168" s="278"/>
      <c r="AI168" s="122"/>
      <c r="AJ168" s="298"/>
      <c r="AK168" s="277">
        <v>0</v>
      </c>
      <c r="AL168" s="277"/>
      <c r="AM168" s="277">
        <v>0</v>
      </c>
      <c r="AN168" s="300"/>
      <c r="AO168" s="282">
        <f>T168+W168+Z168+AA168+AB168+AC168+AD168+AE168+AF168+AG168+AH168+AI168+AK168+AL168+AM168+AN168+U168+AJ168</f>
        <v>467</v>
      </c>
      <c r="AP168" s="292">
        <f>(AO168-AE168-AI168-AJ168-AA168-AC168)*$AY$5-(K168+L168)*150000</f>
        <v>1676532</v>
      </c>
      <c r="AQ168" s="283">
        <f>(IF(AP168&lt;1500001,AP168*0%,IF(AP168&lt;2000001,AP168*5%-75000,IF(AP168&lt;8500001,AP168*10%-175000,IF(AP168&lt;=12500001,AP168*15%-600000,IF(AP168&gt;12500001,AP168*20%-1225000))))))/$AY$5</f>
        <v>2.1842613214550868</v>
      </c>
      <c r="AR168" s="299"/>
      <c r="AS168" s="278">
        <v>109.5</v>
      </c>
      <c r="AT168" s="277"/>
      <c r="AU168" s="280"/>
      <c r="AV168" s="285">
        <f t="shared" si="17"/>
        <v>355.32</v>
      </c>
      <c r="AW168" s="286">
        <f t="shared" si="18"/>
        <v>355</v>
      </c>
      <c r="AX168" s="287">
        <f t="shared" si="19"/>
        <v>1300</v>
      </c>
      <c r="AY168" s="301"/>
    </row>
    <row r="169" spans="1:51" s="51" customFormat="1" ht="77.25" customHeight="1">
      <c r="A169" s="118">
        <v>249</v>
      </c>
      <c r="B169" s="72">
        <v>160</v>
      </c>
      <c r="C169" s="174" t="s">
        <v>862</v>
      </c>
      <c r="D169" s="177" t="s">
        <v>863</v>
      </c>
      <c r="E169" s="177" t="s">
        <v>864</v>
      </c>
      <c r="F169" s="177" t="s">
        <v>91</v>
      </c>
      <c r="G169" s="175">
        <v>44426</v>
      </c>
      <c r="H169" s="173">
        <v>37615</v>
      </c>
      <c r="I169" s="168" t="s">
        <v>865</v>
      </c>
      <c r="J169" s="150" t="s">
        <v>866</v>
      </c>
      <c r="K169" s="155"/>
      <c r="L169" s="155"/>
      <c r="M169" s="142" t="s">
        <v>854</v>
      </c>
      <c r="N169" s="146" t="s">
        <v>272</v>
      </c>
      <c r="O169" s="205"/>
      <c r="P169" s="205">
        <v>30</v>
      </c>
      <c r="Q169" s="205"/>
      <c r="R169" s="272">
        <v>204</v>
      </c>
      <c r="S169" s="273">
        <v>26</v>
      </c>
      <c r="T169" s="274">
        <f t="shared" si="15"/>
        <v>234</v>
      </c>
      <c r="U169" s="274"/>
      <c r="V169" s="295"/>
      <c r="W169" s="276">
        <f t="shared" si="16"/>
        <v>0</v>
      </c>
      <c r="X169" s="298"/>
      <c r="Y169" s="298"/>
      <c r="Z169" s="277">
        <f>SUM(204/$R$5/8*2*X169)+SUM(204/$R$5/8*2*Y169)</f>
        <v>0</v>
      </c>
      <c r="AA169" s="278">
        <f>V169/2*0.625</f>
        <v>0</v>
      </c>
      <c r="AB169" s="277">
        <v>15</v>
      </c>
      <c r="AC169" s="277">
        <f>8/$R$5*S169</f>
        <v>8</v>
      </c>
      <c r="AD169" s="277"/>
      <c r="AE169" s="279">
        <f>7/$R$5*S169</f>
        <v>7</v>
      </c>
      <c r="AF169" s="146"/>
      <c r="AG169" s="146"/>
      <c r="AH169" s="278"/>
      <c r="AI169" s="122">
        <v>39.1</v>
      </c>
      <c r="AJ169" s="302"/>
      <c r="AK169" s="307">
        <v>0</v>
      </c>
      <c r="AL169" s="307"/>
      <c r="AM169" s="277">
        <v>0</v>
      </c>
      <c r="AN169" s="306"/>
      <c r="AO169" s="282">
        <f>T169+W169+Z169+AA169+AB169+AC169+AD169+AE169+AF169+AG169+AH169+AI169+AK169+AL169+AM169+AN169+U169+AJ169</f>
        <v>303.10000000000002</v>
      </c>
      <c r="AP169" s="292">
        <f>(AO169-AE169-AI169-AJ169-AA169-AC169)*$AY$5-(K169+L169)*150000</f>
        <v>1006209</v>
      </c>
      <c r="AQ169" s="283">
        <f>(IF(AP169&lt;1500001,AP169*0%,IF(AP169&lt;2000001,AP169*5%-75000,IF(AP169&lt;8500001,AP169*10%-175000,IF(AP169&lt;=12500001,AP169*15%-600000,IF(AP169&gt;12500001,AP169*20%-1225000))))))/$AY$5</f>
        <v>0</v>
      </c>
      <c r="AR169" s="299"/>
      <c r="AS169" s="278">
        <v>109.5</v>
      </c>
      <c r="AT169" s="277"/>
      <c r="AU169" s="280"/>
      <c r="AV169" s="285">
        <f t="shared" si="17"/>
        <v>193.6</v>
      </c>
      <c r="AW169" s="286">
        <f t="shared" si="18"/>
        <v>193</v>
      </c>
      <c r="AX169" s="287">
        <f t="shared" si="19"/>
        <v>2400</v>
      </c>
      <c r="AY169" s="309"/>
    </row>
    <row r="170" spans="1:51" s="14" customFormat="1" ht="77.25" customHeight="1">
      <c r="A170" s="120">
        <v>256</v>
      </c>
      <c r="B170" s="72">
        <v>161</v>
      </c>
      <c r="C170" s="174" t="s">
        <v>868</v>
      </c>
      <c r="D170" s="174" t="s">
        <v>869</v>
      </c>
      <c r="E170" s="174" t="s">
        <v>870</v>
      </c>
      <c r="F170" s="174" t="s">
        <v>91</v>
      </c>
      <c r="G170" s="175">
        <v>44446</v>
      </c>
      <c r="H170" s="173">
        <v>37092</v>
      </c>
      <c r="I170" s="168" t="s">
        <v>871</v>
      </c>
      <c r="J170" s="169" t="s">
        <v>872</v>
      </c>
      <c r="K170" s="155"/>
      <c r="L170" s="155"/>
      <c r="M170" s="142" t="s">
        <v>854</v>
      </c>
      <c r="N170" s="146" t="s">
        <v>1287</v>
      </c>
      <c r="O170" s="205"/>
      <c r="P170" s="205">
        <v>30</v>
      </c>
      <c r="Q170" s="205"/>
      <c r="R170" s="272">
        <v>204</v>
      </c>
      <c r="S170" s="273">
        <v>26</v>
      </c>
      <c r="T170" s="274">
        <f t="shared" si="15"/>
        <v>234</v>
      </c>
      <c r="U170" s="274"/>
      <c r="V170" s="295"/>
      <c r="W170" s="276">
        <f t="shared" si="16"/>
        <v>0</v>
      </c>
      <c r="X170" s="298"/>
      <c r="Y170" s="298"/>
      <c r="Z170" s="277">
        <f>SUM(204/$R$5/8*2*X170)+SUM(204/$R$5/8*2*Y170)</f>
        <v>0</v>
      </c>
      <c r="AA170" s="278">
        <f>V170/2*0.625</f>
        <v>0</v>
      </c>
      <c r="AB170" s="277">
        <v>15</v>
      </c>
      <c r="AC170" s="277">
        <f>8/$R$5*S170</f>
        <v>8</v>
      </c>
      <c r="AD170" s="277"/>
      <c r="AE170" s="279">
        <f>7/$R$5*S170</f>
        <v>7</v>
      </c>
      <c r="AF170" s="299"/>
      <c r="AG170" s="299"/>
      <c r="AH170" s="278"/>
      <c r="AI170" s="122"/>
      <c r="AJ170" s="298"/>
      <c r="AK170" s="277">
        <v>0</v>
      </c>
      <c r="AL170" s="277"/>
      <c r="AM170" s="277">
        <v>0</v>
      </c>
      <c r="AN170" s="300"/>
      <c r="AO170" s="282">
        <f>T170+W170+Z170+AA170+AB170+AC170+AD170+AE170+AF170+AG170+AH170+AI170+AK170+AL170+AM170+AN170+U170+AJ170</f>
        <v>264</v>
      </c>
      <c r="AP170" s="292">
        <f>(AO170-AE170-AI170-AJ170-AA170-AC170)*$AY$5-(K170+L170)*150000</f>
        <v>1006209</v>
      </c>
      <c r="AQ170" s="283">
        <f>(IF(AP170&lt;1500001,AP170*0%,IF(AP170&lt;2000001,AP170*5%-75000,IF(AP170&lt;8500001,AP170*10%-175000,IF(AP170&lt;=12500001,AP170*15%-600000,IF(AP170&gt;12500001,AP170*20%-1225000))))))/$AY$5</f>
        <v>0</v>
      </c>
      <c r="AR170" s="299"/>
      <c r="AS170" s="278">
        <v>109.5</v>
      </c>
      <c r="AT170" s="277"/>
      <c r="AU170" s="280"/>
      <c r="AV170" s="285">
        <f t="shared" si="17"/>
        <v>154.5</v>
      </c>
      <c r="AW170" s="286">
        <f t="shared" si="18"/>
        <v>154</v>
      </c>
      <c r="AX170" s="287">
        <f t="shared" si="19"/>
        <v>2000</v>
      </c>
      <c r="AY170" s="301"/>
    </row>
    <row r="171" spans="1:51" s="14" customFormat="1" ht="77.25" customHeight="1">
      <c r="A171" s="118">
        <v>257</v>
      </c>
      <c r="B171" s="72">
        <v>162</v>
      </c>
      <c r="C171" s="174" t="s">
        <v>873</v>
      </c>
      <c r="D171" s="177" t="s">
        <v>874</v>
      </c>
      <c r="E171" s="177" t="s">
        <v>875</v>
      </c>
      <c r="F171" s="177" t="s">
        <v>91</v>
      </c>
      <c r="G171" s="175">
        <v>44452</v>
      </c>
      <c r="H171" s="173">
        <v>37442</v>
      </c>
      <c r="I171" s="168" t="s">
        <v>876</v>
      </c>
      <c r="J171" s="169" t="s">
        <v>877</v>
      </c>
      <c r="K171" s="155"/>
      <c r="L171" s="155"/>
      <c r="M171" s="142" t="s">
        <v>878</v>
      </c>
      <c r="N171" s="146" t="s">
        <v>1283</v>
      </c>
      <c r="O171" s="205"/>
      <c r="P171" s="205">
        <v>20</v>
      </c>
      <c r="Q171" s="205"/>
      <c r="R171" s="272">
        <v>204</v>
      </c>
      <c r="S171" s="273">
        <v>23</v>
      </c>
      <c r="T171" s="274">
        <f t="shared" si="15"/>
        <v>198.15384615384613</v>
      </c>
      <c r="U171" s="274"/>
      <c r="V171" s="295"/>
      <c r="W171" s="276">
        <f t="shared" si="16"/>
        <v>0</v>
      </c>
      <c r="X171" s="298"/>
      <c r="Y171" s="298"/>
      <c r="Z171" s="277">
        <f>SUM(204/$R$5/8*2*X171)+SUM(204/$R$5/8*2*Y171)</f>
        <v>0</v>
      </c>
      <c r="AA171" s="278">
        <f>V171/2*0.625</f>
        <v>0</v>
      </c>
      <c r="AB171" s="277"/>
      <c r="AC171" s="277">
        <f>8/$R$5*S171</f>
        <v>7.0769230769230775</v>
      </c>
      <c r="AD171" s="277"/>
      <c r="AE171" s="279">
        <f>7/$R$5*S171</f>
        <v>6.1923076923076916</v>
      </c>
      <c r="AF171" s="299"/>
      <c r="AG171" s="299"/>
      <c r="AH171" s="278"/>
      <c r="AI171" s="122"/>
      <c r="AJ171" s="298"/>
      <c r="AK171" s="277">
        <v>0</v>
      </c>
      <c r="AL171" s="277"/>
      <c r="AM171" s="277">
        <v>0</v>
      </c>
      <c r="AN171" s="300"/>
      <c r="AO171" s="282">
        <f>T171+W171+Z171+AA171+AB171+AC171+AD171+AE171+AF171+AG171+AH171+AI171+AK171+AL171+AM171+AN171+U171+AJ171</f>
        <v>211.42307692307688</v>
      </c>
      <c r="AP171" s="292">
        <f>(AO171-AE171-AI171-AJ171-AA171-AC171)*$AY$5-(K171+L171)*150000</f>
        <v>800739.69230769225</v>
      </c>
      <c r="AQ171" s="283">
        <f>(IF(AP171&lt;1500001,AP171*0%,IF(AP171&lt;2000001,AP171*5%-75000,IF(AP171&lt;8500001,AP171*10%-175000,IF(AP171&lt;=12500001,AP171*15%-600000,IF(AP171&gt;12500001,AP171*20%-1225000))))))/$AY$5</f>
        <v>0</v>
      </c>
      <c r="AR171" s="299"/>
      <c r="AS171" s="278">
        <v>92.65</v>
      </c>
      <c r="AT171" s="277"/>
      <c r="AU171" s="280"/>
      <c r="AV171" s="285">
        <f t="shared" si="17"/>
        <v>118.77</v>
      </c>
      <c r="AW171" s="286">
        <f t="shared" si="18"/>
        <v>118</v>
      </c>
      <c r="AX171" s="287">
        <f t="shared" si="19"/>
        <v>3100</v>
      </c>
      <c r="AY171" s="301"/>
    </row>
    <row r="172" spans="1:51" s="14" customFormat="1" ht="77.25" customHeight="1">
      <c r="A172" s="120">
        <v>258</v>
      </c>
      <c r="B172" s="72">
        <v>163</v>
      </c>
      <c r="C172" s="174" t="s">
        <v>879</v>
      </c>
      <c r="D172" s="178" t="s">
        <v>880</v>
      </c>
      <c r="E172" s="178" t="s">
        <v>881</v>
      </c>
      <c r="F172" s="178" t="s">
        <v>91</v>
      </c>
      <c r="G172" s="175">
        <v>44452</v>
      </c>
      <c r="H172" s="173">
        <v>32234</v>
      </c>
      <c r="I172" s="179" t="s">
        <v>882</v>
      </c>
      <c r="J172" s="180" t="s">
        <v>883</v>
      </c>
      <c r="K172" s="155"/>
      <c r="L172" s="155"/>
      <c r="M172" s="142" t="s">
        <v>878</v>
      </c>
      <c r="N172" s="146" t="s">
        <v>1283</v>
      </c>
      <c r="O172" s="205"/>
      <c r="P172" s="205"/>
      <c r="Q172" s="205"/>
      <c r="R172" s="272">
        <v>204</v>
      </c>
      <c r="S172" s="273"/>
      <c r="T172" s="274">
        <f t="shared" si="15"/>
        <v>0</v>
      </c>
      <c r="U172" s="274">
        <v>30</v>
      </c>
      <c r="V172" s="295"/>
      <c r="W172" s="276">
        <f t="shared" si="16"/>
        <v>0</v>
      </c>
      <c r="X172" s="298"/>
      <c r="Y172" s="298"/>
      <c r="Z172" s="277">
        <f>SUM(204/$R$5/8*2*X172)+SUM(204/$R$5/8*2*Y172)</f>
        <v>0</v>
      </c>
      <c r="AA172" s="278">
        <f>V172/2*0.625</f>
        <v>0</v>
      </c>
      <c r="AB172" s="277"/>
      <c r="AC172" s="277">
        <f>8/$R$5*S172</f>
        <v>0</v>
      </c>
      <c r="AD172" s="277"/>
      <c r="AE172" s="279">
        <f>7/$R$5*S172</f>
        <v>0</v>
      </c>
      <c r="AF172" s="299"/>
      <c r="AG172" s="155"/>
      <c r="AH172" s="278">
        <f>IFERROR(VLOOKUP(C172,[1]Anuual!B:Y,24,0),0)</f>
        <v>0</v>
      </c>
      <c r="AI172" s="122"/>
      <c r="AJ172" s="298"/>
      <c r="AK172" s="277">
        <v>0</v>
      </c>
      <c r="AL172" s="277"/>
      <c r="AM172" s="277">
        <v>0</v>
      </c>
      <c r="AN172" s="300"/>
      <c r="AO172" s="282">
        <f>T172+W172+Z172+AA172+AB172+AC172+AD172+AE172+AF172+AG172+AH172+AI172+AK172+AL172+AM172+AN172+U172+AJ172</f>
        <v>30</v>
      </c>
      <c r="AP172" s="292">
        <f>(AO172-AE172-AI172-AJ172-AA172-AC172)*$AY$5-(K172+L172)*150000</f>
        <v>121230</v>
      </c>
      <c r="AQ172" s="283">
        <f>(IF(AP172&lt;1500001,AP172*0%,IF(AP172&lt;2000001,AP172*5%-75000,IF(AP172&lt;8500001,AP172*10%-175000,IF(AP172&lt;=12500001,AP172*15%-600000,IF(AP172&gt;12500001,AP172*20%-1225000))))))/$AY$5</f>
        <v>0</v>
      </c>
      <c r="AR172" s="299"/>
      <c r="AS172" s="278"/>
      <c r="AT172" s="277"/>
      <c r="AU172" s="280"/>
      <c r="AV172" s="285">
        <f t="shared" si="17"/>
        <v>30</v>
      </c>
      <c r="AW172" s="286">
        <f t="shared" si="18"/>
        <v>30</v>
      </c>
      <c r="AX172" s="287">
        <f t="shared" si="19"/>
        <v>0</v>
      </c>
      <c r="AY172" s="301"/>
    </row>
    <row r="173" spans="1:51" s="14" customFormat="1" ht="77.25" customHeight="1">
      <c r="A173" s="118">
        <v>259</v>
      </c>
      <c r="B173" s="72">
        <v>164</v>
      </c>
      <c r="C173" s="174" t="s">
        <v>884</v>
      </c>
      <c r="D173" s="177" t="s">
        <v>885</v>
      </c>
      <c r="E173" s="177" t="s">
        <v>886</v>
      </c>
      <c r="F173" s="177" t="s">
        <v>102</v>
      </c>
      <c r="G173" s="175">
        <v>44452</v>
      </c>
      <c r="H173" s="173">
        <v>34626</v>
      </c>
      <c r="I173" s="168" t="s">
        <v>887</v>
      </c>
      <c r="J173" s="169" t="s">
        <v>888</v>
      </c>
      <c r="K173" s="155"/>
      <c r="L173" s="155"/>
      <c r="M173" s="142" t="s">
        <v>1342</v>
      </c>
      <c r="N173" s="146" t="s">
        <v>114</v>
      </c>
      <c r="O173" s="205">
        <v>120</v>
      </c>
      <c r="P173" s="205">
        <v>20</v>
      </c>
      <c r="Q173" s="205"/>
      <c r="R173" s="272">
        <v>204</v>
      </c>
      <c r="S173" s="273">
        <v>26</v>
      </c>
      <c r="T173" s="274">
        <f t="shared" si="15"/>
        <v>344</v>
      </c>
      <c r="U173" s="274"/>
      <c r="V173" s="295"/>
      <c r="W173" s="276">
        <f t="shared" si="16"/>
        <v>0</v>
      </c>
      <c r="X173" s="298"/>
      <c r="Y173" s="298"/>
      <c r="Z173" s="277">
        <f>SUM(204/$R$5/8*2*X173)+SUM(204/$R$5/8*2*Y173)</f>
        <v>0</v>
      </c>
      <c r="AA173" s="278">
        <f>V173/2*0.625</f>
        <v>0</v>
      </c>
      <c r="AB173" s="277">
        <v>15</v>
      </c>
      <c r="AC173" s="277">
        <f>8/$R$5*S173</f>
        <v>8</v>
      </c>
      <c r="AD173" s="277"/>
      <c r="AE173" s="279">
        <f>7/$R$5*S173</f>
        <v>7</v>
      </c>
      <c r="AF173" s="299"/>
      <c r="AG173" s="299"/>
      <c r="AH173" s="278"/>
      <c r="AI173" s="122"/>
      <c r="AJ173" s="298"/>
      <c r="AK173" s="277">
        <v>0</v>
      </c>
      <c r="AL173" s="277"/>
      <c r="AM173" s="277">
        <v>0</v>
      </c>
      <c r="AN173" s="306"/>
      <c r="AO173" s="282">
        <f>T173+W173+Z173+AA173+AB173+AC173+AD173+AE173+AF173+AG173+AH173+AI173+AK173+AL173+AM173+AN173+U173+AJ173</f>
        <v>374</v>
      </c>
      <c r="AP173" s="292">
        <f>(AO173-AE173-AI173-AJ173-AA173-AC173)*$AY$5-(K173+L173)*150000</f>
        <v>1450719</v>
      </c>
      <c r="AQ173" s="283">
        <f>(IF(AP173&lt;1500001,AP173*0%,IF(AP173&lt;2000001,AP173*5%-75000,IF(AP173&lt;8500001,AP173*10%-175000,IF(AP173&lt;=12500001,AP173*15%-600000,IF(AP173&gt;12500001,AP173*20%-1225000))))))/$AY$5</f>
        <v>0</v>
      </c>
      <c r="AR173" s="299"/>
      <c r="AS173" s="278">
        <v>109.5</v>
      </c>
      <c r="AT173" s="277"/>
      <c r="AU173" s="280"/>
      <c r="AV173" s="285">
        <f t="shared" si="17"/>
        <v>264.5</v>
      </c>
      <c r="AW173" s="286">
        <f t="shared" si="18"/>
        <v>264</v>
      </c>
      <c r="AX173" s="287">
        <f t="shared" si="19"/>
        <v>2000</v>
      </c>
      <c r="AY173" s="301"/>
    </row>
    <row r="174" spans="1:51" s="14" customFormat="1" ht="77.25" customHeight="1">
      <c r="A174" s="120">
        <v>260</v>
      </c>
      <c r="B174" s="72">
        <v>165</v>
      </c>
      <c r="C174" s="174" t="s">
        <v>889</v>
      </c>
      <c r="D174" s="176" t="s">
        <v>890</v>
      </c>
      <c r="E174" s="176" t="s">
        <v>891</v>
      </c>
      <c r="F174" s="176" t="s">
        <v>91</v>
      </c>
      <c r="G174" s="175">
        <v>44454</v>
      </c>
      <c r="H174" s="173">
        <v>33086</v>
      </c>
      <c r="I174" s="168" t="s">
        <v>892</v>
      </c>
      <c r="J174" s="150" t="s">
        <v>893</v>
      </c>
      <c r="K174" s="155"/>
      <c r="L174" s="155"/>
      <c r="M174" s="142" t="s">
        <v>878</v>
      </c>
      <c r="N174" s="146" t="s">
        <v>1283</v>
      </c>
      <c r="O174" s="205"/>
      <c r="P174" s="205">
        <v>30</v>
      </c>
      <c r="Q174" s="205"/>
      <c r="R174" s="272">
        <v>204</v>
      </c>
      <c r="S174" s="273">
        <v>26</v>
      </c>
      <c r="T174" s="274">
        <f t="shared" si="15"/>
        <v>234</v>
      </c>
      <c r="U174" s="274"/>
      <c r="V174" s="295"/>
      <c r="W174" s="276">
        <f t="shared" si="16"/>
        <v>0</v>
      </c>
      <c r="X174" s="298"/>
      <c r="Y174" s="298"/>
      <c r="Z174" s="277">
        <f>SUM(204/$R$5/8*2*X174)+SUM(204/$R$5/8*2*Y174)</f>
        <v>0</v>
      </c>
      <c r="AA174" s="278">
        <f>V174/2*0.625</f>
        <v>0</v>
      </c>
      <c r="AB174" s="277">
        <v>15</v>
      </c>
      <c r="AC174" s="277">
        <f>8/$R$5*S174</f>
        <v>8</v>
      </c>
      <c r="AD174" s="277"/>
      <c r="AE174" s="279">
        <f>7/$R$5*S174</f>
        <v>7</v>
      </c>
      <c r="AF174" s="299"/>
      <c r="AG174" s="155"/>
      <c r="AH174" s="278"/>
      <c r="AI174" s="122"/>
      <c r="AJ174" s="298"/>
      <c r="AK174" s="277">
        <v>0</v>
      </c>
      <c r="AL174" s="277">
        <v>17.690000000000001</v>
      </c>
      <c r="AM174" s="277">
        <v>0</v>
      </c>
      <c r="AN174" s="300"/>
      <c r="AO174" s="282">
        <f>T174+W174+Z174+AA174+AB174+AC174+AD174+AE174+AF174+AG174+AH174+AI174+AK174+AL174+AM174+AN174+U174+AJ174</f>
        <v>281.69</v>
      </c>
      <c r="AP174" s="292">
        <f>(AO174-AE174-AI174-AJ174-AA174-AC174)*$AY$5-(K174+L174)*150000</f>
        <v>1077694.29</v>
      </c>
      <c r="AQ174" s="283">
        <f>(IF(AP174&lt;1500001,AP174*0%,IF(AP174&lt;2000001,AP174*5%-75000,IF(AP174&lt;8500001,AP174*10%-175000,IF(AP174&lt;=12500001,AP174*15%-600000,IF(AP174&gt;12500001,AP174*20%-1225000))))))/$AY$5</f>
        <v>0</v>
      </c>
      <c r="AR174" s="299"/>
      <c r="AS174" s="278">
        <v>127.19</v>
      </c>
      <c r="AT174" s="277"/>
      <c r="AU174" s="280"/>
      <c r="AV174" s="285">
        <f t="shared" si="17"/>
        <v>154.5</v>
      </c>
      <c r="AW174" s="286">
        <f t="shared" si="18"/>
        <v>154</v>
      </c>
      <c r="AX174" s="287">
        <f t="shared" si="19"/>
        <v>2000</v>
      </c>
      <c r="AY174" s="301"/>
    </row>
    <row r="175" spans="1:51" s="14" customFormat="1" ht="77.25" customHeight="1">
      <c r="A175" s="118">
        <v>261</v>
      </c>
      <c r="B175" s="72">
        <v>166</v>
      </c>
      <c r="C175" s="174" t="s">
        <v>894</v>
      </c>
      <c r="D175" s="176" t="s">
        <v>895</v>
      </c>
      <c r="E175" s="176" t="s">
        <v>896</v>
      </c>
      <c r="F175" s="176" t="s">
        <v>91</v>
      </c>
      <c r="G175" s="175">
        <v>44454</v>
      </c>
      <c r="H175" s="173">
        <v>35431</v>
      </c>
      <c r="I175" s="168" t="s">
        <v>897</v>
      </c>
      <c r="J175" s="150" t="s">
        <v>898</v>
      </c>
      <c r="K175" s="155"/>
      <c r="L175" s="155"/>
      <c r="M175" s="142" t="s">
        <v>853</v>
      </c>
      <c r="N175" s="146" t="s">
        <v>1286</v>
      </c>
      <c r="O175" s="205"/>
      <c r="P175" s="205">
        <v>30</v>
      </c>
      <c r="Q175" s="205"/>
      <c r="R175" s="272">
        <v>204</v>
      </c>
      <c r="S175" s="273">
        <v>25</v>
      </c>
      <c r="T175" s="274">
        <f t="shared" si="15"/>
        <v>225</v>
      </c>
      <c r="U175" s="274"/>
      <c r="V175" s="295"/>
      <c r="W175" s="276">
        <f t="shared" si="16"/>
        <v>0</v>
      </c>
      <c r="X175" s="298"/>
      <c r="Y175" s="298"/>
      <c r="Z175" s="277">
        <f>SUM(204/$R$5/8*2*X175)+SUM(204/$R$5/8*2*Y175)</f>
        <v>0</v>
      </c>
      <c r="AA175" s="278">
        <f>V175/2*0.625</f>
        <v>0</v>
      </c>
      <c r="AB175" s="277">
        <v>12</v>
      </c>
      <c r="AC175" s="277">
        <f>8/$R$5*S175</f>
        <v>7.6923076923076925</v>
      </c>
      <c r="AD175" s="277"/>
      <c r="AE175" s="279">
        <f>7/$R$5*S175</f>
        <v>6.7307692307692308</v>
      </c>
      <c r="AF175" s="299"/>
      <c r="AG175" s="298"/>
      <c r="AH175" s="278"/>
      <c r="AI175" s="122"/>
      <c r="AJ175" s="298"/>
      <c r="AK175" s="277">
        <v>0</v>
      </c>
      <c r="AL175" s="277"/>
      <c r="AM175" s="277">
        <v>0</v>
      </c>
      <c r="AN175" s="300"/>
      <c r="AO175" s="282">
        <f>T175+W175+Z175+AA175+AB175+AC175+AD175+AE175+AF175+AG175+AH175+AI175+AK175+AL175+AM175+AN175+U175+AJ175</f>
        <v>251.42307692307691</v>
      </c>
      <c r="AP175" s="292">
        <f>(AO175-AE175-AI175-AJ175-AA175-AC175)*$AY$5-(K175+L175)*150000</f>
        <v>957717</v>
      </c>
      <c r="AQ175" s="283">
        <f>(IF(AP175&lt;1500001,AP175*0%,IF(AP175&lt;2000001,AP175*5%-75000,IF(AP175&lt;8500001,AP175*10%-175000,IF(AP175&lt;=12500001,AP175*15%-600000,IF(AP175&gt;12500001,AP175*20%-1225000))))))/$AY$5</f>
        <v>0</v>
      </c>
      <c r="AR175" s="299"/>
      <c r="AS175" s="278">
        <v>101.08</v>
      </c>
      <c r="AT175" s="277"/>
      <c r="AU175" s="280"/>
      <c r="AV175" s="285">
        <f t="shared" si="17"/>
        <v>150.34</v>
      </c>
      <c r="AW175" s="286">
        <f t="shared" si="18"/>
        <v>150</v>
      </c>
      <c r="AX175" s="287">
        <f t="shared" si="19"/>
        <v>1400</v>
      </c>
      <c r="AY175" s="301"/>
    </row>
    <row r="176" spans="1:51" s="14" customFormat="1" ht="77.25" customHeight="1">
      <c r="A176" s="120">
        <v>262</v>
      </c>
      <c r="B176" s="72">
        <v>167</v>
      </c>
      <c r="C176" s="181" t="s">
        <v>899</v>
      </c>
      <c r="D176" s="182" t="s">
        <v>900</v>
      </c>
      <c r="E176" s="182" t="s">
        <v>901</v>
      </c>
      <c r="F176" s="182" t="s">
        <v>91</v>
      </c>
      <c r="G176" s="183">
        <v>44459</v>
      </c>
      <c r="H176" s="174">
        <v>36540</v>
      </c>
      <c r="I176" s="168" t="s">
        <v>902</v>
      </c>
      <c r="J176" s="169" t="s">
        <v>903</v>
      </c>
      <c r="K176" s="155"/>
      <c r="L176" s="155"/>
      <c r="M176" s="142" t="s">
        <v>854</v>
      </c>
      <c r="N176" s="146" t="s">
        <v>1327</v>
      </c>
      <c r="O176" s="205"/>
      <c r="P176" s="205"/>
      <c r="Q176" s="205"/>
      <c r="R176" s="272">
        <v>204</v>
      </c>
      <c r="S176" s="273"/>
      <c r="T176" s="274">
        <f t="shared" si="15"/>
        <v>0</v>
      </c>
      <c r="U176" s="274">
        <v>30</v>
      </c>
      <c r="V176" s="295"/>
      <c r="W176" s="276">
        <f t="shared" si="16"/>
        <v>0</v>
      </c>
      <c r="X176" s="298"/>
      <c r="Y176" s="298"/>
      <c r="Z176" s="277">
        <f>SUM(204/$R$5/8*2*X176)+SUM(204/$R$5/8*2*Y176)</f>
        <v>0</v>
      </c>
      <c r="AA176" s="278">
        <f>V176/2*0.625</f>
        <v>0</v>
      </c>
      <c r="AB176" s="277"/>
      <c r="AC176" s="277">
        <f>8/$R$5*S176</f>
        <v>0</v>
      </c>
      <c r="AD176" s="277"/>
      <c r="AE176" s="279">
        <f>7/$R$5*S176</f>
        <v>0</v>
      </c>
      <c r="AF176" s="299"/>
      <c r="AG176" s="299"/>
      <c r="AH176" s="278">
        <f>IFERROR(VLOOKUP(C176,[1]Anuual!B:Y,24,0),0)</f>
        <v>0</v>
      </c>
      <c r="AI176" s="122"/>
      <c r="AJ176" s="298"/>
      <c r="AK176" s="277">
        <v>0</v>
      </c>
      <c r="AL176" s="277"/>
      <c r="AM176" s="277">
        <v>0</v>
      </c>
      <c r="AN176" s="300"/>
      <c r="AO176" s="282">
        <f>T176+W176+Z176+AA176+AB176+AC176+AD176+AE176+AF176+AG176+AH176+AI176+AK176+AL176+AM176+AN176+U176+AJ176</f>
        <v>30</v>
      </c>
      <c r="AP176" s="292">
        <f>(AO176-AE176-AI176-AJ176-AA176-AC176)*$AY$5-(K176+L176)*150000</f>
        <v>121230</v>
      </c>
      <c r="AQ176" s="283">
        <f>(IF(AP176&lt;1500001,AP176*0%,IF(AP176&lt;2000001,AP176*5%-75000,IF(AP176&lt;8500001,AP176*10%-175000,IF(AP176&lt;=12500001,AP176*15%-600000,IF(AP176&gt;12500001,AP176*20%-1225000))))))/$AY$5</f>
        <v>0</v>
      </c>
      <c r="AR176" s="299"/>
      <c r="AS176" s="278"/>
      <c r="AT176" s="277"/>
      <c r="AU176" s="280"/>
      <c r="AV176" s="285">
        <f t="shared" si="17"/>
        <v>30</v>
      </c>
      <c r="AW176" s="286">
        <f t="shared" si="18"/>
        <v>30</v>
      </c>
      <c r="AX176" s="287">
        <f t="shared" si="19"/>
        <v>0</v>
      </c>
      <c r="AY176" s="301"/>
    </row>
    <row r="177" spans="1:51" s="14" customFormat="1" ht="77.25" customHeight="1">
      <c r="A177" s="118">
        <v>263</v>
      </c>
      <c r="B177" s="72">
        <v>168</v>
      </c>
      <c r="C177" s="174" t="s">
        <v>904</v>
      </c>
      <c r="D177" s="177" t="s">
        <v>905</v>
      </c>
      <c r="E177" s="177" t="s">
        <v>906</v>
      </c>
      <c r="F177" s="177" t="s">
        <v>91</v>
      </c>
      <c r="G177" s="175">
        <v>44481</v>
      </c>
      <c r="H177" s="171">
        <v>31996</v>
      </c>
      <c r="I177" s="168" t="s">
        <v>907</v>
      </c>
      <c r="J177" s="169" t="s">
        <v>908</v>
      </c>
      <c r="K177" s="184"/>
      <c r="L177" s="184"/>
      <c r="M177" s="142" t="s">
        <v>854</v>
      </c>
      <c r="N177" s="146" t="s">
        <v>1325</v>
      </c>
      <c r="O177" s="205"/>
      <c r="P177" s="205">
        <v>30</v>
      </c>
      <c r="Q177" s="205"/>
      <c r="R177" s="272">
        <v>204</v>
      </c>
      <c r="S177" s="273">
        <v>26</v>
      </c>
      <c r="T177" s="274">
        <f t="shared" si="15"/>
        <v>234</v>
      </c>
      <c r="U177" s="274"/>
      <c r="V177" s="295"/>
      <c r="W177" s="276">
        <f t="shared" si="16"/>
        <v>0</v>
      </c>
      <c r="X177" s="298"/>
      <c r="Y177" s="298"/>
      <c r="Z177" s="277">
        <f>SUM(204/$R$5/8*2*X177)+SUM(204/$R$5/8*2*Y177)</f>
        <v>0</v>
      </c>
      <c r="AA177" s="278">
        <f>V177/2*0.625</f>
        <v>0</v>
      </c>
      <c r="AB177" s="277">
        <v>15</v>
      </c>
      <c r="AC177" s="277">
        <f>8/$R$5*S177</f>
        <v>8</v>
      </c>
      <c r="AD177" s="277"/>
      <c r="AE177" s="279">
        <f>7/$R$5*S177</f>
        <v>7</v>
      </c>
      <c r="AF177" s="299"/>
      <c r="AG177" s="299"/>
      <c r="AH177" s="278"/>
      <c r="AI177" s="122"/>
      <c r="AJ177" s="298"/>
      <c r="AK177" s="277">
        <v>0</v>
      </c>
      <c r="AL177" s="277"/>
      <c r="AM177" s="277">
        <v>0</v>
      </c>
      <c r="AN177" s="300"/>
      <c r="AO177" s="282">
        <f>T177+W177+Z177+AA177+AB177+AC177+AD177+AE177+AF177+AG177+AH177+AI177+AK177+AL177+AM177+AN177+U177+AJ177</f>
        <v>264</v>
      </c>
      <c r="AP177" s="292">
        <f>(AO177-AE177-AI177-AJ177-AA177-AC177)*$AY$5-(K177+L177)*150000</f>
        <v>1006209</v>
      </c>
      <c r="AQ177" s="283">
        <f>(IF(AP177&lt;1500001,AP177*0%,IF(AP177&lt;2000001,AP177*5%-75000,IF(AP177&lt;8500001,AP177*10%-175000,IF(AP177&lt;=12500001,AP177*15%-600000,IF(AP177&gt;12500001,AP177*20%-1225000))))))/$AY$5</f>
        <v>0</v>
      </c>
      <c r="AR177" s="299"/>
      <c r="AS177" s="278">
        <v>109.5</v>
      </c>
      <c r="AT177" s="277"/>
      <c r="AU177" s="280"/>
      <c r="AV177" s="285">
        <f t="shared" si="17"/>
        <v>154.5</v>
      </c>
      <c r="AW177" s="286">
        <f t="shared" si="18"/>
        <v>154</v>
      </c>
      <c r="AX177" s="287">
        <f t="shared" si="19"/>
        <v>2000</v>
      </c>
      <c r="AY177" s="301"/>
    </row>
    <row r="178" spans="1:51" s="14" customFormat="1" ht="77.25" customHeight="1">
      <c r="A178" s="120">
        <v>264</v>
      </c>
      <c r="B178" s="72">
        <v>169</v>
      </c>
      <c r="C178" s="174" t="s">
        <v>909</v>
      </c>
      <c r="D178" s="176" t="s">
        <v>910</v>
      </c>
      <c r="E178" s="176" t="s">
        <v>911</v>
      </c>
      <c r="F178" s="176" t="s">
        <v>91</v>
      </c>
      <c r="G178" s="175">
        <v>44483</v>
      </c>
      <c r="H178" s="171">
        <v>36909</v>
      </c>
      <c r="I178" s="168" t="s">
        <v>912</v>
      </c>
      <c r="J178" s="150" t="s">
        <v>913</v>
      </c>
      <c r="K178" s="184"/>
      <c r="L178" s="184"/>
      <c r="M178" s="142" t="s">
        <v>854</v>
      </c>
      <c r="N178" s="146" t="s">
        <v>1327</v>
      </c>
      <c r="O178" s="205"/>
      <c r="P178" s="205">
        <v>30</v>
      </c>
      <c r="Q178" s="205"/>
      <c r="R178" s="272">
        <v>204</v>
      </c>
      <c r="S178" s="273">
        <v>26</v>
      </c>
      <c r="T178" s="274">
        <f t="shared" si="15"/>
        <v>234</v>
      </c>
      <c r="U178" s="274"/>
      <c r="V178" s="295"/>
      <c r="W178" s="276">
        <f t="shared" si="16"/>
        <v>0</v>
      </c>
      <c r="X178" s="298"/>
      <c r="Y178" s="298"/>
      <c r="Z178" s="277">
        <f>SUM(204/$R$5/8*2*X178)+SUM(204/$R$5/8*2*Y178)</f>
        <v>0</v>
      </c>
      <c r="AA178" s="278">
        <f>V178/2*0.625</f>
        <v>0</v>
      </c>
      <c r="AB178" s="277">
        <v>15</v>
      </c>
      <c r="AC178" s="277">
        <f>8/$R$5*S178</f>
        <v>8</v>
      </c>
      <c r="AD178" s="277"/>
      <c r="AE178" s="279">
        <f>7/$R$5*S178</f>
        <v>7</v>
      </c>
      <c r="AF178" s="299"/>
      <c r="AG178" s="299"/>
      <c r="AH178" s="278"/>
      <c r="AI178" s="122"/>
      <c r="AJ178" s="298"/>
      <c r="AK178" s="277">
        <v>0</v>
      </c>
      <c r="AL178" s="277"/>
      <c r="AM178" s="277">
        <v>0</v>
      </c>
      <c r="AN178" s="300"/>
      <c r="AO178" s="282">
        <f>T178+W178+Z178+AA178+AB178+AC178+AD178+AE178+AF178+AG178+AH178+AI178+AK178+AL178+AM178+AN178+U178+AJ178</f>
        <v>264</v>
      </c>
      <c r="AP178" s="292">
        <f>(AO178-AE178-AI178-AJ178-AA178-AC178)*$AY$5-(K178+L178)*150000</f>
        <v>1006209</v>
      </c>
      <c r="AQ178" s="283">
        <f>(IF(AP178&lt;1500001,AP178*0%,IF(AP178&lt;2000001,AP178*5%-75000,IF(AP178&lt;8500001,AP178*10%-175000,IF(AP178&lt;=12500001,AP178*15%-600000,IF(AP178&gt;12500001,AP178*20%-1225000))))))/$AY$5</f>
        <v>0</v>
      </c>
      <c r="AR178" s="299"/>
      <c r="AS178" s="278">
        <v>109.5</v>
      </c>
      <c r="AT178" s="277"/>
      <c r="AU178" s="280"/>
      <c r="AV178" s="285">
        <f t="shared" si="17"/>
        <v>154.5</v>
      </c>
      <c r="AW178" s="286">
        <f t="shared" si="18"/>
        <v>154</v>
      </c>
      <c r="AX178" s="287">
        <f t="shared" si="19"/>
        <v>2000</v>
      </c>
      <c r="AY178" s="301"/>
    </row>
    <row r="179" spans="1:51" s="14" customFormat="1" ht="77.25" customHeight="1">
      <c r="A179" s="120">
        <v>266</v>
      </c>
      <c r="B179" s="72">
        <v>170</v>
      </c>
      <c r="C179" s="174" t="s">
        <v>914</v>
      </c>
      <c r="D179" s="177" t="s">
        <v>915</v>
      </c>
      <c r="E179" s="177" t="s">
        <v>916</v>
      </c>
      <c r="F179" s="177" t="s">
        <v>91</v>
      </c>
      <c r="G179" s="175">
        <v>44487</v>
      </c>
      <c r="H179" s="171">
        <v>37716</v>
      </c>
      <c r="I179" s="168" t="s">
        <v>917</v>
      </c>
      <c r="J179" s="169" t="s">
        <v>918</v>
      </c>
      <c r="K179" s="184"/>
      <c r="L179" s="184"/>
      <c r="M179" s="142" t="s">
        <v>854</v>
      </c>
      <c r="N179" s="146" t="s">
        <v>1327</v>
      </c>
      <c r="O179" s="205"/>
      <c r="P179" s="205"/>
      <c r="Q179" s="205"/>
      <c r="R179" s="272">
        <v>204</v>
      </c>
      <c r="S179" s="273"/>
      <c r="T179" s="274">
        <f t="shared" si="15"/>
        <v>0</v>
      </c>
      <c r="U179" s="274">
        <v>30</v>
      </c>
      <c r="V179" s="295"/>
      <c r="W179" s="276">
        <f t="shared" si="16"/>
        <v>0</v>
      </c>
      <c r="X179" s="298"/>
      <c r="Y179" s="298"/>
      <c r="Z179" s="277">
        <f>SUM(204/$R$5/8*2*X179)+SUM(204/$R$5/8*2*Y179)</f>
        <v>0</v>
      </c>
      <c r="AA179" s="278">
        <f>V179/2*0.625</f>
        <v>0</v>
      </c>
      <c r="AB179" s="277"/>
      <c r="AC179" s="277">
        <f>8/$R$5*S179</f>
        <v>0</v>
      </c>
      <c r="AD179" s="277"/>
      <c r="AE179" s="279">
        <f>7/$R$5*S179</f>
        <v>0</v>
      </c>
      <c r="AF179" s="299"/>
      <c r="AG179" s="299"/>
      <c r="AH179" s="278">
        <f>IFERROR(VLOOKUP(C179,[1]Anuual!B:Y,24,0),0)</f>
        <v>0</v>
      </c>
      <c r="AI179" s="122"/>
      <c r="AJ179" s="298"/>
      <c r="AK179" s="277">
        <v>0</v>
      </c>
      <c r="AL179" s="277"/>
      <c r="AM179" s="277">
        <v>0</v>
      </c>
      <c r="AN179" s="300"/>
      <c r="AO179" s="282">
        <f>T179+W179+Z179+AA179+AB179+AC179+AD179+AE179+AF179+AG179+AH179+AI179+AK179+AL179+AM179+AN179+U179+AJ179</f>
        <v>30</v>
      </c>
      <c r="AP179" s="292">
        <f>(AO179-AE179-AI179-AJ179-AA179-AC179)*$AY$5-(K179+L179)*150000</f>
        <v>121230</v>
      </c>
      <c r="AQ179" s="283">
        <f>(IF(AP179&lt;1500001,AP179*0%,IF(AP179&lt;2000001,AP179*5%-75000,IF(AP179&lt;8500001,AP179*10%-175000,IF(AP179&lt;=12500001,AP179*15%-600000,IF(AP179&gt;12500001,AP179*20%-1225000))))))/$AY$5</f>
        <v>0</v>
      </c>
      <c r="AR179" s="299"/>
      <c r="AS179" s="278"/>
      <c r="AT179" s="277"/>
      <c r="AU179" s="280"/>
      <c r="AV179" s="285">
        <f t="shared" si="17"/>
        <v>30</v>
      </c>
      <c r="AW179" s="286">
        <f t="shared" si="18"/>
        <v>30</v>
      </c>
      <c r="AX179" s="287">
        <f t="shared" si="19"/>
        <v>0</v>
      </c>
      <c r="AY179" s="301"/>
    </row>
    <row r="180" spans="1:51" s="14" customFormat="1" ht="77.25" customHeight="1">
      <c r="A180" s="118">
        <v>269</v>
      </c>
      <c r="B180" s="72">
        <v>171</v>
      </c>
      <c r="C180" s="174" t="s">
        <v>920</v>
      </c>
      <c r="D180" s="176" t="s">
        <v>921</v>
      </c>
      <c r="E180" s="176" t="s">
        <v>922</v>
      </c>
      <c r="F180" s="176" t="s">
        <v>91</v>
      </c>
      <c r="G180" s="175">
        <v>44489</v>
      </c>
      <c r="H180" s="171">
        <v>32287</v>
      </c>
      <c r="I180" s="168" t="s">
        <v>923</v>
      </c>
      <c r="J180" s="150" t="s">
        <v>924</v>
      </c>
      <c r="K180" s="184"/>
      <c r="L180" s="184"/>
      <c r="M180" s="142" t="s">
        <v>878</v>
      </c>
      <c r="N180" s="146" t="s">
        <v>1283</v>
      </c>
      <c r="O180" s="205"/>
      <c r="P180" s="205"/>
      <c r="Q180" s="205"/>
      <c r="R180" s="272">
        <v>204</v>
      </c>
      <c r="S180" s="273"/>
      <c r="T180" s="274">
        <f t="shared" si="15"/>
        <v>0</v>
      </c>
      <c r="U180" s="274">
        <v>30</v>
      </c>
      <c r="V180" s="295"/>
      <c r="W180" s="276">
        <f t="shared" si="16"/>
        <v>0</v>
      </c>
      <c r="X180" s="298"/>
      <c r="Y180" s="298"/>
      <c r="Z180" s="277">
        <f>SUM(204/$R$5/8*2*X180)+SUM(204/$R$5/8*2*Y180)</f>
        <v>0</v>
      </c>
      <c r="AA180" s="278">
        <f>V180/2*0.625</f>
        <v>0</v>
      </c>
      <c r="AB180" s="277"/>
      <c r="AC180" s="277">
        <f>8/$R$5*S180</f>
        <v>0</v>
      </c>
      <c r="AD180" s="277"/>
      <c r="AE180" s="279">
        <f>7/$R$5*S180</f>
        <v>0</v>
      </c>
      <c r="AF180" s="299"/>
      <c r="AG180" s="299"/>
      <c r="AH180" s="278">
        <f>IFERROR(VLOOKUP(C180,[1]Anuual!B:Y,24,0),0)</f>
        <v>0</v>
      </c>
      <c r="AI180" s="122"/>
      <c r="AJ180" s="298"/>
      <c r="AK180" s="277">
        <v>0</v>
      </c>
      <c r="AL180" s="277"/>
      <c r="AM180" s="277">
        <v>0</v>
      </c>
      <c r="AN180" s="300"/>
      <c r="AO180" s="282">
        <f>T180+W180+Z180+AA180+AB180+AC180+AD180+AE180+AF180+AG180+AH180+AI180+AK180+AL180+AM180+AN180+U180+AJ180</f>
        <v>30</v>
      </c>
      <c r="AP180" s="292">
        <f>(AO180-AE180-AI180-AJ180-AA180-AC180)*$AY$5-(K180+L180)*150000</f>
        <v>121230</v>
      </c>
      <c r="AQ180" s="283">
        <f>(IF(AP180&lt;1500001,AP180*0%,IF(AP180&lt;2000001,AP180*5%-75000,IF(AP180&lt;8500001,AP180*10%-175000,IF(AP180&lt;=12500001,AP180*15%-600000,IF(AP180&gt;12500001,AP180*20%-1225000))))))/$AY$5</f>
        <v>0</v>
      </c>
      <c r="AR180" s="299"/>
      <c r="AS180" s="278"/>
      <c r="AT180" s="277"/>
      <c r="AU180" s="280"/>
      <c r="AV180" s="285">
        <f t="shared" si="17"/>
        <v>30</v>
      </c>
      <c r="AW180" s="286">
        <f t="shared" si="18"/>
        <v>30</v>
      </c>
      <c r="AX180" s="287">
        <f t="shared" si="19"/>
        <v>0</v>
      </c>
      <c r="AY180" s="301"/>
    </row>
    <row r="181" spans="1:51" s="14" customFormat="1" ht="77.25" customHeight="1">
      <c r="A181" s="120">
        <v>270</v>
      </c>
      <c r="B181" s="72">
        <v>172</v>
      </c>
      <c r="C181" s="174" t="s">
        <v>925</v>
      </c>
      <c r="D181" s="177" t="s">
        <v>926</v>
      </c>
      <c r="E181" s="177" t="s">
        <v>927</v>
      </c>
      <c r="F181" s="177" t="s">
        <v>91</v>
      </c>
      <c r="G181" s="175">
        <v>44489</v>
      </c>
      <c r="H181" s="171">
        <v>34793</v>
      </c>
      <c r="I181" s="168" t="s">
        <v>928</v>
      </c>
      <c r="J181" s="169" t="s">
        <v>929</v>
      </c>
      <c r="K181" s="184"/>
      <c r="L181" s="184"/>
      <c r="M181" s="142" t="s">
        <v>878</v>
      </c>
      <c r="N181" s="146" t="s">
        <v>114</v>
      </c>
      <c r="O181" s="205"/>
      <c r="P181" s="205"/>
      <c r="Q181" s="205"/>
      <c r="R181" s="272">
        <v>204</v>
      </c>
      <c r="S181" s="273"/>
      <c r="T181" s="274">
        <f t="shared" si="15"/>
        <v>0</v>
      </c>
      <c r="U181" s="274">
        <v>30</v>
      </c>
      <c r="V181" s="295"/>
      <c r="W181" s="276">
        <f t="shared" si="16"/>
        <v>0</v>
      </c>
      <c r="X181" s="298"/>
      <c r="Y181" s="298"/>
      <c r="Z181" s="277">
        <f>SUM(204/$R$5/8*2*X181)+SUM(204/$R$5/8*2*Y181)</f>
        <v>0</v>
      </c>
      <c r="AA181" s="278">
        <f>V181/2*0.625</f>
        <v>0</v>
      </c>
      <c r="AB181" s="277"/>
      <c r="AC181" s="277">
        <f>8/$R$5*S181</f>
        <v>0</v>
      </c>
      <c r="AD181" s="277"/>
      <c r="AE181" s="279">
        <f>7/$R$5*S181</f>
        <v>0</v>
      </c>
      <c r="AF181" s="299"/>
      <c r="AG181" s="299"/>
      <c r="AH181" s="278">
        <f>IFERROR(VLOOKUP(C181,[1]Anuual!B:Y,24,0),0)</f>
        <v>0</v>
      </c>
      <c r="AI181" s="122"/>
      <c r="AJ181" s="298"/>
      <c r="AK181" s="277">
        <v>0</v>
      </c>
      <c r="AL181" s="277"/>
      <c r="AM181" s="277">
        <v>0</v>
      </c>
      <c r="AN181" s="306"/>
      <c r="AO181" s="282">
        <f>T181+W181+Z181+AA181+AB181+AC181+AD181+AE181+AF181+AG181+AH181+AI181+AK181+AL181+AM181+AN181+U181+AJ181</f>
        <v>30</v>
      </c>
      <c r="AP181" s="292">
        <f>(AO181-AE181-AI181-AJ181-AA181-AC181)*$AY$5-(K181+L181)*150000</f>
        <v>121230</v>
      </c>
      <c r="AQ181" s="283">
        <f>(IF(AP181&lt;1500001,AP181*0%,IF(AP181&lt;2000001,AP181*5%-75000,IF(AP181&lt;8500001,AP181*10%-175000,IF(AP181&lt;=12500001,AP181*15%-600000,IF(AP181&gt;12500001,AP181*20%-1225000))))))/$AY$5</f>
        <v>0</v>
      </c>
      <c r="AR181" s="299"/>
      <c r="AS181" s="278"/>
      <c r="AT181" s="277"/>
      <c r="AU181" s="280"/>
      <c r="AV181" s="285">
        <f t="shared" si="17"/>
        <v>30</v>
      </c>
      <c r="AW181" s="286">
        <f t="shared" si="18"/>
        <v>30</v>
      </c>
      <c r="AX181" s="287">
        <f t="shared" si="19"/>
        <v>0</v>
      </c>
      <c r="AY181" s="301"/>
    </row>
    <row r="182" spans="1:51" s="14" customFormat="1" ht="77.25" customHeight="1">
      <c r="A182" s="118">
        <v>271</v>
      </c>
      <c r="B182" s="72">
        <v>173</v>
      </c>
      <c r="C182" s="174" t="s">
        <v>930</v>
      </c>
      <c r="D182" s="176" t="s">
        <v>931</v>
      </c>
      <c r="E182" s="176" t="s">
        <v>932</v>
      </c>
      <c r="F182" s="176" t="s">
        <v>91</v>
      </c>
      <c r="G182" s="175">
        <v>44489</v>
      </c>
      <c r="H182" s="171">
        <v>35158</v>
      </c>
      <c r="I182" s="168" t="s">
        <v>933</v>
      </c>
      <c r="J182" s="150"/>
      <c r="K182" s="184"/>
      <c r="L182" s="184"/>
      <c r="M182" s="142" t="s">
        <v>878</v>
      </c>
      <c r="N182" s="146" t="s">
        <v>1283</v>
      </c>
      <c r="O182" s="205"/>
      <c r="P182" s="205"/>
      <c r="Q182" s="205"/>
      <c r="R182" s="272">
        <v>204</v>
      </c>
      <c r="S182" s="273"/>
      <c r="T182" s="274">
        <f t="shared" si="15"/>
        <v>0</v>
      </c>
      <c r="U182" s="274">
        <v>30</v>
      </c>
      <c r="V182" s="295"/>
      <c r="W182" s="276">
        <f t="shared" si="16"/>
        <v>0</v>
      </c>
      <c r="X182" s="298"/>
      <c r="Y182" s="298"/>
      <c r="Z182" s="277">
        <f>SUM(204/$R$5/8*2*X182)+SUM(204/$R$5/8*2*Y182)</f>
        <v>0</v>
      </c>
      <c r="AA182" s="278">
        <f>V182/2*0.625</f>
        <v>0</v>
      </c>
      <c r="AB182" s="277"/>
      <c r="AC182" s="277">
        <f>8/$R$5*S182</f>
        <v>0</v>
      </c>
      <c r="AD182" s="277"/>
      <c r="AE182" s="279">
        <f>7/$R$5*S182</f>
        <v>0</v>
      </c>
      <c r="AF182" s="299"/>
      <c r="AG182" s="299"/>
      <c r="AH182" s="278">
        <f>IFERROR(VLOOKUP(C182,[1]Anuual!B:Y,24,0),0)</f>
        <v>0</v>
      </c>
      <c r="AI182" s="122"/>
      <c r="AJ182" s="298"/>
      <c r="AK182" s="277">
        <v>0</v>
      </c>
      <c r="AL182" s="277"/>
      <c r="AM182" s="277">
        <v>0</v>
      </c>
      <c r="AN182" s="300"/>
      <c r="AO182" s="282">
        <f>T182+W182+Z182+AA182+AB182+AC182+AD182+AE182+AF182+AG182+AH182+AI182+AK182+AL182+AM182+AN182+U182+AJ182</f>
        <v>30</v>
      </c>
      <c r="AP182" s="292">
        <f>(AO182-AE182-AI182-AJ182-AA182-AC182)*$AY$5-(K182+L182)*150000</f>
        <v>121230</v>
      </c>
      <c r="AQ182" s="283">
        <f>(IF(AP182&lt;1500001,AP182*0%,IF(AP182&lt;2000001,AP182*5%-75000,IF(AP182&lt;8500001,AP182*10%-175000,IF(AP182&lt;=12500001,AP182*15%-600000,IF(AP182&gt;12500001,AP182*20%-1225000))))))/$AY$5</f>
        <v>0</v>
      </c>
      <c r="AR182" s="299"/>
      <c r="AS182" s="278"/>
      <c r="AT182" s="277"/>
      <c r="AU182" s="280"/>
      <c r="AV182" s="285">
        <f t="shared" si="17"/>
        <v>30</v>
      </c>
      <c r="AW182" s="286">
        <f t="shared" si="18"/>
        <v>30</v>
      </c>
      <c r="AX182" s="287">
        <f t="shared" si="19"/>
        <v>0</v>
      </c>
      <c r="AY182" s="301"/>
    </row>
    <row r="183" spans="1:51" s="14" customFormat="1" ht="77.25" customHeight="1">
      <c r="A183" s="120">
        <v>272</v>
      </c>
      <c r="B183" s="72">
        <v>174</v>
      </c>
      <c r="C183" s="174" t="s">
        <v>934</v>
      </c>
      <c r="D183" s="177" t="s">
        <v>935</v>
      </c>
      <c r="E183" s="177" t="s">
        <v>936</v>
      </c>
      <c r="F183" s="177" t="s">
        <v>91</v>
      </c>
      <c r="G183" s="175">
        <v>44495</v>
      </c>
      <c r="H183" s="167">
        <v>37700</v>
      </c>
      <c r="I183" s="168" t="s">
        <v>937</v>
      </c>
      <c r="J183" s="169" t="s">
        <v>938</v>
      </c>
      <c r="K183" s="184"/>
      <c r="L183" s="184"/>
      <c r="M183" s="142" t="s">
        <v>853</v>
      </c>
      <c r="N183" s="146" t="s">
        <v>1286</v>
      </c>
      <c r="O183" s="205"/>
      <c r="P183" s="205">
        <v>30</v>
      </c>
      <c r="Q183" s="205"/>
      <c r="R183" s="272">
        <v>204</v>
      </c>
      <c r="S183" s="273">
        <v>26</v>
      </c>
      <c r="T183" s="274">
        <f t="shared" si="15"/>
        <v>234</v>
      </c>
      <c r="U183" s="274"/>
      <c r="V183" s="295"/>
      <c r="W183" s="276">
        <f t="shared" si="16"/>
        <v>0</v>
      </c>
      <c r="X183" s="298"/>
      <c r="Y183" s="298"/>
      <c r="Z183" s="277">
        <f>SUM(204/$R$5/8*2*X183)+SUM(204/$R$5/8*2*Y183)</f>
        <v>0</v>
      </c>
      <c r="AA183" s="278">
        <f>V183/2*0.625</f>
        <v>0</v>
      </c>
      <c r="AB183" s="277">
        <v>15</v>
      </c>
      <c r="AC183" s="277">
        <f>8/$R$5*S183</f>
        <v>8</v>
      </c>
      <c r="AD183" s="277"/>
      <c r="AE183" s="279">
        <f>7/$R$5*S183</f>
        <v>7</v>
      </c>
      <c r="AF183" s="299"/>
      <c r="AG183" s="299"/>
      <c r="AH183" s="278"/>
      <c r="AI183" s="122"/>
      <c r="AJ183" s="298"/>
      <c r="AK183" s="277">
        <v>0</v>
      </c>
      <c r="AL183" s="277">
        <v>17.690000000000001</v>
      </c>
      <c r="AM183" s="277">
        <v>0</v>
      </c>
      <c r="AN183" s="300"/>
      <c r="AO183" s="282">
        <f>T183+W183+Z183+AA183+AB183+AC183+AD183+AE183+AF183+AG183+AH183+AI183+AK183+AL183+AM183+AN183+U183+AJ183</f>
        <v>281.69</v>
      </c>
      <c r="AP183" s="292">
        <f>(AO183-AE183-AI183-AJ183-AA183-AC183)*$AY$5-(K183+L183)*150000</f>
        <v>1077694.29</v>
      </c>
      <c r="AQ183" s="283">
        <f>(IF(AP183&lt;1500001,AP183*0%,IF(AP183&lt;2000001,AP183*5%-75000,IF(AP183&lt;8500001,AP183*10%-175000,IF(AP183&lt;=12500001,AP183*15%-600000,IF(AP183&gt;12500001,AP183*20%-1225000))))))/$AY$5</f>
        <v>0</v>
      </c>
      <c r="AR183" s="299"/>
      <c r="AS183" s="278">
        <v>127.19</v>
      </c>
      <c r="AT183" s="277"/>
      <c r="AU183" s="280"/>
      <c r="AV183" s="285">
        <f t="shared" si="17"/>
        <v>154.5</v>
      </c>
      <c r="AW183" s="286">
        <f t="shared" si="18"/>
        <v>154</v>
      </c>
      <c r="AX183" s="287">
        <f t="shared" si="19"/>
        <v>2000</v>
      </c>
      <c r="AY183" s="301"/>
    </row>
    <row r="184" spans="1:51" s="14" customFormat="1" ht="77.25" customHeight="1">
      <c r="A184" s="118"/>
      <c r="B184" s="72">
        <v>175</v>
      </c>
      <c r="C184" s="174" t="s">
        <v>939</v>
      </c>
      <c r="D184" s="148" t="s">
        <v>940</v>
      </c>
      <c r="E184" s="148" t="s">
        <v>941</v>
      </c>
      <c r="F184" s="148" t="s">
        <v>91</v>
      </c>
      <c r="G184" s="175">
        <v>44510</v>
      </c>
      <c r="H184" s="173">
        <v>37205</v>
      </c>
      <c r="I184" s="168" t="s">
        <v>942</v>
      </c>
      <c r="J184" s="169" t="s">
        <v>943</v>
      </c>
      <c r="K184" s="184"/>
      <c r="L184" s="184"/>
      <c r="M184" s="142" t="s">
        <v>854</v>
      </c>
      <c r="N184" s="146" t="s">
        <v>1287</v>
      </c>
      <c r="O184" s="205"/>
      <c r="P184" s="205"/>
      <c r="Q184" s="205"/>
      <c r="R184" s="272">
        <v>204</v>
      </c>
      <c r="S184" s="273"/>
      <c r="T184" s="274">
        <f t="shared" si="15"/>
        <v>0</v>
      </c>
      <c r="U184" s="274">
        <v>30</v>
      </c>
      <c r="V184" s="295"/>
      <c r="W184" s="276">
        <f t="shared" si="16"/>
        <v>0</v>
      </c>
      <c r="X184" s="298"/>
      <c r="Y184" s="298"/>
      <c r="Z184" s="277">
        <f>SUM(204/$R$5/8*2*X184)+SUM(204/$R$5/8*2*Y184)</f>
        <v>0</v>
      </c>
      <c r="AA184" s="278">
        <f>V184/2*0.625</f>
        <v>0</v>
      </c>
      <c r="AB184" s="277"/>
      <c r="AC184" s="277">
        <f>8/$R$5*S184</f>
        <v>0</v>
      </c>
      <c r="AD184" s="277"/>
      <c r="AE184" s="279">
        <f>7/$R$5*S184</f>
        <v>0</v>
      </c>
      <c r="AF184" s="299"/>
      <c r="AG184" s="299"/>
      <c r="AH184" s="278">
        <f>IFERROR(VLOOKUP(C184,[1]Anuual!B:Y,24,0),0)</f>
        <v>0</v>
      </c>
      <c r="AI184" s="122"/>
      <c r="AJ184" s="298"/>
      <c r="AK184" s="277">
        <v>0</v>
      </c>
      <c r="AL184" s="277"/>
      <c r="AM184" s="277">
        <v>0</v>
      </c>
      <c r="AN184" s="300"/>
      <c r="AO184" s="282">
        <f>T184+W184+Z184+AA184+AB184+AC184+AD184+AE184+AF184+AG184+AH184+AI184+AK184+AL184+AM184+AN184+U184+AJ184</f>
        <v>30</v>
      </c>
      <c r="AP184" s="292">
        <f>(AO184-AE184-AI184-AJ184-AA184-AC184)*$AY$5-(K184+L184)*150000</f>
        <v>121230</v>
      </c>
      <c r="AQ184" s="283">
        <f>(IF(AP184&lt;1500001,AP184*0%,IF(AP184&lt;2000001,AP184*5%-75000,IF(AP184&lt;8500001,AP184*10%-175000,IF(AP184&lt;=12500001,AP184*15%-600000,IF(AP184&gt;12500001,AP184*20%-1225000))))))/$AY$5</f>
        <v>0</v>
      </c>
      <c r="AR184" s="299"/>
      <c r="AS184" s="278"/>
      <c r="AT184" s="277"/>
      <c r="AU184" s="280"/>
      <c r="AV184" s="285">
        <f t="shared" si="17"/>
        <v>30</v>
      </c>
      <c r="AW184" s="286">
        <f t="shared" si="18"/>
        <v>30</v>
      </c>
      <c r="AX184" s="287">
        <f t="shared" si="19"/>
        <v>0</v>
      </c>
      <c r="AY184" s="301"/>
    </row>
    <row r="185" spans="1:51" s="51" customFormat="1" ht="77.25" customHeight="1">
      <c r="A185" s="118">
        <v>281</v>
      </c>
      <c r="B185" s="72">
        <v>176</v>
      </c>
      <c r="C185" s="174" t="s">
        <v>944</v>
      </c>
      <c r="D185" s="177" t="s">
        <v>945</v>
      </c>
      <c r="E185" s="177" t="s">
        <v>946</v>
      </c>
      <c r="F185" s="177" t="s">
        <v>91</v>
      </c>
      <c r="G185" s="175">
        <v>44515</v>
      </c>
      <c r="H185" s="173">
        <v>36714</v>
      </c>
      <c r="I185" s="168" t="s">
        <v>947</v>
      </c>
      <c r="J185" s="169" t="s">
        <v>948</v>
      </c>
      <c r="K185" s="184"/>
      <c r="L185" s="184"/>
      <c r="M185" s="142" t="s">
        <v>854</v>
      </c>
      <c r="N185" s="146" t="s">
        <v>1327</v>
      </c>
      <c r="O185" s="205"/>
      <c r="P185" s="205"/>
      <c r="Q185" s="205"/>
      <c r="R185" s="272">
        <v>204</v>
      </c>
      <c r="S185" s="273"/>
      <c r="T185" s="274">
        <f t="shared" si="15"/>
        <v>0</v>
      </c>
      <c r="U185" s="274">
        <v>30</v>
      </c>
      <c r="V185" s="295"/>
      <c r="W185" s="276">
        <f t="shared" si="16"/>
        <v>0</v>
      </c>
      <c r="X185" s="298"/>
      <c r="Y185" s="298"/>
      <c r="Z185" s="277">
        <f>SUM(204/$R$5/8*2*X185)+SUM(204/$R$5/8*2*Y185)</f>
        <v>0</v>
      </c>
      <c r="AA185" s="278">
        <f>V185/2*0.625</f>
        <v>0</v>
      </c>
      <c r="AB185" s="277"/>
      <c r="AC185" s="277">
        <f>8/$R$5*S185</f>
        <v>0</v>
      </c>
      <c r="AD185" s="277"/>
      <c r="AE185" s="279">
        <f>7/$R$5*S185</f>
        <v>0</v>
      </c>
      <c r="AF185" s="146"/>
      <c r="AG185" s="155"/>
      <c r="AH185" s="278">
        <f>IFERROR(VLOOKUP(C185,[1]Anuual!B:Y,24,0),0)</f>
        <v>0</v>
      </c>
      <c r="AI185" s="122"/>
      <c r="AJ185" s="302"/>
      <c r="AK185" s="307">
        <v>0</v>
      </c>
      <c r="AL185" s="307"/>
      <c r="AM185" s="277">
        <v>0</v>
      </c>
      <c r="AN185" s="306"/>
      <c r="AO185" s="282">
        <f>T185+W185+Z185+AA185+AB185+AC185+AD185+AE185+AF185+AG185+AH185+AI185+AK185+AL185+AM185+AN185+U185+AJ185</f>
        <v>30</v>
      </c>
      <c r="AP185" s="292">
        <f>(AO185-AE185-AI185-AJ185-AA185-AC185)*$AY$5-(K185+L185)*150000</f>
        <v>121230</v>
      </c>
      <c r="AQ185" s="283">
        <f>(IF(AP185&lt;1500001,AP185*0%,IF(AP185&lt;2000001,AP185*5%-75000,IF(AP185&lt;8500001,AP185*10%-175000,IF(AP185&lt;=12500001,AP185*15%-600000,IF(AP185&gt;12500001,AP185*20%-1225000))))))/$AY$5</f>
        <v>0</v>
      </c>
      <c r="AR185" s="299"/>
      <c r="AS185" s="278"/>
      <c r="AT185" s="277"/>
      <c r="AU185" s="280"/>
      <c r="AV185" s="285">
        <f t="shared" si="17"/>
        <v>30</v>
      </c>
      <c r="AW185" s="286">
        <f t="shared" si="18"/>
        <v>30</v>
      </c>
      <c r="AX185" s="287">
        <f t="shared" si="19"/>
        <v>0</v>
      </c>
      <c r="AY185" s="309"/>
    </row>
    <row r="186" spans="1:51" s="14" customFormat="1" ht="77.25" customHeight="1">
      <c r="A186" s="120">
        <v>282</v>
      </c>
      <c r="B186" s="72">
        <v>177</v>
      </c>
      <c r="C186" s="174" t="s">
        <v>949</v>
      </c>
      <c r="D186" s="177" t="s">
        <v>950</v>
      </c>
      <c r="E186" s="177" t="s">
        <v>951</v>
      </c>
      <c r="F186" s="177" t="s">
        <v>102</v>
      </c>
      <c r="G186" s="175">
        <v>44522</v>
      </c>
      <c r="H186" s="173">
        <v>36929</v>
      </c>
      <c r="I186" s="168" t="s">
        <v>952</v>
      </c>
      <c r="J186" s="169" t="s">
        <v>953</v>
      </c>
      <c r="K186" s="184"/>
      <c r="L186" s="184"/>
      <c r="M186" s="142" t="s">
        <v>878</v>
      </c>
      <c r="N186" s="146" t="s">
        <v>114</v>
      </c>
      <c r="O186" s="205"/>
      <c r="P186" s="205">
        <v>30</v>
      </c>
      <c r="Q186" s="205"/>
      <c r="R186" s="272">
        <v>204</v>
      </c>
      <c r="S186" s="273">
        <v>26</v>
      </c>
      <c r="T186" s="274">
        <f t="shared" si="15"/>
        <v>234</v>
      </c>
      <c r="U186" s="274"/>
      <c r="V186" s="295"/>
      <c r="W186" s="276">
        <f t="shared" si="16"/>
        <v>0</v>
      </c>
      <c r="X186" s="298"/>
      <c r="Y186" s="298"/>
      <c r="Z186" s="277">
        <f>SUM(204/$R$5/8*2*X186)+SUM(204/$R$5/8*2*Y186)</f>
        <v>0</v>
      </c>
      <c r="AA186" s="278">
        <f>V186/2*0.625</f>
        <v>0</v>
      </c>
      <c r="AB186" s="277">
        <v>15</v>
      </c>
      <c r="AC186" s="277">
        <f>8/$R$5*S186</f>
        <v>8</v>
      </c>
      <c r="AD186" s="277"/>
      <c r="AE186" s="279">
        <f>7/$R$5*S186</f>
        <v>7</v>
      </c>
      <c r="AF186" s="299"/>
      <c r="AG186" s="299"/>
      <c r="AH186" s="278"/>
      <c r="AI186" s="122">
        <v>39.1</v>
      </c>
      <c r="AJ186" s="298"/>
      <c r="AK186" s="277">
        <v>0</v>
      </c>
      <c r="AL186" s="277"/>
      <c r="AM186" s="277">
        <v>0</v>
      </c>
      <c r="AN186" s="300"/>
      <c r="AO186" s="282">
        <f>T186+W186+Z186+AA186+AB186+AC186+AD186+AE186+AF186+AG186+AH186+AI186+AK186+AL186+AM186+AN186+U186+AJ186</f>
        <v>303.10000000000002</v>
      </c>
      <c r="AP186" s="292">
        <f>(AO186-AE186-AI186-AJ186-AA186-AC186)*$AY$5-(K186+L186)*150000</f>
        <v>1006209</v>
      </c>
      <c r="AQ186" s="283">
        <f>(IF(AP186&lt;1500001,AP186*0%,IF(AP186&lt;2000001,AP186*5%-75000,IF(AP186&lt;8500001,AP186*10%-175000,IF(AP186&lt;=12500001,AP186*15%-600000,IF(AP186&gt;12500001,AP186*20%-1225000))))))/$AY$5</f>
        <v>0</v>
      </c>
      <c r="AR186" s="299"/>
      <c r="AS186" s="278">
        <v>109.5</v>
      </c>
      <c r="AT186" s="277"/>
      <c r="AU186" s="280"/>
      <c r="AV186" s="285">
        <f t="shared" si="17"/>
        <v>193.6</v>
      </c>
      <c r="AW186" s="286">
        <f t="shared" si="18"/>
        <v>193</v>
      </c>
      <c r="AX186" s="287">
        <f t="shared" si="19"/>
        <v>2400</v>
      </c>
      <c r="AY186" s="301"/>
    </row>
    <row r="187" spans="1:51" s="14" customFormat="1" ht="77.25" customHeight="1">
      <c r="A187" s="118">
        <v>283</v>
      </c>
      <c r="B187" s="72">
        <v>178</v>
      </c>
      <c r="C187" s="174" t="s">
        <v>954</v>
      </c>
      <c r="D187" s="177" t="s">
        <v>955</v>
      </c>
      <c r="E187" s="177" t="s">
        <v>956</v>
      </c>
      <c r="F187" s="177" t="s">
        <v>91</v>
      </c>
      <c r="G187" s="175">
        <v>44522</v>
      </c>
      <c r="H187" s="173">
        <v>37416</v>
      </c>
      <c r="I187" s="168" t="s">
        <v>957</v>
      </c>
      <c r="J187" s="169" t="s">
        <v>958</v>
      </c>
      <c r="K187" s="184"/>
      <c r="L187" s="184"/>
      <c r="M187" s="142" t="s">
        <v>853</v>
      </c>
      <c r="N187" s="146" t="s">
        <v>1286</v>
      </c>
      <c r="O187" s="205"/>
      <c r="P187" s="205">
        <v>30</v>
      </c>
      <c r="Q187" s="205"/>
      <c r="R187" s="272">
        <v>204</v>
      </c>
      <c r="S187" s="273">
        <v>26</v>
      </c>
      <c r="T187" s="274">
        <f t="shared" si="15"/>
        <v>234</v>
      </c>
      <c r="U187" s="274"/>
      <c r="V187" s="295"/>
      <c r="W187" s="276">
        <f t="shared" si="16"/>
        <v>0</v>
      </c>
      <c r="X187" s="298"/>
      <c r="Y187" s="298"/>
      <c r="Z187" s="277">
        <f>SUM(204/$R$5/8*2*X187)+SUM(204/$R$5/8*2*Y187)</f>
        <v>0</v>
      </c>
      <c r="AA187" s="278">
        <f>V187/2*0.625</f>
        <v>0</v>
      </c>
      <c r="AB187" s="277">
        <v>15</v>
      </c>
      <c r="AC187" s="277">
        <f>8/$R$5*S187</f>
        <v>8</v>
      </c>
      <c r="AD187" s="277"/>
      <c r="AE187" s="279">
        <f>7/$R$5*S187</f>
        <v>7</v>
      </c>
      <c r="AF187" s="299"/>
      <c r="AG187" s="299"/>
      <c r="AH187" s="278"/>
      <c r="AI187" s="122">
        <v>39.6</v>
      </c>
      <c r="AJ187" s="298"/>
      <c r="AK187" s="277">
        <v>0</v>
      </c>
      <c r="AL187" s="277">
        <v>17.690000000000001</v>
      </c>
      <c r="AM187" s="277">
        <v>0</v>
      </c>
      <c r="AN187" s="300"/>
      <c r="AO187" s="282">
        <f>T187+W187+Z187+AA187+AB187+AC187+AD187+AE187+AF187+AG187+AH187+AI187+AK187+AL187+AM187+AN187+U187+AJ187</f>
        <v>321.29000000000002</v>
      </c>
      <c r="AP187" s="292">
        <f>(AO187-AE187-AI187-AJ187-AA187-AC187)*$AY$5-(K187+L187)*150000</f>
        <v>1077694.29</v>
      </c>
      <c r="AQ187" s="283">
        <f>(IF(AP187&lt;1500001,AP187*0%,IF(AP187&lt;2000001,AP187*5%-75000,IF(AP187&lt;8500001,AP187*10%-175000,IF(AP187&lt;=12500001,AP187*15%-600000,IF(AP187&gt;12500001,AP187*20%-1225000))))))/$AY$5</f>
        <v>0</v>
      </c>
      <c r="AR187" s="299"/>
      <c r="AS187" s="278">
        <v>127.19</v>
      </c>
      <c r="AT187" s="277"/>
      <c r="AU187" s="280"/>
      <c r="AV187" s="285">
        <f t="shared" si="17"/>
        <v>194.1</v>
      </c>
      <c r="AW187" s="286">
        <f t="shared" si="18"/>
        <v>194</v>
      </c>
      <c r="AX187" s="287">
        <f t="shared" si="19"/>
        <v>400</v>
      </c>
      <c r="AY187" s="301"/>
    </row>
    <row r="188" spans="1:51" s="14" customFormat="1" ht="77.25" customHeight="1">
      <c r="A188" s="120">
        <v>290</v>
      </c>
      <c r="B188" s="72">
        <v>179</v>
      </c>
      <c r="C188" s="174" t="s">
        <v>959</v>
      </c>
      <c r="D188" s="176" t="s">
        <v>960</v>
      </c>
      <c r="E188" s="176" t="s">
        <v>961</v>
      </c>
      <c r="F188" s="176" t="s">
        <v>102</v>
      </c>
      <c r="G188" s="175">
        <v>44525</v>
      </c>
      <c r="H188" s="173">
        <v>34798</v>
      </c>
      <c r="I188" s="185" t="s">
        <v>962</v>
      </c>
      <c r="J188" s="169" t="s">
        <v>963</v>
      </c>
      <c r="K188" s="184"/>
      <c r="L188" s="184"/>
      <c r="M188" s="142" t="s">
        <v>878</v>
      </c>
      <c r="N188" s="146" t="s">
        <v>1283</v>
      </c>
      <c r="O188" s="205"/>
      <c r="P188" s="205"/>
      <c r="Q188" s="205"/>
      <c r="R188" s="272">
        <v>204</v>
      </c>
      <c r="S188" s="273"/>
      <c r="T188" s="274">
        <f t="shared" si="15"/>
        <v>0</v>
      </c>
      <c r="U188" s="274">
        <v>30</v>
      </c>
      <c r="V188" s="295"/>
      <c r="W188" s="276">
        <f t="shared" si="16"/>
        <v>0</v>
      </c>
      <c r="X188" s="298"/>
      <c r="Y188" s="298"/>
      <c r="Z188" s="277">
        <f>SUM(204/$R$5/8*2*X188)+SUM(204/$R$5/8*2*Y188)</f>
        <v>0</v>
      </c>
      <c r="AA188" s="278">
        <f>V188/2*0.625</f>
        <v>0</v>
      </c>
      <c r="AB188" s="277"/>
      <c r="AC188" s="277">
        <f>8/$R$5*S188</f>
        <v>0</v>
      </c>
      <c r="AD188" s="277"/>
      <c r="AE188" s="279">
        <f>7/$R$5*S188</f>
        <v>0</v>
      </c>
      <c r="AF188" s="299"/>
      <c r="AG188" s="299"/>
      <c r="AH188" s="278">
        <f>IFERROR(VLOOKUP(C188,[1]Anuual!B:Y,24,0),0)</f>
        <v>0</v>
      </c>
      <c r="AI188" s="122"/>
      <c r="AJ188" s="298"/>
      <c r="AK188" s="277">
        <v>0</v>
      </c>
      <c r="AL188" s="277"/>
      <c r="AM188" s="277">
        <v>0</v>
      </c>
      <c r="AN188" s="300"/>
      <c r="AO188" s="282">
        <f>T188+W188+Z188+AA188+AB188+AC188+AD188+AE188+AF188+AG188+AH188+AI188+AK188+AL188+AM188+AN188+U188+AJ188</f>
        <v>30</v>
      </c>
      <c r="AP188" s="292">
        <f>(AO188-AE188-AI188-AJ188-AA188-AC188)*$AY$5-(K188+L188)*150000</f>
        <v>121230</v>
      </c>
      <c r="AQ188" s="283">
        <f>(IF(AP188&lt;1500001,AP188*0%,IF(AP188&lt;2000001,AP188*5%-75000,IF(AP188&lt;8500001,AP188*10%-175000,IF(AP188&lt;=12500001,AP188*15%-600000,IF(AP188&gt;12500001,AP188*20%-1225000))))))/$AY$5</f>
        <v>0</v>
      </c>
      <c r="AR188" s="299"/>
      <c r="AS188" s="278"/>
      <c r="AT188" s="277"/>
      <c r="AU188" s="280"/>
      <c r="AV188" s="285">
        <f t="shared" si="17"/>
        <v>30</v>
      </c>
      <c r="AW188" s="286">
        <f t="shared" si="18"/>
        <v>30</v>
      </c>
      <c r="AX188" s="287">
        <f t="shared" si="19"/>
        <v>0</v>
      </c>
      <c r="AY188" s="301"/>
    </row>
    <row r="189" spans="1:51" s="14" customFormat="1" ht="77.25" customHeight="1">
      <c r="A189" s="118">
        <v>297</v>
      </c>
      <c r="B189" s="72">
        <v>180</v>
      </c>
      <c r="C189" s="186" t="s">
        <v>964</v>
      </c>
      <c r="D189" s="186" t="s">
        <v>965</v>
      </c>
      <c r="E189" s="186" t="s">
        <v>966</v>
      </c>
      <c r="F189" s="186" t="s">
        <v>91</v>
      </c>
      <c r="G189" s="186">
        <v>44546</v>
      </c>
      <c r="H189" s="173">
        <v>31812</v>
      </c>
      <c r="I189" s="168" t="s">
        <v>967</v>
      </c>
      <c r="J189" s="169" t="s">
        <v>968</v>
      </c>
      <c r="K189" s="184"/>
      <c r="L189" s="184"/>
      <c r="M189" s="142" t="s">
        <v>878</v>
      </c>
      <c r="N189" s="146" t="s">
        <v>109</v>
      </c>
      <c r="O189" s="205"/>
      <c r="P189" s="205"/>
      <c r="Q189" s="205"/>
      <c r="R189" s="272">
        <v>204</v>
      </c>
      <c r="S189" s="273"/>
      <c r="T189" s="274">
        <f t="shared" si="15"/>
        <v>0</v>
      </c>
      <c r="U189" s="274">
        <v>30</v>
      </c>
      <c r="V189" s="295"/>
      <c r="W189" s="276">
        <f t="shared" si="16"/>
        <v>0</v>
      </c>
      <c r="X189" s="298"/>
      <c r="Y189" s="298"/>
      <c r="Z189" s="277">
        <f>SUM(204/$R$5/8*2*X189)+SUM(204/$R$5/8*2*Y189)</f>
        <v>0</v>
      </c>
      <c r="AA189" s="278">
        <f>V189/2*0.625</f>
        <v>0</v>
      </c>
      <c r="AB189" s="277"/>
      <c r="AC189" s="277">
        <f>8/$R$5*S189</f>
        <v>0</v>
      </c>
      <c r="AD189" s="277"/>
      <c r="AE189" s="279">
        <f>7/$R$5*S189</f>
        <v>0</v>
      </c>
      <c r="AF189" s="299"/>
      <c r="AG189" s="299"/>
      <c r="AH189" s="278">
        <f>IFERROR(VLOOKUP(C189,[1]Anuual!B:Y,24,0),0)</f>
        <v>0</v>
      </c>
      <c r="AI189" s="122"/>
      <c r="AJ189" s="298"/>
      <c r="AK189" s="277">
        <v>0</v>
      </c>
      <c r="AL189" s="277"/>
      <c r="AM189" s="277">
        <v>0</v>
      </c>
      <c r="AN189" s="300"/>
      <c r="AO189" s="282">
        <f>T189+W189+Z189+AA189+AB189+AC189+AD189+AE189+AF189+AG189+AH189+AI189+AK189+AL189+AM189+AN189+U189+AJ189</f>
        <v>30</v>
      </c>
      <c r="AP189" s="292">
        <f>(AO189-AE189-AI189-AJ189-AA189-AC189)*$AY$5-(K189+L189)*150000</f>
        <v>121230</v>
      </c>
      <c r="AQ189" s="283">
        <f>(IF(AP189&lt;1500001,AP189*0%,IF(AP189&lt;2000001,AP189*5%-75000,IF(AP189&lt;8500001,AP189*10%-175000,IF(AP189&lt;=12500001,AP189*15%-600000,IF(AP189&gt;12500001,AP189*20%-1225000))))))/$AY$5</f>
        <v>0</v>
      </c>
      <c r="AR189" s="299"/>
      <c r="AS189" s="278"/>
      <c r="AT189" s="277"/>
      <c r="AU189" s="280"/>
      <c r="AV189" s="285">
        <f t="shared" si="17"/>
        <v>30</v>
      </c>
      <c r="AW189" s="286">
        <f t="shared" si="18"/>
        <v>30</v>
      </c>
      <c r="AX189" s="287">
        <f t="shared" si="19"/>
        <v>0</v>
      </c>
      <c r="AY189" s="301"/>
    </row>
    <row r="190" spans="1:51" s="51" customFormat="1" ht="77.25" customHeight="1">
      <c r="A190" s="120">
        <v>298</v>
      </c>
      <c r="B190" s="72">
        <v>181</v>
      </c>
      <c r="C190" s="186" t="s">
        <v>969</v>
      </c>
      <c r="D190" s="186" t="s">
        <v>970</v>
      </c>
      <c r="E190" s="186" t="s">
        <v>971</v>
      </c>
      <c r="F190" s="186" t="s">
        <v>91</v>
      </c>
      <c r="G190" s="186">
        <v>44547</v>
      </c>
      <c r="H190" s="173">
        <v>36345</v>
      </c>
      <c r="I190" s="168" t="s">
        <v>972</v>
      </c>
      <c r="J190" s="150" t="s">
        <v>973</v>
      </c>
      <c r="K190" s="184"/>
      <c r="L190" s="184"/>
      <c r="M190" s="142" t="s">
        <v>854</v>
      </c>
      <c r="N190" s="146" t="s">
        <v>1280</v>
      </c>
      <c r="O190" s="205"/>
      <c r="P190" s="205"/>
      <c r="Q190" s="205"/>
      <c r="R190" s="272">
        <v>204</v>
      </c>
      <c r="S190" s="273"/>
      <c r="T190" s="274">
        <f t="shared" si="15"/>
        <v>0</v>
      </c>
      <c r="U190" s="274">
        <v>30</v>
      </c>
      <c r="V190" s="295"/>
      <c r="W190" s="276">
        <f t="shared" si="16"/>
        <v>0</v>
      </c>
      <c r="X190" s="298"/>
      <c r="Y190" s="298"/>
      <c r="Z190" s="277">
        <f>SUM(204/$R$5/8*2*X190)+SUM(204/$R$5/8*2*Y190)</f>
        <v>0</v>
      </c>
      <c r="AA190" s="278">
        <f>V190/2*0.625</f>
        <v>0</v>
      </c>
      <c r="AB190" s="277"/>
      <c r="AC190" s="277">
        <f>8/$R$5*S190</f>
        <v>0</v>
      </c>
      <c r="AD190" s="277"/>
      <c r="AE190" s="279">
        <f>7/$R$5*S190</f>
        <v>0</v>
      </c>
      <c r="AF190" s="146"/>
      <c r="AG190" s="146"/>
      <c r="AH190" s="278">
        <f>IFERROR(VLOOKUP(C190,[1]Anuual!B:Y,24,0),0)</f>
        <v>0</v>
      </c>
      <c r="AI190" s="122"/>
      <c r="AJ190" s="302"/>
      <c r="AK190" s="307">
        <v>0</v>
      </c>
      <c r="AL190" s="307"/>
      <c r="AM190" s="277">
        <v>0</v>
      </c>
      <c r="AN190" s="306"/>
      <c r="AO190" s="282">
        <f>T190+W190+Z190+AA190+AB190+AC190+AD190+AE190+AF190+AG190+AH190+AI190+AK190+AL190+AM190+AN190+U190+AJ190</f>
        <v>30</v>
      </c>
      <c r="AP190" s="292">
        <f>(AO190-AE190-AI190-AJ190-AA190-AC190)*$AY$5-(K190+L190)*150000</f>
        <v>121230</v>
      </c>
      <c r="AQ190" s="283">
        <f>(IF(AP190&lt;1500001,AP190*0%,IF(AP190&lt;2000001,AP190*5%-75000,IF(AP190&lt;8500001,AP190*10%-175000,IF(AP190&lt;=12500001,AP190*15%-600000,IF(AP190&gt;12500001,AP190*20%-1225000))))))/$AY$5</f>
        <v>0</v>
      </c>
      <c r="AR190" s="299"/>
      <c r="AS190" s="278"/>
      <c r="AT190" s="277"/>
      <c r="AU190" s="280"/>
      <c r="AV190" s="285">
        <f t="shared" si="17"/>
        <v>30</v>
      </c>
      <c r="AW190" s="286">
        <f t="shared" si="18"/>
        <v>30</v>
      </c>
      <c r="AX190" s="287">
        <f t="shared" si="19"/>
        <v>0</v>
      </c>
      <c r="AY190" s="309"/>
    </row>
    <row r="191" spans="1:51" s="14" customFormat="1" ht="77.25" customHeight="1">
      <c r="A191" s="120">
        <v>300</v>
      </c>
      <c r="B191" s="72">
        <v>182</v>
      </c>
      <c r="C191" s="186" t="s">
        <v>975</v>
      </c>
      <c r="D191" s="186" t="s">
        <v>976</v>
      </c>
      <c r="E191" s="186" t="s">
        <v>977</v>
      </c>
      <c r="F191" s="186" t="s">
        <v>91</v>
      </c>
      <c r="G191" s="186">
        <v>44551</v>
      </c>
      <c r="H191" s="173">
        <v>30821</v>
      </c>
      <c r="I191" s="168" t="s">
        <v>978</v>
      </c>
      <c r="J191" s="150" t="s">
        <v>979</v>
      </c>
      <c r="K191" s="184"/>
      <c r="L191" s="184"/>
      <c r="M191" s="142" t="s">
        <v>855</v>
      </c>
      <c r="N191" s="146" t="s">
        <v>119</v>
      </c>
      <c r="O191" s="205"/>
      <c r="P191" s="205"/>
      <c r="Q191" s="205"/>
      <c r="R191" s="272">
        <v>204</v>
      </c>
      <c r="S191" s="273"/>
      <c r="T191" s="274">
        <f t="shared" si="15"/>
        <v>0</v>
      </c>
      <c r="U191" s="274">
        <v>30</v>
      </c>
      <c r="V191" s="295"/>
      <c r="W191" s="276">
        <f t="shared" si="16"/>
        <v>0</v>
      </c>
      <c r="X191" s="298"/>
      <c r="Y191" s="298"/>
      <c r="Z191" s="277">
        <f>SUM(204/$R$5/8*2*X191)+SUM(204/$R$5/8*2*Y191)</f>
        <v>0</v>
      </c>
      <c r="AA191" s="278">
        <f>V191/2*0.625</f>
        <v>0</v>
      </c>
      <c r="AB191" s="277"/>
      <c r="AC191" s="277">
        <f>8/$R$5*S191</f>
        <v>0</v>
      </c>
      <c r="AD191" s="277"/>
      <c r="AE191" s="279">
        <f>7/$R$5*S191</f>
        <v>0</v>
      </c>
      <c r="AF191" s="299"/>
      <c r="AG191" s="299"/>
      <c r="AH191" s="278">
        <f>IFERROR(VLOOKUP(C191,[1]Anuual!B:Y,24,0),0)</f>
        <v>0</v>
      </c>
      <c r="AI191" s="122"/>
      <c r="AJ191" s="298"/>
      <c r="AK191" s="277">
        <v>0</v>
      </c>
      <c r="AL191" s="277"/>
      <c r="AM191" s="277">
        <v>0</v>
      </c>
      <c r="AN191" s="300"/>
      <c r="AO191" s="282">
        <f>T191+W191+Z191+AA191+AB191+AC191+AD191+AE191+AF191+AG191+AH191+AI191+AK191+AL191+AM191+AN191+U191+AJ191</f>
        <v>30</v>
      </c>
      <c r="AP191" s="292">
        <f>(AO191-AE191-AI191-AJ191-AA191-AC191)*$AY$5-(K191+L191)*150000</f>
        <v>121230</v>
      </c>
      <c r="AQ191" s="283">
        <f>(IF(AP191&lt;1500001,AP191*0%,IF(AP191&lt;2000001,AP191*5%-75000,IF(AP191&lt;8500001,AP191*10%-175000,IF(AP191&lt;=12500001,AP191*15%-600000,IF(AP191&gt;12500001,AP191*20%-1225000))))))/$AY$5</f>
        <v>0</v>
      </c>
      <c r="AR191" s="299"/>
      <c r="AS191" s="278"/>
      <c r="AT191" s="277"/>
      <c r="AU191" s="280"/>
      <c r="AV191" s="285">
        <f t="shared" si="17"/>
        <v>30</v>
      </c>
      <c r="AW191" s="286">
        <f t="shared" si="18"/>
        <v>30</v>
      </c>
      <c r="AX191" s="287">
        <f t="shared" si="19"/>
        <v>0</v>
      </c>
      <c r="AY191" s="301"/>
    </row>
    <row r="192" spans="1:51" s="14" customFormat="1" ht="77.25" customHeight="1">
      <c r="A192" s="120">
        <v>304</v>
      </c>
      <c r="B192" s="72">
        <v>183</v>
      </c>
      <c r="C192" s="186" t="s">
        <v>980</v>
      </c>
      <c r="D192" s="186" t="s">
        <v>981</v>
      </c>
      <c r="E192" s="186" t="s">
        <v>982</v>
      </c>
      <c r="F192" s="186" t="s">
        <v>102</v>
      </c>
      <c r="G192" s="186">
        <v>44551</v>
      </c>
      <c r="H192" s="173">
        <v>33865</v>
      </c>
      <c r="I192" s="168" t="s">
        <v>983</v>
      </c>
      <c r="J192" s="169" t="s">
        <v>984</v>
      </c>
      <c r="K192" s="184"/>
      <c r="L192" s="184"/>
      <c r="M192" s="142" t="s">
        <v>853</v>
      </c>
      <c r="N192" s="146" t="s">
        <v>1287</v>
      </c>
      <c r="O192" s="205">
        <v>40</v>
      </c>
      <c r="P192" s="205"/>
      <c r="Q192" s="205"/>
      <c r="R192" s="272">
        <v>204</v>
      </c>
      <c r="S192" s="273">
        <v>26</v>
      </c>
      <c r="T192" s="274">
        <f t="shared" si="15"/>
        <v>244</v>
      </c>
      <c r="U192" s="274"/>
      <c r="V192" s="295"/>
      <c r="W192" s="276">
        <f t="shared" si="16"/>
        <v>0</v>
      </c>
      <c r="X192" s="298"/>
      <c r="Y192" s="298"/>
      <c r="Z192" s="277">
        <f>SUM(204/$R$5/8*2*X192)+SUM(204/$R$5/8*2*Y192)</f>
        <v>0</v>
      </c>
      <c r="AA192" s="278">
        <f>V192/2*0.625</f>
        <v>0</v>
      </c>
      <c r="AB192" s="277">
        <v>15</v>
      </c>
      <c r="AC192" s="277">
        <f>8/$R$5*S192</f>
        <v>8</v>
      </c>
      <c r="AD192" s="277"/>
      <c r="AE192" s="279">
        <f>7/$R$5*S192</f>
        <v>7</v>
      </c>
      <c r="AF192" s="299"/>
      <c r="AG192" s="299"/>
      <c r="AH192" s="278"/>
      <c r="AI192" s="122"/>
      <c r="AJ192" s="298"/>
      <c r="AK192" s="277">
        <v>0</v>
      </c>
      <c r="AL192" s="277"/>
      <c r="AM192" s="277">
        <v>0</v>
      </c>
      <c r="AN192" s="306"/>
      <c r="AO192" s="282">
        <f>T192+W192+Z192+AA192+AB192+AC192+AD192+AE192+AF192+AG192+AH192+AI192+AK192+AL192+AM192+AN192+U192+AJ192</f>
        <v>274</v>
      </c>
      <c r="AP192" s="292">
        <f>(AO192-AE192-AI192-AJ192-AA192-AC192)*$AY$5-(K192+L192)*150000</f>
        <v>1046619</v>
      </c>
      <c r="AQ192" s="283">
        <f>(IF(AP192&lt;1500001,AP192*0%,IF(AP192&lt;2000001,AP192*5%-75000,IF(AP192&lt;8500001,AP192*10%-175000,IF(AP192&lt;=12500001,AP192*15%-600000,IF(AP192&gt;12500001,AP192*20%-1225000))))))/$AY$5</f>
        <v>0</v>
      </c>
      <c r="AR192" s="299"/>
      <c r="AS192" s="278">
        <v>109.5</v>
      </c>
      <c r="AT192" s="277"/>
      <c r="AU192" s="280"/>
      <c r="AV192" s="285">
        <f t="shared" si="17"/>
        <v>164.5</v>
      </c>
      <c r="AW192" s="286">
        <f t="shared" si="18"/>
        <v>164</v>
      </c>
      <c r="AX192" s="287">
        <f t="shared" si="19"/>
        <v>2000</v>
      </c>
      <c r="AY192" s="301"/>
    </row>
    <row r="193" spans="1:51" s="14" customFormat="1" ht="77.25" customHeight="1">
      <c r="A193" s="118">
        <v>307</v>
      </c>
      <c r="B193" s="72">
        <v>184</v>
      </c>
      <c r="C193" s="186" t="s">
        <v>985</v>
      </c>
      <c r="D193" s="186" t="s">
        <v>986</v>
      </c>
      <c r="E193" s="186" t="s">
        <v>987</v>
      </c>
      <c r="F193" s="186" t="s">
        <v>91</v>
      </c>
      <c r="G193" s="186">
        <v>44552</v>
      </c>
      <c r="H193" s="171">
        <v>36693</v>
      </c>
      <c r="I193" s="168" t="s">
        <v>988</v>
      </c>
      <c r="J193" s="169" t="s">
        <v>989</v>
      </c>
      <c r="K193" s="184"/>
      <c r="L193" s="184"/>
      <c r="M193" s="142" t="s">
        <v>855</v>
      </c>
      <c r="N193" s="146" t="s">
        <v>119</v>
      </c>
      <c r="O193" s="205"/>
      <c r="P193" s="205"/>
      <c r="Q193" s="205"/>
      <c r="R193" s="272">
        <v>204</v>
      </c>
      <c r="S193" s="273"/>
      <c r="T193" s="274">
        <f t="shared" si="15"/>
        <v>0</v>
      </c>
      <c r="U193" s="274">
        <v>30</v>
      </c>
      <c r="V193" s="295"/>
      <c r="W193" s="276">
        <f t="shared" si="16"/>
        <v>0</v>
      </c>
      <c r="X193" s="298"/>
      <c r="Y193" s="298"/>
      <c r="Z193" s="277">
        <f>SUM(204/$R$5/8*2*X193)+SUM(204/$R$5/8*2*Y193)</f>
        <v>0</v>
      </c>
      <c r="AA193" s="278">
        <f>V193/2*0.625</f>
        <v>0</v>
      </c>
      <c r="AB193" s="277"/>
      <c r="AC193" s="277">
        <f>8/$R$5*S193</f>
        <v>0</v>
      </c>
      <c r="AD193" s="277"/>
      <c r="AE193" s="279">
        <f>7/$R$5*S193</f>
        <v>0</v>
      </c>
      <c r="AF193" s="299"/>
      <c r="AG193" s="299"/>
      <c r="AH193" s="278">
        <f>IFERROR(VLOOKUP(C193,[1]Anuual!B:Y,24,0),0)</f>
        <v>0</v>
      </c>
      <c r="AI193" s="122"/>
      <c r="AJ193" s="298"/>
      <c r="AK193" s="277">
        <v>0</v>
      </c>
      <c r="AL193" s="277"/>
      <c r="AM193" s="277">
        <v>0</v>
      </c>
      <c r="AN193" s="300"/>
      <c r="AO193" s="282">
        <f>T193+W193+Z193+AA193+AB193+AC193+AD193+AE193+AF193+AG193+AH193+AI193+AK193+AL193+AM193+AN193+U193+AJ193</f>
        <v>30</v>
      </c>
      <c r="AP193" s="292">
        <f>(AO193-AE193-AI193-AJ193-AA193-AC193)*$AY$5-(K193+L193)*150000</f>
        <v>121230</v>
      </c>
      <c r="AQ193" s="283">
        <f>(IF(AP193&lt;1500001,AP193*0%,IF(AP193&lt;2000001,AP193*5%-75000,IF(AP193&lt;8500001,AP193*10%-175000,IF(AP193&lt;=12500001,AP193*15%-600000,IF(AP193&gt;12500001,AP193*20%-1225000))))))/$AY$5</f>
        <v>0</v>
      </c>
      <c r="AR193" s="299"/>
      <c r="AS193" s="278"/>
      <c r="AT193" s="277"/>
      <c r="AU193" s="280"/>
      <c r="AV193" s="285">
        <f t="shared" si="17"/>
        <v>30</v>
      </c>
      <c r="AW193" s="286">
        <f t="shared" si="18"/>
        <v>30</v>
      </c>
      <c r="AX193" s="287">
        <f t="shared" si="19"/>
        <v>0</v>
      </c>
      <c r="AY193" s="301"/>
    </row>
    <row r="194" spans="1:51" s="14" customFormat="1" ht="77.25" customHeight="1">
      <c r="A194" s="120">
        <v>308</v>
      </c>
      <c r="B194" s="72">
        <v>185</v>
      </c>
      <c r="C194" s="186" t="s">
        <v>990</v>
      </c>
      <c r="D194" s="186" t="s">
        <v>991</v>
      </c>
      <c r="E194" s="186" t="s">
        <v>992</v>
      </c>
      <c r="F194" s="186" t="s">
        <v>91</v>
      </c>
      <c r="G194" s="186">
        <v>44557</v>
      </c>
      <c r="H194" s="173">
        <v>37305</v>
      </c>
      <c r="I194" s="168" t="s">
        <v>993</v>
      </c>
      <c r="J194" s="169" t="s">
        <v>994</v>
      </c>
      <c r="K194" s="184"/>
      <c r="L194" s="184"/>
      <c r="M194" s="142" t="s">
        <v>854</v>
      </c>
      <c r="N194" s="146" t="s">
        <v>1327</v>
      </c>
      <c r="O194" s="205"/>
      <c r="P194" s="205"/>
      <c r="Q194" s="205"/>
      <c r="R194" s="272">
        <v>204</v>
      </c>
      <c r="S194" s="273"/>
      <c r="T194" s="274">
        <f t="shared" si="15"/>
        <v>0</v>
      </c>
      <c r="U194" s="274">
        <v>30</v>
      </c>
      <c r="V194" s="295"/>
      <c r="W194" s="276">
        <f t="shared" si="16"/>
        <v>0</v>
      </c>
      <c r="X194" s="298"/>
      <c r="Y194" s="298"/>
      <c r="Z194" s="277">
        <f>SUM(204/$R$5/8*2*X194)+SUM(204/$R$5/8*2*Y194)</f>
        <v>0</v>
      </c>
      <c r="AA194" s="278">
        <f>V194/2*0.625</f>
        <v>0</v>
      </c>
      <c r="AB194" s="277"/>
      <c r="AC194" s="277">
        <f>8/$R$5*S194</f>
        <v>0</v>
      </c>
      <c r="AD194" s="277"/>
      <c r="AE194" s="279">
        <f>7/$R$5*S194</f>
        <v>0</v>
      </c>
      <c r="AF194" s="299"/>
      <c r="AG194" s="299"/>
      <c r="AH194" s="278">
        <f>IFERROR(VLOOKUP(C194,[1]Anuual!B:Y,24,0),0)</f>
        <v>0</v>
      </c>
      <c r="AI194" s="122"/>
      <c r="AJ194" s="298"/>
      <c r="AK194" s="277">
        <v>0</v>
      </c>
      <c r="AL194" s="277"/>
      <c r="AM194" s="277">
        <v>0</v>
      </c>
      <c r="AN194" s="300"/>
      <c r="AO194" s="282">
        <f>T194+W194+Z194+AA194+AB194+AC194+AD194+AE194+AF194+AG194+AH194+AI194+AK194+AL194+AM194+AN194+U194+AJ194</f>
        <v>30</v>
      </c>
      <c r="AP194" s="292">
        <f>(AO194-AE194-AI194-AJ194-AA194-AC194)*$AY$5-(K194+L194)*150000</f>
        <v>121230</v>
      </c>
      <c r="AQ194" s="283">
        <f>(IF(AP194&lt;1500001,AP194*0%,IF(AP194&lt;2000001,AP194*5%-75000,IF(AP194&lt;8500001,AP194*10%-175000,IF(AP194&lt;=12500001,AP194*15%-600000,IF(AP194&gt;12500001,AP194*20%-1225000))))))/$AY$5</f>
        <v>0</v>
      </c>
      <c r="AR194" s="299"/>
      <c r="AS194" s="278"/>
      <c r="AT194" s="277"/>
      <c r="AU194" s="280"/>
      <c r="AV194" s="285">
        <f t="shared" si="17"/>
        <v>30</v>
      </c>
      <c r="AW194" s="286">
        <f t="shared" si="18"/>
        <v>30</v>
      </c>
      <c r="AX194" s="287">
        <f t="shared" si="19"/>
        <v>0</v>
      </c>
      <c r="AY194" s="301"/>
    </row>
    <row r="195" spans="1:51" s="14" customFormat="1" ht="77.25" customHeight="1">
      <c r="A195" s="120">
        <v>310</v>
      </c>
      <c r="B195" s="72">
        <v>186</v>
      </c>
      <c r="C195" s="174" t="s">
        <v>996</v>
      </c>
      <c r="D195" s="174" t="s">
        <v>997</v>
      </c>
      <c r="E195" s="174" t="s">
        <v>998</v>
      </c>
      <c r="F195" s="174" t="s">
        <v>91</v>
      </c>
      <c r="G195" s="187">
        <v>44573</v>
      </c>
      <c r="H195" s="173">
        <v>36973</v>
      </c>
      <c r="I195" s="168" t="s">
        <v>999</v>
      </c>
      <c r="J195" s="150" t="s">
        <v>1000</v>
      </c>
      <c r="K195" s="184"/>
      <c r="L195" s="184"/>
      <c r="M195" s="142" t="s">
        <v>854</v>
      </c>
      <c r="N195" s="146" t="s">
        <v>1287</v>
      </c>
      <c r="O195" s="205"/>
      <c r="P195" s="205">
        <v>30</v>
      </c>
      <c r="Q195" s="205"/>
      <c r="R195" s="272">
        <v>204</v>
      </c>
      <c r="S195" s="273">
        <v>26</v>
      </c>
      <c r="T195" s="274">
        <f t="shared" si="15"/>
        <v>234</v>
      </c>
      <c r="U195" s="274"/>
      <c r="V195" s="295"/>
      <c r="W195" s="276">
        <f t="shared" si="16"/>
        <v>0</v>
      </c>
      <c r="X195" s="298"/>
      <c r="Y195" s="298"/>
      <c r="Z195" s="277">
        <f>SUM(204/$R$5/8*2*X195)+SUM(204/$R$5/8*2*Y195)</f>
        <v>0</v>
      </c>
      <c r="AA195" s="278">
        <f>V195/2*0.625</f>
        <v>0</v>
      </c>
      <c r="AB195" s="277">
        <v>15</v>
      </c>
      <c r="AC195" s="277">
        <f>8/$R$5*S195</f>
        <v>8</v>
      </c>
      <c r="AD195" s="277"/>
      <c r="AE195" s="279">
        <f>7/$R$5*S195</f>
        <v>7</v>
      </c>
      <c r="AF195" s="299"/>
      <c r="AG195" s="299"/>
      <c r="AH195" s="278"/>
      <c r="AI195" s="122"/>
      <c r="AJ195" s="298"/>
      <c r="AK195" s="277">
        <v>0</v>
      </c>
      <c r="AL195" s="277"/>
      <c r="AM195" s="277">
        <v>0</v>
      </c>
      <c r="AN195" s="300"/>
      <c r="AO195" s="282">
        <f>T195+W195+Z195+AA195+AB195+AC195+AD195+AE195+AF195+AG195+AH195+AI195+AK195+AL195+AM195+AN195+U195+AJ195</f>
        <v>264</v>
      </c>
      <c r="AP195" s="292">
        <f>(AO195-AE195-AI195-AJ195-AA195-AC195)*$AY$5-(K195+L195)*150000</f>
        <v>1006209</v>
      </c>
      <c r="AQ195" s="283">
        <f>(IF(AP195&lt;1500001,AP195*0%,IF(AP195&lt;2000001,AP195*5%-75000,IF(AP195&lt;8500001,AP195*10%-175000,IF(AP195&lt;=12500001,AP195*15%-600000,IF(AP195&gt;12500001,AP195*20%-1225000))))))/$AY$5</f>
        <v>0</v>
      </c>
      <c r="AR195" s="299"/>
      <c r="AS195" s="278">
        <v>109.5</v>
      </c>
      <c r="AT195" s="277"/>
      <c r="AU195" s="280"/>
      <c r="AV195" s="285">
        <f t="shared" si="17"/>
        <v>154.5</v>
      </c>
      <c r="AW195" s="286">
        <f t="shared" si="18"/>
        <v>154</v>
      </c>
      <c r="AX195" s="287">
        <f t="shared" si="19"/>
        <v>2000</v>
      </c>
      <c r="AY195" s="301"/>
    </row>
    <row r="196" spans="1:51" s="51" customFormat="1" ht="77.25" customHeight="1">
      <c r="A196" s="118">
        <v>311</v>
      </c>
      <c r="B196" s="72">
        <v>187</v>
      </c>
      <c r="C196" s="188" t="s">
        <v>1001</v>
      </c>
      <c r="D196" s="188" t="s">
        <v>1002</v>
      </c>
      <c r="E196" s="188" t="s">
        <v>1003</v>
      </c>
      <c r="F196" s="148" t="s">
        <v>91</v>
      </c>
      <c r="G196" s="187">
        <v>44578</v>
      </c>
      <c r="H196" s="189">
        <v>34244</v>
      </c>
      <c r="I196" s="179" t="s">
        <v>1004</v>
      </c>
      <c r="J196" s="190" t="s">
        <v>1005</v>
      </c>
      <c r="K196" s="184"/>
      <c r="L196" s="184"/>
      <c r="M196" s="142" t="s">
        <v>854</v>
      </c>
      <c r="N196" s="146" t="s">
        <v>272</v>
      </c>
      <c r="O196" s="205"/>
      <c r="P196" s="205">
        <v>30</v>
      </c>
      <c r="Q196" s="205"/>
      <c r="R196" s="272">
        <v>204</v>
      </c>
      <c r="S196" s="273">
        <v>26</v>
      </c>
      <c r="T196" s="274">
        <f t="shared" si="15"/>
        <v>234</v>
      </c>
      <c r="U196" s="274"/>
      <c r="V196" s="295"/>
      <c r="W196" s="276">
        <f t="shared" si="16"/>
        <v>0</v>
      </c>
      <c r="X196" s="298"/>
      <c r="Y196" s="298"/>
      <c r="Z196" s="277">
        <f>SUM(204/$R$5/8*2*X196)+SUM(204/$R$5/8*2*Y196)</f>
        <v>0</v>
      </c>
      <c r="AA196" s="278">
        <f>V196/2*0.625</f>
        <v>0</v>
      </c>
      <c r="AB196" s="277">
        <v>15</v>
      </c>
      <c r="AC196" s="277">
        <f>8/$R$5*S196</f>
        <v>8</v>
      </c>
      <c r="AD196" s="277"/>
      <c r="AE196" s="279">
        <f>7/$R$5*S196</f>
        <v>7</v>
      </c>
      <c r="AF196" s="146"/>
      <c r="AG196" s="146"/>
      <c r="AH196" s="278"/>
      <c r="AI196" s="122"/>
      <c r="AJ196" s="302"/>
      <c r="AK196" s="307">
        <v>0</v>
      </c>
      <c r="AL196" s="307"/>
      <c r="AM196" s="277">
        <v>0</v>
      </c>
      <c r="AN196" s="306"/>
      <c r="AO196" s="282">
        <f>T196+W196+Z196+AA196+AB196+AC196+AD196+AE196+AF196+AG196+AH196+AI196+AK196+AL196+AM196+AN196+U196+AJ196</f>
        <v>264</v>
      </c>
      <c r="AP196" s="292">
        <f>(AO196-AE196-AI196-AJ196-AA196-AC196)*$AY$5-(K196+L196)*150000</f>
        <v>1006209</v>
      </c>
      <c r="AQ196" s="283">
        <f>(IF(AP196&lt;1500001,AP196*0%,IF(AP196&lt;2000001,AP196*5%-75000,IF(AP196&lt;8500001,AP196*10%-175000,IF(AP196&lt;=12500001,AP196*15%-600000,IF(AP196&gt;12500001,AP196*20%-1225000))))))/$AY$5</f>
        <v>0</v>
      </c>
      <c r="AR196" s="299"/>
      <c r="AS196" s="278">
        <v>109.5</v>
      </c>
      <c r="AT196" s="277"/>
      <c r="AU196" s="280"/>
      <c r="AV196" s="285">
        <f t="shared" si="17"/>
        <v>154.5</v>
      </c>
      <c r="AW196" s="286">
        <f t="shared" si="18"/>
        <v>154</v>
      </c>
      <c r="AX196" s="287">
        <f t="shared" si="19"/>
        <v>2000</v>
      </c>
      <c r="AY196" s="309"/>
    </row>
    <row r="197" spans="1:51" s="51" customFormat="1" ht="77.25" customHeight="1">
      <c r="A197" s="120">
        <v>312</v>
      </c>
      <c r="B197" s="72">
        <v>188</v>
      </c>
      <c r="C197" s="174" t="s">
        <v>1006</v>
      </c>
      <c r="D197" s="191" t="s">
        <v>1007</v>
      </c>
      <c r="E197" s="191" t="s">
        <v>1008</v>
      </c>
      <c r="F197" s="191" t="s">
        <v>91</v>
      </c>
      <c r="G197" s="175">
        <v>44586</v>
      </c>
      <c r="H197" s="174">
        <v>38062</v>
      </c>
      <c r="I197" s="168" t="s">
        <v>1009</v>
      </c>
      <c r="J197" s="191" t="s">
        <v>1010</v>
      </c>
      <c r="K197" s="184"/>
      <c r="L197" s="184"/>
      <c r="M197" s="142" t="s">
        <v>854</v>
      </c>
      <c r="N197" s="146" t="s">
        <v>1327</v>
      </c>
      <c r="O197" s="205"/>
      <c r="P197" s="205"/>
      <c r="Q197" s="205"/>
      <c r="R197" s="272">
        <v>204</v>
      </c>
      <c r="S197" s="273"/>
      <c r="T197" s="274">
        <f t="shared" ref="T197:T255" si="20">(R197+O197+P197+Q197)/$R$5*S197</f>
        <v>0</v>
      </c>
      <c r="U197" s="274">
        <v>30</v>
      </c>
      <c r="V197" s="295"/>
      <c r="W197" s="276">
        <f t="shared" ref="W197:W255" si="21">(204/$R$5/8)*1.5*V197</f>
        <v>0</v>
      </c>
      <c r="X197" s="298"/>
      <c r="Y197" s="298"/>
      <c r="Z197" s="277">
        <f>SUM(204/$R$5/8*2*X197)+SUM(204/$R$5/8*2*Y197)</f>
        <v>0</v>
      </c>
      <c r="AA197" s="278">
        <f>V197/2*0.625</f>
        <v>0</v>
      </c>
      <c r="AB197" s="277"/>
      <c r="AC197" s="277">
        <f>8/$R$5*S197</f>
        <v>0</v>
      </c>
      <c r="AD197" s="277"/>
      <c r="AE197" s="279">
        <f>7/$R$5*S197</f>
        <v>0</v>
      </c>
      <c r="AF197" s="146"/>
      <c r="AG197" s="146"/>
      <c r="AH197" s="278">
        <f>IFERROR(VLOOKUP(C197,[1]Anuual!B:Y,24,0),0)</f>
        <v>0</v>
      </c>
      <c r="AI197" s="122"/>
      <c r="AJ197" s="302"/>
      <c r="AK197" s="307">
        <v>0</v>
      </c>
      <c r="AL197" s="307"/>
      <c r="AM197" s="277">
        <v>0</v>
      </c>
      <c r="AN197" s="306"/>
      <c r="AO197" s="282">
        <f>T197+W197+Z197+AA197+AB197+AC197+AD197+AE197+AF197+AG197+AH197+AI197+AK197+AL197+AM197+AN197+U197+AJ197</f>
        <v>30</v>
      </c>
      <c r="AP197" s="292">
        <f>(AO197-AE197-AI197-AJ197-AA197-AC197)*$AY$5-(K197+L197)*150000</f>
        <v>121230</v>
      </c>
      <c r="AQ197" s="283">
        <f>(IF(AP197&lt;1500001,AP197*0%,IF(AP197&lt;2000001,AP197*5%-75000,IF(AP197&lt;8500001,AP197*10%-175000,IF(AP197&lt;=12500001,AP197*15%-600000,IF(AP197&gt;12500001,AP197*20%-1225000))))))/$AY$5</f>
        <v>0</v>
      </c>
      <c r="AR197" s="299"/>
      <c r="AS197" s="278"/>
      <c r="AT197" s="277"/>
      <c r="AU197" s="280"/>
      <c r="AV197" s="285">
        <f t="shared" ref="AV197:AV255" si="22">ROUND(AO197-AQ197-AR197-AS197-AT197-AU197,2)</f>
        <v>30</v>
      </c>
      <c r="AW197" s="286">
        <f t="shared" ref="AW197:AW255" si="23">INT(AV197)</f>
        <v>30</v>
      </c>
      <c r="AX197" s="287">
        <f t="shared" ref="AX197:AX255" si="24">ROUND((AV197-AW197)*4000,-2)</f>
        <v>0</v>
      </c>
      <c r="AY197" s="309"/>
    </row>
    <row r="198" spans="1:51" s="14" customFormat="1" ht="77.25" customHeight="1">
      <c r="A198" s="118">
        <v>315</v>
      </c>
      <c r="B198" s="72">
        <v>189</v>
      </c>
      <c r="C198" s="174" t="s">
        <v>1013</v>
      </c>
      <c r="D198" s="148" t="s">
        <v>1014</v>
      </c>
      <c r="E198" s="148" t="s">
        <v>1015</v>
      </c>
      <c r="F198" s="148" t="s">
        <v>102</v>
      </c>
      <c r="G198" s="187">
        <v>44606</v>
      </c>
      <c r="H198" s="174">
        <v>35470</v>
      </c>
      <c r="I198" s="168" t="s">
        <v>1011</v>
      </c>
      <c r="J198" s="169" t="s">
        <v>1012</v>
      </c>
      <c r="K198" s="184"/>
      <c r="L198" s="184"/>
      <c r="M198" s="142" t="s">
        <v>855</v>
      </c>
      <c r="N198" s="146" t="s">
        <v>119</v>
      </c>
      <c r="O198" s="205"/>
      <c r="P198" s="205">
        <v>30</v>
      </c>
      <c r="Q198" s="205"/>
      <c r="R198" s="272">
        <v>204</v>
      </c>
      <c r="S198" s="273">
        <v>25</v>
      </c>
      <c r="T198" s="274">
        <f t="shared" si="20"/>
        <v>225</v>
      </c>
      <c r="U198" s="274"/>
      <c r="V198" s="295"/>
      <c r="W198" s="276">
        <f t="shared" si="21"/>
        <v>0</v>
      </c>
      <c r="X198" s="298"/>
      <c r="Y198" s="298"/>
      <c r="Z198" s="277">
        <f>SUM(204/$R$5/8*2*X198)+SUM(204/$R$5/8*2*Y198)</f>
        <v>0</v>
      </c>
      <c r="AA198" s="278">
        <f>V198/2*0.625</f>
        <v>0</v>
      </c>
      <c r="AB198" s="277">
        <v>12</v>
      </c>
      <c r="AC198" s="277">
        <f>8/$R$5*S198</f>
        <v>7.6923076923076925</v>
      </c>
      <c r="AD198" s="277"/>
      <c r="AE198" s="279">
        <f>7/$R$5*S198</f>
        <v>6.7307692307692308</v>
      </c>
      <c r="AF198" s="299"/>
      <c r="AG198" s="299"/>
      <c r="AH198" s="278"/>
      <c r="AI198" s="122">
        <v>37.42</v>
      </c>
      <c r="AJ198" s="298"/>
      <c r="AK198" s="277">
        <v>0</v>
      </c>
      <c r="AL198" s="277"/>
      <c r="AM198" s="277">
        <v>0</v>
      </c>
      <c r="AN198" s="300"/>
      <c r="AO198" s="282">
        <f>T198+W198+Z198+AA198+AB198+AC198+AD198+AE198+AF198+AG198+AH198+AI198+AK198+AL198+AM198+AN198+U198+AJ198</f>
        <v>288.84307692307692</v>
      </c>
      <c r="AP198" s="292">
        <f>(AO198-AE198-AI198-AJ198-AA198-AC198)*$AY$5-(K198+L198)*150000</f>
        <v>957717</v>
      </c>
      <c r="AQ198" s="283">
        <f>(IF(AP198&lt;1500001,AP198*0%,IF(AP198&lt;2000001,AP198*5%-75000,IF(AP198&lt;8500001,AP198*10%-175000,IF(AP198&lt;=12500001,AP198*15%-600000,IF(AP198&gt;12500001,AP198*20%-1225000))))))/$AY$5</f>
        <v>0</v>
      </c>
      <c r="AR198" s="299"/>
      <c r="AS198" s="278">
        <v>109.5</v>
      </c>
      <c r="AT198" s="277"/>
      <c r="AU198" s="280"/>
      <c r="AV198" s="285">
        <f t="shared" si="22"/>
        <v>179.34</v>
      </c>
      <c r="AW198" s="286">
        <f t="shared" si="23"/>
        <v>179</v>
      </c>
      <c r="AX198" s="287">
        <f t="shared" si="24"/>
        <v>1400</v>
      </c>
      <c r="AY198" s="301"/>
    </row>
    <row r="199" spans="1:51" s="14" customFormat="1" ht="77.25" customHeight="1">
      <c r="A199" s="120">
        <v>318</v>
      </c>
      <c r="B199" s="72">
        <v>190</v>
      </c>
      <c r="C199" s="174" t="s">
        <v>1016</v>
      </c>
      <c r="D199" s="174" t="s">
        <v>1017</v>
      </c>
      <c r="E199" s="174" t="s">
        <v>1018</v>
      </c>
      <c r="F199" s="174" t="s">
        <v>102</v>
      </c>
      <c r="G199" s="187">
        <v>44607</v>
      </c>
      <c r="H199" s="174">
        <v>38263</v>
      </c>
      <c r="I199" s="168" t="s">
        <v>1019</v>
      </c>
      <c r="J199" s="169" t="s">
        <v>1020</v>
      </c>
      <c r="K199" s="184"/>
      <c r="L199" s="184"/>
      <c r="M199" s="142" t="s">
        <v>919</v>
      </c>
      <c r="N199" s="146" t="s">
        <v>1326</v>
      </c>
      <c r="O199" s="205"/>
      <c r="P199" s="205"/>
      <c r="Q199" s="205"/>
      <c r="R199" s="272">
        <v>204</v>
      </c>
      <c r="S199" s="273"/>
      <c r="T199" s="274">
        <f t="shared" si="20"/>
        <v>0</v>
      </c>
      <c r="U199" s="274">
        <v>30</v>
      </c>
      <c r="V199" s="295"/>
      <c r="W199" s="276">
        <f t="shared" si="21"/>
        <v>0</v>
      </c>
      <c r="X199" s="298"/>
      <c r="Y199" s="298"/>
      <c r="Z199" s="277">
        <f>SUM(204/$R$5/8*2*X199)+SUM(204/$R$5/8*2*Y199)</f>
        <v>0</v>
      </c>
      <c r="AA199" s="278">
        <f>V199/2*0.625</f>
        <v>0</v>
      </c>
      <c r="AB199" s="277"/>
      <c r="AC199" s="277">
        <f>8/$R$5*S199</f>
        <v>0</v>
      </c>
      <c r="AD199" s="277"/>
      <c r="AE199" s="279">
        <f>7/$R$5*S199</f>
        <v>0</v>
      </c>
      <c r="AF199" s="299"/>
      <c r="AG199" s="299"/>
      <c r="AH199" s="278">
        <f>IFERROR(VLOOKUP(C199,[1]Anuual!B:Y,24,0),0)</f>
        <v>0</v>
      </c>
      <c r="AI199" s="122"/>
      <c r="AJ199" s="298"/>
      <c r="AK199" s="277">
        <v>0</v>
      </c>
      <c r="AL199" s="277"/>
      <c r="AM199" s="277">
        <v>0</v>
      </c>
      <c r="AN199" s="300"/>
      <c r="AO199" s="282">
        <f>T199+W199+Z199+AA199+AB199+AC199+AD199+AE199+AF199+AG199+AH199+AI199+AK199+AL199+AM199+AN199+U199+AJ199</f>
        <v>30</v>
      </c>
      <c r="AP199" s="292">
        <f>(AO199-AE199-AI199-AJ199-AA199-AC199)*$AY$5-(K199+L199)*150000</f>
        <v>121230</v>
      </c>
      <c r="AQ199" s="283">
        <f>(IF(AP199&lt;1500001,AP199*0%,IF(AP199&lt;2000001,AP199*5%-75000,IF(AP199&lt;8500001,AP199*10%-175000,IF(AP199&lt;=12500001,AP199*15%-600000,IF(AP199&gt;12500001,AP199*20%-1225000))))))/$AY$5</f>
        <v>0</v>
      </c>
      <c r="AR199" s="299"/>
      <c r="AS199" s="278"/>
      <c r="AT199" s="277"/>
      <c r="AU199" s="280"/>
      <c r="AV199" s="285">
        <f t="shared" si="22"/>
        <v>30</v>
      </c>
      <c r="AW199" s="286">
        <f t="shared" si="23"/>
        <v>30</v>
      </c>
      <c r="AX199" s="287">
        <f t="shared" si="24"/>
        <v>0</v>
      </c>
      <c r="AY199" s="301"/>
    </row>
    <row r="200" spans="1:51" s="14" customFormat="1" ht="77.25" customHeight="1">
      <c r="A200" s="118">
        <v>319</v>
      </c>
      <c r="B200" s="72">
        <v>191</v>
      </c>
      <c r="C200" s="174" t="s">
        <v>1021</v>
      </c>
      <c r="D200" s="148" t="s">
        <v>1022</v>
      </c>
      <c r="E200" s="148" t="s">
        <v>1023</v>
      </c>
      <c r="F200" s="148" t="s">
        <v>91</v>
      </c>
      <c r="G200" s="187">
        <v>44608</v>
      </c>
      <c r="H200" s="174">
        <v>33316</v>
      </c>
      <c r="I200" s="168" t="s">
        <v>1024</v>
      </c>
      <c r="J200" s="150" t="s">
        <v>1025</v>
      </c>
      <c r="K200" s="184"/>
      <c r="L200" s="184"/>
      <c r="M200" s="142" t="s">
        <v>854</v>
      </c>
      <c r="N200" s="146" t="s">
        <v>272</v>
      </c>
      <c r="O200" s="205"/>
      <c r="P200" s="205"/>
      <c r="Q200" s="205"/>
      <c r="R200" s="272">
        <v>204</v>
      </c>
      <c r="S200" s="273"/>
      <c r="T200" s="274">
        <f t="shared" si="20"/>
        <v>0</v>
      </c>
      <c r="U200" s="274">
        <v>30</v>
      </c>
      <c r="V200" s="295"/>
      <c r="W200" s="276">
        <f t="shared" si="21"/>
        <v>0</v>
      </c>
      <c r="X200" s="298"/>
      <c r="Y200" s="298"/>
      <c r="Z200" s="277">
        <f>SUM(204/$R$5/8*2*X200)+SUM(204/$R$5/8*2*Y200)</f>
        <v>0</v>
      </c>
      <c r="AA200" s="278">
        <f>V200/2*0.625</f>
        <v>0</v>
      </c>
      <c r="AB200" s="277"/>
      <c r="AC200" s="277">
        <f>8/$R$5*S200</f>
        <v>0</v>
      </c>
      <c r="AD200" s="277"/>
      <c r="AE200" s="279">
        <f>7/$R$5*S200</f>
        <v>0</v>
      </c>
      <c r="AF200" s="299"/>
      <c r="AG200" s="299"/>
      <c r="AH200" s="278">
        <f>IFERROR(VLOOKUP(C200,[1]Anuual!B:Y,24,0),0)</f>
        <v>0</v>
      </c>
      <c r="AI200" s="122"/>
      <c r="AJ200" s="298"/>
      <c r="AK200" s="277">
        <v>0</v>
      </c>
      <c r="AL200" s="277"/>
      <c r="AM200" s="277">
        <v>0</v>
      </c>
      <c r="AN200" s="300"/>
      <c r="AO200" s="282">
        <f>T200+W200+Z200+AA200+AB200+AC200+AD200+AE200+AF200+AG200+AH200+AI200+AK200+AL200+AM200+AN200+U200+AJ200</f>
        <v>30</v>
      </c>
      <c r="AP200" s="292">
        <f>(AO200-AE200-AI200-AJ200-AA200-AC200)*$AY$5-(K200+L200)*150000</f>
        <v>121230</v>
      </c>
      <c r="AQ200" s="283">
        <f>(IF(AP200&lt;1500001,AP200*0%,IF(AP200&lt;2000001,AP200*5%-75000,IF(AP200&lt;8500001,AP200*10%-175000,IF(AP200&lt;=12500001,AP200*15%-600000,IF(AP200&gt;12500001,AP200*20%-1225000))))))/$AY$5</f>
        <v>0</v>
      </c>
      <c r="AR200" s="299"/>
      <c r="AS200" s="278"/>
      <c r="AT200" s="277"/>
      <c r="AU200" s="280"/>
      <c r="AV200" s="285">
        <f t="shared" si="22"/>
        <v>30</v>
      </c>
      <c r="AW200" s="286">
        <f t="shared" si="23"/>
        <v>30</v>
      </c>
      <c r="AX200" s="287">
        <f t="shared" si="24"/>
        <v>0</v>
      </c>
      <c r="AY200" s="301"/>
    </row>
    <row r="201" spans="1:51" s="14" customFormat="1" ht="77.25" customHeight="1">
      <c r="A201" s="120">
        <v>320</v>
      </c>
      <c r="B201" s="72">
        <v>192</v>
      </c>
      <c r="C201" s="174" t="s">
        <v>1026</v>
      </c>
      <c r="D201" s="174" t="s">
        <v>1027</v>
      </c>
      <c r="E201" s="174" t="s">
        <v>1028</v>
      </c>
      <c r="F201" s="174" t="s">
        <v>102</v>
      </c>
      <c r="G201" s="187">
        <v>44608</v>
      </c>
      <c r="H201" s="174">
        <v>36377</v>
      </c>
      <c r="I201" s="168" t="s">
        <v>1029</v>
      </c>
      <c r="J201" s="169" t="s">
        <v>1030</v>
      </c>
      <c r="K201" s="184"/>
      <c r="L201" s="184"/>
      <c r="M201" s="142" t="s">
        <v>855</v>
      </c>
      <c r="N201" s="146" t="s">
        <v>119</v>
      </c>
      <c r="O201" s="205"/>
      <c r="P201" s="205"/>
      <c r="Q201" s="205"/>
      <c r="R201" s="272">
        <v>204</v>
      </c>
      <c r="S201" s="273"/>
      <c r="T201" s="274">
        <f t="shared" si="20"/>
        <v>0</v>
      </c>
      <c r="U201" s="274">
        <v>30</v>
      </c>
      <c r="V201" s="295"/>
      <c r="W201" s="276">
        <f t="shared" si="21"/>
        <v>0</v>
      </c>
      <c r="X201" s="298"/>
      <c r="Y201" s="298"/>
      <c r="Z201" s="277">
        <f>SUM(204/$R$5/8*2*X201)+SUM(204/$R$5/8*2*Y201)</f>
        <v>0</v>
      </c>
      <c r="AA201" s="278">
        <f>V201/2*0.625</f>
        <v>0</v>
      </c>
      <c r="AB201" s="277"/>
      <c r="AC201" s="277">
        <f>8/$R$5*S201</f>
        <v>0</v>
      </c>
      <c r="AD201" s="277"/>
      <c r="AE201" s="279">
        <f>7/$R$5*S201</f>
        <v>0</v>
      </c>
      <c r="AF201" s="299"/>
      <c r="AG201" s="299"/>
      <c r="AH201" s="278">
        <f>IFERROR(VLOOKUP(C201,[1]Anuual!B:Y,24,0),0)</f>
        <v>0</v>
      </c>
      <c r="AI201" s="122"/>
      <c r="AJ201" s="298"/>
      <c r="AK201" s="277">
        <v>0</v>
      </c>
      <c r="AL201" s="277"/>
      <c r="AM201" s="277">
        <v>0</v>
      </c>
      <c r="AN201" s="300"/>
      <c r="AO201" s="282">
        <f>T201+W201+Z201+AA201+AB201+AC201+AD201+AE201+AF201+AG201+AH201+AI201+AK201+AL201+AM201+AN201+U201+AJ201</f>
        <v>30</v>
      </c>
      <c r="AP201" s="292">
        <f>(AO201-AE201-AI201-AJ201-AA201-AC201)*$AY$5-(K201+L201)*150000</f>
        <v>121230</v>
      </c>
      <c r="AQ201" s="283">
        <f>(IF(AP201&lt;1500001,AP201*0%,IF(AP201&lt;2000001,AP201*5%-75000,IF(AP201&lt;8500001,AP201*10%-175000,IF(AP201&lt;=12500001,AP201*15%-600000,IF(AP201&gt;12500001,AP201*20%-1225000))))))/$AY$5</f>
        <v>0</v>
      </c>
      <c r="AR201" s="299"/>
      <c r="AS201" s="278"/>
      <c r="AT201" s="277"/>
      <c r="AU201" s="280"/>
      <c r="AV201" s="285">
        <f t="shared" si="22"/>
        <v>30</v>
      </c>
      <c r="AW201" s="286">
        <f t="shared" si="23"/>
        <v>30</v>
      </c>
      <c r="AX201" s="287">
        <f t="shared" si="24"/>
        <v>0</v>
      </c>
      <c r="AY201" s="301"/>
    </row>
    <row r="202" spans="1:51" s="14" customFormat="1" ht="77.25" customHeight="1">
      <c r="A202" s="120">
        <v>324</v>
      </c>
      <c r="B202" s="72">
        <v>193</v>
      </c>
      <c r="C202" s="186" t="s">
        <v>1033</v>
      </c>
      <c r="D202" s="186" t="s">
        <v>1034</v>
      </c>
      <c r="E202" s="186" t="s">
        <v>1035</v>
      </c>
      <c r="F202" s="174" t="s">
        <v>1039</v>
      </c>
      <c r="G202" s="186">
        <v>44621</v>
      </c>
      <c r="H202" s="174">
        <v>35027</v>
      </c>
      <c r="I202" s="168" t="s">
        <v>1053</v>
      </c>
      <c r="J202" s="150" t="s">
        <v>1050</v>
      </c>
      <c r="K202" s="184">
        <v>1</v>
      </c>
      <c r="L202" s="184">
        <v>1</v>
      </c>
      <c r="M202" s="142" t="s">
        <v>852</v>
      </c>
      <c r="N202" s="146" t="s">
        <v>1329</v>
      </c>
      <c r="O202" s="205">
        <v>225</v>
      </c>
      <c r="P202" s="205"/>
      <c r="Q202" s="205">
        <v>203</v>
      </c>
      <c r="R202" s="272">
        <v>204</v>
      </c>
      <c r="S202" s="273">
        <v>25</v>
      </c>
      <c r="T202" s="274">
        <f t="shared" si="20"/>
        <v>607.69230769230762</v>
      </c>
      <c r="U202" s="274"/>
      <c r="V202" s="295"/>
      <c r="W202" s="276">
        <f t="shared" si="21"/>
        <v>0</v>
      </c>
      <c r="X202" s="298"/>
      <c r="Y202" s="314"/>
      <c r="Z202" s="277">
        <f>SUM(204/$R$5/8*2*X202)+SUM(204/$R$5/8*2*Y202)</f>
        <v>0</v>
      </c>
      <c r="AA202" s="278"/>
      <c r="AB202" s="277">
        <v>9</v>
      </c>
      <c r="AC202" s="277">
        <f>8/$R$5*S202</f>
        <v>7.6923076923076925</v>
      </c>
      <c r="AD202" s="277"/>
      <c r="AE202" s="279">
        <f>7/$R$5*S202</f>
        <v>6.7307692307692308</v>
      </c>
      <c r="AF202" s="299"/>
      <c r="AG202" s="299"/>
      <c r="AH202" s="278"/>
      <c r="AI202" s="122"/>
      <c r="AJ202" s="298"/>
      <c r="AK202" s="277">
        <v>0</v>
      </c>
      <c r="AL202" s="277"/>
      <c r="AM202" s="277">
        <v>0</v>
      </c>
      <c r="AN202" s="300"/>
      <c r="AO202" s="282">
        <f>T202+W202+Z202+AA202+AB202+AC202+AD202+AE202+AF202+AG202+AH202+AI202+AK202+AL202+AM202+AN202+U202+AJ202</f>
        <v>631.11538461538464</v>
      </c>
      <c r="AP202" s="292">
        <f>(AO202-AE202-AI202-AJ202-AA202-AC202)*$AY$5-(K202+L202)*150000</f>
        <v>2192053.615384615</v>
      </c>
      <c r="AQ202" s="283">
        <f>(IF(AP202&lt;1500001,AP202*0%,IF(AP202&lt;2000001,AP202*5%-75000,IF(AP202&lt;8500001,AP202*10%-175000,IF(AP202&lt;=12500001,AP202*15%-600000,IF(AP202&gt;12500001,AP202*20%-1225000))))))/$AY$5</f>
        <v>10.939213446785827</v>
      </c>
      <c r="AR202" s="299"/>
      <c r="AS202" s="278">
        <v>105.29</v>
      </c>
      <c r="AT202" s="277"/>
      <c r="AU202" s="280"/>
      <c r="AV202" s="285">
        <f t="shared" si="22"/>
        <v>514.89</v>
      </c>
      <c r="AW202" s="286">
        <f t="shared" si="23"/>
        <v>514</v>
      </c>
      <c r="AX202" s="287">
        <f t="shared" si="24"/>
        <v>3600</v>
      </c>
      <c r="AY202" s="301"/>
    </row>
    <row r="203" spans="1:51" s="14" customFormat="1" ht="77.25" customHeight="1">
      <c r="A203" s="120">
        <v>330</v>
      </c>
      <c r="B203" s="72">
        <v>194</v>
      </c>
      <c r="C203" s="186" t="s">
        <v>1036</v>
      </c>
      <c r="D203" s="186" t="s">
        <v>1037</v>
      </c>
      <c r="E203" s="186" t="s">
        <v>1038</v>
      </c>
      <c r="F203" s="174" t="s">
        <v>91</v>
      </c>
      <c r="G203" s="186">
        <v>44623</v>
      </c>
      <c r="H203" s="174">
        <v>31621</v>
      </c>
      <c r="I203" s="168" t="s">
        <v>1054</v>
      </c>
      <c r="J203" s="150" t="s">
        <v>1051</v>
      </c>
      <c r="K203" s="184"/>
      <c r="L203" s="184"/>
      <c r="M203" s="142" t="s">
        <v>854</v>
      </c>
      <c r="N203" s="146" t="s">
        <v>1287</v>
      </c>
      <c r="O203" s="205"/>
      <c r="P203" s="205">
        <v>30</v>
      </c>
      <c r="Q203" s="205"/>
      <c r="R203" s="272">
        <v>204</v>
      </c>
      <c r="S203" s="273">
        <v>26</v>
      </c>
      <c r="T203" s="274">
        <f t="shared" si="20"/>
        <v>234</v>
      </c>
      <c r="U203" s="274"/>
      <c r="V203" s="295"/>
      <c r="W203" s="276">
        <f t="shared" si="21"/>
        <v>0</v>
      </c>
      <c r="X203" s="298"/>
      <c r="Y203" s="298"/>
      <c r="Z203" s="277">
        <f>SUM(204/$R$5/8*2*X203)+SUM(204/$R$5/8*2*Y203)</f>
        <v>0</v>
      </c>
      <c r="AA203" s="278">
        <f t="shared" ref="AA203:AA209" si="25">V203/2*0.625</f>
        <v>0</v>
      </c>
      <c r="AB203" s="277">
        <v>15</v>
      </c>
      <c r="AC203" s="277">
        <f>8/$R$5*S203</f>
        <v>8</v>
      </c>
      <c r="AD203" s="277"/>
      <c r="AE203" s="279">
        <f>7/$R$5*S203</f>
        <v>7</v>
      </c>
      <c r="AF203" s="299"/>
      <c r="AG203" s="299"/>
      <c r="AH203" s="278"/>
      <c r="AI203" s="122"/>
      <c r="AJ203" s="298"/>
      <c r="AK203" s="277">
        <v>0</v>
      </c>
      <c r="AL203" s="277"/>
      <c r="AM203" s="277">
        <v>0</v>
      </c>
      <c r="AN203" s="300"/>
      <c r="AO203" s="282">
        <f>T203+W203+Z203+AA203+AB203+AC203+AD203+AE203+AF203+AG203+AH203+AI203+AK203+AL203+AM203+AN203+U203+AJ203</f>
        <v>264</v>
      </c>
      <c r="AP203" s="292">
        <f>(AO203-AE203-AI203-AJ203-AA203-AC203)*$AY$5-(K203+L203)*150000</f>
        <v>1006209</v>
      </c>
      <c r="AQ203" s="283">
        <f>(IF(AP203&lt;1500001,AP203*0%,IF(AP203&lt;2000001,AP203*5%-75000,IF(AP203&lt;8500001,AP203*10%-175000,IF(AP203&lt;=12500001,AP203*15%-600000,IF(AP203&gt;12500001,AP203*20%-1225000))))))/$AY$5</f>
        <v>0</v>
      </c>
      <c r="AR203" s="299"/>
      <c r="AS203" s="278">
        <v>109.5</v>
      </c>
      <c r="AT203" s="277"/>
      <c r="AU203" s="280"/>
      <c r="AV203" s="285">
        <f t="shared" si="22"/>
        <v>154.5</v>
      </c>
      <c r="AW203" s="286">
        <f t="shared" si="23"/>
        <v>154</v>
      </c>
      <c r="AX203" s="287">
        <f t="shared" si="24"/>
        <v>2000</v>
      </c>
      <c r="AY203" s="301"/>
    </row>
    <row r="204" spans="1:51" s="14" customFormat="1" ht="77.25" customHeight="1">
      <c r="A204" s="120">
        <v>332</v>
      </c>
      <c r="B204" s="72">
        <v>195</v>
      </c>
      <c r="C204" s="174" t="s">
        <v>1040</v>
      </c>
      <c r="D204" s="174" t="s">
        <v>1041</v>
      </c>
      <c r="E204" s="174" t="s">
        <v>1042</v>
      </c>
      <c r="F204" s="174" t="s">
        <v>102</v>
      </c>
      <c r="G204" s="187">
        <v>44629</v>
      </c>
      <c r="H204" s="174">
        <v>35110</v>
      </c>
      <c r="I204" s="168" t="s">
        <v>1055</v>
      </c>
      <c r="J204" s="150" t="s">
        <v>1052</v>
      </c>
      <c r="K204" s="184"/>
      <c r="L204" s="184"/>
      <c r="M204" s="142" t="s">
        <v>855</v>
      </c>
      <c r="N204" s="146" t="s">
        <v>119</v>
      </c>
      <c r="O204" s="205"/>
      <c r="P204" s="205">
        <v>20</v>
      </c>
      <c r="Q204" s="205"/>
      <c r="R204" s="272">
        <v>204</v>
      </c>
      <c r="S204" s="273">
        <v>26</v>
      </c>
      <c r="T204" s="274">
        <f t="shared" si="20"/>
        <v>224</v>
      </c>
      <c r="U204" s="274"/>
      <c r="V204" s="295"/>
      <c r="W204" s="276">
        <f t="shared" si="21"/>
        <v>0</v>
      </c>
      <c r="X204" s="298"/>
      <c r="Y204" s="298"/>
      <c r="Z204" s="277">
        <f>SUM(204/$R$5/8*2*X204)+SUM(204/$R$5/8*2*Y204)</f>
        <v>0</v>
      </c>
      <c r="AA204" s="278">
        <f t="shared" si="25"/>
        <v>0</v>
      </c>
      <c r="AB204" s="277">
        <v>15</v>
      </c>
      <c r="AC204" s="277">
        <f>8/$R$5*S204</f>
        <v>8</v>
      </c>
      <c r="AD204" s="277"/>
      <c r="AE204" s="279">
        <f>7/$R$5*S204</f>
        <v>7</v>
      </c>
      <c r="AF204" s="299"/>
      <c r="AG204" s="299"/>
      <c r="AH204" s="278"/>
      <c r="AI204" s="122"/>
      <c r="AJ204" s="298"/>
      <c r="AK204" s="277">
        <v>0</v>
      </c>
      <c r="AL204" s="277"/>
      <c r="AM204" s="277">
        <v>0</v>
      </c>
      <c r="AN204" s="300"/>
      <c r="AO204" s="282">
        <f>T204+W204+Z204+AA204+AB204+AC204+AD204+AE204+AF204+AG204+AH204+AI204+AK204+AL204+AM204+AN204+U204+AJ204</f>
        <v>254</v>
      </c>
      <c r="AP204" s="292">
        <f>(AO204-AE204-AI204-AJ204-AA204-AC204)*$AY$5-(K204+L204)*150000</f>
        <v>965799</v>
      </c>
      <c r="AQ204" s="283">
        <f>(IF(AP204&lt;1500001,AP204*0%,IF(AP204&lt;2000001,AP204*5%-75000,IF(AP204&lt;8500001,AP204*10%-175000,IF(AP204&lt;=12500001,AP204*15%-600000,IF(AP204&gt;12500001,AP204*20%-1225000))))))/$AY$5</f>
        <v>0</v>
      </c>
      <c r="AR204" s="299"/>
      <c r="AS204" s="278">
        <v>109.5</v>
      </c>
      <c r="AT204" s="277"/>
      <c r="AU204" s="280"/>
      <c r="AV204" s="285">
        <f t="shared" si="22"/>
        <v>144.5</v>
      </c>
      <c r="AW204" s="286">
        <f t="shared" si="23"/>
        <v>144</v>
      </c>
      <c r="AX204" s="287">
        <f t="shared" si="24"/>
        <v>2000</v>
      </c>
      <c r="AY204" s="301"/>
    </row>
    <row r="205" spans="1:51" s="14" customFormat="1" ht="77.25" customHeight="1">
      <c r="A205" s="120">
        <v>336</v>
      </c>
      <c r="B205" s="72">
        <v>196</v>
      </c>
      <c r="C205" s="148" t="s">
        <v>1043</v>
      </c>
      <c r="D205" s="148" t="s">
        <v>1044</v>
      </c>
      <c r="E205" s="148" t="s">
        <v>1045</v>
      </c>
      <c r="F205" s="174" t="s">
        <v>1049</v>
      </c>
      <c r="G205" s="187">
        <v>44636</v>
      </c>
      <c r="H205" s="174">
        <v>31145</v>
      </c>
      <c r="I205" s="168" t="s">
        <v>1058</v>
      </c>
      <c r="J205" s="150" t="s">
        <v>1056</v>
      </c>
      <c r="K205" s="184"/>
      <c r="L205" s="184"/>
      <c r="M205" s="142" t="s">
        <v>854</v>
      </c>
      <c r="N205" s="146" t="s">
        <v>1280</v>
      </c>
      <c r="O205" s="205"/>
      <c r="P205" s="205">
        <v>30</v>
      </c>
      <c r="Q205" s="205"/>
      <c r="R205" s="272">
        <v>204</v>
      </c>
      <c r="S205" s="273">
        <v>26</v>
      </c>
      <c r="T205" s="274">
        <f t="shared" si="20"/>
        <v>234</v>
      </c>
      <c r="U205" s="274"/>
      <c r="V205" s="295"/>
      <c r="W205" s="276">
        <f t="shared" si="21"/>
        <v>0</v>
      </c>
      <c r="X205" s="298"/>
      <c r="Y205" s="298"/>
      <c r="Z205" s="277">
        <f>SUM(204/$R$5/8*2*X205)+SUM(204/$R$5/8*2*Y205)</f>
        <v>0</v>
      </c>
      <c r="AA205" s="278">
        <f t="shared" si="25"/>
        <v>0</v>
      </c>
      <c r="AB205" s="277">
        <v>15</v>
      </c>
      <c r="AC205" s="277">
        <f>8/$R$5*S205</f>
        <v>8</v>
      </c>
      <c r="AD205" s="277"/>
      <c r="AE205" s="279">
        <f>7/$R$5*S205</f>
        <v>7</v>
      </c>
      <c r="AF205" s="299"/>
      <c r="AG205" s="299"/>
      <c r="AH205" s="278"/>
      <c r="AI205" s="122"/>
      <c r="AJ205" s="298"/>
      <c r="AK205" s="277">
        <v>0</v>
      </c>
      <c r="AL205" s="277"/>
      <c r="AM205" s="277">
        <v>0</v>
      </c>
      <c r="AN205" s="300"/>
      <c r="AO205" s="282">
        <f>T205+W205+Z205+AA205+AB205+AC205+AD205+AE205+AF205+AG205+AH205+AI205+AK205+AL205+AM205+AN205+U205+AJ205</f>
        <v>264</v>
      </c>
      <c r="AP205" s="292">
        <f>(AO205-AE205-AI205-AJ205-AA205-AC205)*$AY$5-(K205+L205)*150000</f>
        <v>1006209</v>
      </c>
      <c r="AQ205" s="283">
        <f>(IF(AP205&lt;1500001,AP205*0%,IF(AP205&lt;2000001,AP205*5%-75000,IF(AP205&lt;8500001,AP205*10%-175000,IF(AP205&lt;=12500001,AP205*15%-600000,IF(AP205&gt;12500001,AP205*20%-1225000))))))/$AY$5</f>
        <v>0</v>
      </c>
      <c r="AR205" s="299"/>
      <c r="AS205" s="278">
        <v>109.5</v>
      </c>
      <c r="AT205" s="277"/>
      <c r="AU205" s="280"/>
      <c r="AV205" s="285">
        <f t="shared" si="22"/>
        <v>154.5</v>
      </c>
      <c r="AW205" s="286">
        <f t="shared" si="23"/>
        <v>154</v>
      </c>
      <c r="AX205" s="287">
        <f t="shared" si="24"/>
        <v>2000</v>
      </c>
      <c r="AY205" s="301"/>
    </row>
    <row r="206" spans="1:51" s="14" customFormat="1" ht="77.25" customHeight="1">
      <c r="A206" s="120">
        <v>338</v>
      </c>
      <c r="B206" s="72">
        <v>197</v>
      </c>
      <c r="C206" s="148" t="s">
        <v>1046</v>
      </c>
      <c r="D206" s="148" t="s">
        <v>1047</v>
      </c>
      <c r="E206" s="148" t="s">
        <v>1048</v>
      </c>
      <c r="F206" s="148" t="s">
        <v>102</v>
      </c>
      <c r="G206" s="187">
        <v>44636</v>
      </c>
      <c r="H206" s="174">
        <v>36892</v>
      </c>
      <c r="I206" s="168" t="s">
        <v>1059</v>
      </c>
      <c r="J206" s="150" t="s">
        <v>1057</v>
      </c>
      <c r="K206" s="184"/>
      <c r="L206" s="184"/>
      <c r="M206" s="142" t="s">
        <v>878</v>
      </c>
      <c r="N206" s="146" t="s">
        <v>1283</v>
      </c>
      <c r="O206" s="205"/>
      <c r="P206" s="205"/>
      <c r="Q206" s="205"/>
      <c r="R206" s="272">
        <v>204</v>
      </c>
      <c r="S206" s="273"/>
      <c r="T206" s="274">
        <f t="shared" si="20"/>
        <v>0</v>
      </c>
      <c r="U206" s="274">
        <v>30</v>
      </c>
      <c r="V206" s="295"/>
      <c r="W206" s="276">
        <f t="shared" si="21"/>
        <v>0</v>
      </c>
      <c r="X206" s="298"/>
      <c r="Y206" s="298"/>
      <c r="Z206" s="277">
        <f>SUM(204/$R$5/8*2*X206)+SUM(204/$R$5/8*2*Y206)</f>
        <v>0</v>
      </c>
      <c r="AA206" s="278">
        <f t="shared" si="25"/>
        <v>0</v>
      </c>
      <c r="AB206" s="277"/>
      <c r="AC206" s="277">
        <f>8/$R$5*S206</f>
        <v>0</v>
      </c>
      <c r="AD206" s="277"/>
      <c r="AE206" s="279">
        <f>7/$R$5*S206</f>
        <v>0</v>
      </c>
      <c r="AF206" s="299"/>
      <c r="AG206" s="299"/>
      <c r="AH206" s="278">
        <f>IFERROR(VLOOKUP(C206,[1]Anuual!B:Y,24,0),0)</f>
        <v>0</v>
      </c>
      <c r="AI206" s="122"/>
      <c r="AJ206" s="298"/>
      <c r="AK206" s="277">
        <v>0</v>
      </c>
      <c r="AL206" s="277"/>
      <c r="AM206" s="277">
        <v>0</v>
      </c>
      <c r="AN206" s="300"/>
      <c r="AO206" s="282">
        <f>T206+W206+Z206+AA206+AB206+AC206+AD206+AE206+AF206+AG206+AH206+AI206+AK206+AL206+AM206+AN206+U206+AJ206</f>
        <v>30</v>
      </c>
      <c r="AP206" s="292">
        <f>(AO206-AE206-AI206-AJ206-AA206-AC206)*$AY$5-(K206+L206)*150000</f>
        <v>121230</v>
      </c>
      <c r="AQ206" s="283">
        <f>(IF(AP206&lt;1500001,AP206*0%,IF(AP206&lt;2000001,AP206*5%-75000,IF(AP206&lt;8500001,AP206*10%-175000,IF(AP206&lt;=12500001,AP206*15%-600000,IF(AP206&gt;12500001,AP206*20%-1225000))))))/$AY$5</f>
        <v>0</v>
      </c>
      <c r="AR206" s="299"/>
      <c r="AS206" s="278"/>
      <c r="AT206" s="277"/>
      <c r="AU206" s="280"/>
      <c r="AV206" s="285">
        <f t="shared" si="22"/>
        <v>30</v>
      </c>
      <c r="AW206" s="286">
        <f t="shared" si="23"/>
        <v>30</v>
      </c>
      <c r="AX206" s="287">
        <f t="shared" si="24"/>
        <v>0</v>
      </c>
      <c r="AY206" s="301"/>
    </row>
    <row r="207" spans="1:51" s="14" customFormat="1" ht="77.25" customHeight="1">
      <c r="A207" s="118">
        <v>345</v>
      </c>
      <c r="B207" s="72">
        <v>198</v>
      </c>
      <c r="C207" s="174" t="s">
        <v>1060</v>
      </c>
      <c r="D207" s="174" t="s">
        <v>1061</v>
      </c>
      <c r="E207" s="174" t="s">
        <v>1062</v>
      </c>
      <c r="F207" s="174" t="s">
        <v>91</v>
      </c>
      <c r="G207" s="187">
        <v>44676</v>
      </c>
      <c r="H207" s="174">
        <v>36388</v>
      </c>
      <c r="I207" s="168" t="s">
        <v>1116</v>
      </c>
      <c r="J207" s="169" t="s">
        <v>1069</v>
      </c>
      <c r="K207" s="184"/>
      <c r="L207" s="184"/>
      <c r="M207" s="142" t="s">
        <v>853</v>
      </c>
      <c r="N207" s="146" t="s">
        <v>1286</v>
      </c>
      <c r="O207" s="205"/>
      <c r="P207" s="205">
        <v>30</v>
      </c>
      <c r="Q207" s="205"/>
      <c r="R207" s="272">
        <v>204</v>
      </c>
      <c r="S207" s="273">
        <v>26</v>
      </c>
      <c r="T207" s="274">
        <f t="shared" si="20"/>
        <v>234</v>
      </c>
      <c r="U207" s="274"/>
      <c r="V207" s="295"/>
      <c r="W207" s="276">
        <f t="shared" si="21"/>
        <v>0</v>
      </c>
      <c r="X207" s="298"/>
      <c r="Y207" s="298"/>
      <c r="Z207" s="277">
        <f>SUM(204/$R$5/8*2*X207)+SUM(204/$R$5/8*2*Y207)</f>
        <v>0</v>
      </c>
      <c r="AA207" s="278">
        <f t="shared" si="25"/>
        <v>0</v>
      </c>
      <c r="AB207" s="277">
        <v>15</v>
      </c>
      <c r="AC207" s="277">
        <f>8/$R$5*S207</f>
        <v>8</v>
      </c>
      <c r="AD207" s="277"/>
      <c r="AE207" s="279">
        <f>7/$R$5*S207</f>
        <v>7</v>
      </c>
      <c r="AF207" s="299"/>
      <c r="AG207" s="299"/>
      <c r="AH207" s="278"/>
      <c r="AI207" s="122"/>
      <c r="AJ207" s="298"/>
      <c r="AK207" s="277">
        <v>0</v>
      </c>
      <c r="AL207" s="277">
        <v>17.77</v>
      </c>
      <c r="AM207" s="277">
        <v>0</v>
      </c>
      <c r="AN207" s="300"/>
      <c r="AO207" s="282">
        <f>T207+W207+Z207+AA207+AB207+AC207+AD207+AE207+AF207+AG207+AH207+AI207+AK207+AL207+AM207+AN207+U207+AJ207</f>
        <v>281.77</v>
      </c>
      <c r="AP207" s="292">
        <f>(AO207-AE207-AI207-AJ207-AA207-AC207)*$AY$5-(K207+L207)*150000</f>
        <v>1078017.5699999998</v>
      </c>
      <c r="AQ207" s="283">
        <f>(IF(AP207&lt;1500001,AP207*0%,IF(AP207&lt;2000001,AP207*5%-75000,IF(AP207&lt;8500001,AP207*10%-175000,IF(AP207&lt;=12500001,AP207*15%-600000,IF(AP207&gt;12500001,AP207*20%-1225000))))))/$AY$5</f>
        <v>0</v>
      </c>
      <c r="AR207" s="299"/>
      <c r="AS207" s="278">
        <v>127.27</v>
      </c>
      <c r="AT207" s="277"/>
      <c r="AU207" s="280"/>
      <c r="AV207" s="285">
        <f t="shared" si="22"/>
        <v>154.5</v>
      </c>
      <c r="AW207" s="286">
        <f t="shared" si="23"/>
        <v>154</v>
      </c>
      <c r="AX207" s="287">
        <f t="shared" si="24"/>
        <v>2000</v>
      </c>
      <c r="AY207" s="301"/>
    </row>
    <row r="208" spans="1:51" s="14" customFormat="1" ht="77.25" customHeight="1">
      <c r="A208" s="118">
        <v>347</v>
      </c>
      <c r="B208" s="72">
        <v>199</v>
      </c>
      <c r="C208" s="148" t="s">
        <v>1063</v>
      </c>
      <c r="D208" s="148" t="s">
        <v>1064</v>
      </c>
      <c r="E208" s="148" t="s">
        <v>1065</v>
      </c>
      <c r="F208" s="148" t="s">
        <v>102</v>
      </c>
      <c r="G208" s="187">
        <v>44676</v>
      </c>
      <c r="H208" s="174">
        <v>33362</v>
      </c>
      <c r="I208" s="168" t="s">
        <v>1072</v>
      </c>
      <c r="J208" s="150" t="s">
        <v>1070</v>
      </c>
      <c r="K208" s="184"/>
      <c r="L208" s="184"/>
      <c r="M208" s="142" t="s">
        <v>878</v>
      </c>
      <c r="N208" s="146" t="s">
        <v>1283</v>
      </c>
      <c r="O208" s="205"/>
      <c r="P208" s="205"/>
      <c r="Q208" s="205"/>
      <c r="R208" s="272">
        <v>204</v>
      </c>
      <c r="S208" s="273"/>
      <c r="T208" s="274">
        <f t="shared" si="20"/>
        <v>0</v>
      </c>
      <c r="U208" s="274">
        <v>30</v>
      </c>
      <c r="V208" s="295"/>
      <c r="W208" s="276">
        <f t="shared" si="21"/>
        <v>0</v>
      </c>
      <c r="X208" s="298"/>
      <c r="Y208" s="298"/>
      <c r="Z208" s="277">
        <f>SUM(204/$R$5/8*2*X208)+SUM(204/$R$5/8*2*Y208)</f>
        <v>0</v>
      </c>
      <c r="AA208" s="278">
        <f t="shared" si="25"/>
        <v>0</v>
      </c>
      <c r="AB208" s="277"/>
      <c r="AC208" s="277">
        <f>8/$R$5*S208</f>
        <v>0</v>
      </c>
      <c r="AD208" s="277"/>
      <c r="AE208" s="279">
        <f>7/$R$5*S208</f>
        <v>0</v>
      </c>
      <c r="AF208" s="299"/>
      <c r="AG208" s="299"/>
      <c r="AH208" s="278">
        <f>IFERROR(VLOOKUP(C208,[1]Anuual!B:Y,24,0),0)</f>
        <v>0</v>
      </c>
      <c r="AI208" s="122"/>
      <c r="AJ208" s="298"/>
      <c r="AK208" s="277">
        <v>0</v>
      </c>
      <c r="AL208" s="277"/>
      <c r="AM208" s="277">
        <v>0</v>
      </c>
      <c r="AN208" s="300"/>
      <c r="AO208" s="282">
        <f>T208+W208+Z208+AA208+AB208+AC208+AD208+AE208+AF208+AG208+AH208+AI208+AK208+AL208+AM208+AN208+U208+AJ208</f>
        <v>30</v>
      </c>
      <c r="AP208" s="292">
        <f>(AO208-AE208-AI208-AJ208-AA208-AC208)*$AY$5-(K208+L208)*150000</f>
        <v>121230</v>
      </c>
      <c r="AQ208" s="283">
        <f>(IF(AP208&lt;1500001,AP208*0%,IF(AP208&lt;2000001,AP208*5%-75000,IF(AP208&lt;8500001,AP208*10%-175000,IF(AP208&lt;=12500001,AP208*15%-600000,IF(AP208&gt;12500001,AP208*20%-1225000))))))/$AY$5</f>
        <v>0</v>
      </c>
      <c r="AR208" s="299"/>
      <c r="AS208" s="278"/>
      <c r="AT208" s="277"/>
      <c r="AU208" s="280"/>
      <c r="AV208" s="285">
        <f t="shared" si="22"/>
        <v>30</v>
      </c>
      <c r="AW208" s="286">
        <f t="shared" si="23"/>
        <v>30</v>
      </c>
      <c r="AX208" s="287">
        <f t="shared" si="24"/>
        <v>0</v>
      </c>
      <c r="AY208" s="301"/>
    </row>
    <row r="209" spans="1:51" s="14" customFormat="1" ht="77.25" customHeight="1">
      <c r="A209" s="120">
        <v>348</v>
      </c>
      <c r="B209" s="72">
        <v>200</v>
      </c>
      <c r="C209" s="174" t="s">
        <v>1066</v>
      </c>
      <c r="D209" s="174" t="s">
        <v>1067</v>
      </c>
      <c r="E209" s="174" t="s">
        <v>1068</v>
      </c>
      <c r="F209" s="174" t="s">
        <v>102</v>
      </c>
      <c r="G209" s="187">
        <v>44676</v>
      </c>
      <c r="H209" s="174">
        <v>35562</v>
      </c>
      <c r="I209" s="168" t="s">
        <v>1073</v>
      </c>
      <c r="J209" s="169" t="s">
        <v>1071</v>
      </c>
      <c r="K209" s="184">
        <v>1</v>
      </c>
      <c r="L209" s="184"/>
      <c r="M209" s="142" t="s">
        <v>878</v>
      </c>
      <c r="N209" s="146" t="s">
        <v>1283</v>
      </c>
      <c r="O209" s="205"/>
      <c r="P209" s="205"/>
      <c r="Q209" s="205"/>
      <c r="R209" s="272">
        <v>204</v>
      </c>
      <c r="S209" s="273"/>
      <c r="T209" s="274">
        <f t="shared" si="20"/>
        <v>0</v>
      </c>
      <c r="U209" s="274">
        <v>30</v>
      </c>
      <c r="V209" s="295"/>
      <c r="W209" s="276">
        <f t="shared" si="21"/>
        <v>0</v>
      </c>
      <c r="X209" s="298"/>
      <c r="Y209" s="298"/>
      <c r="Z209" s="277">
        <f>SUM(204/$R$5/8*2*X209)+SUM(204/$R$5/8*2*Y209)</f>
        <v>0</v>
      </c>
      <c r="AA209" s="278">
        <f t="shared" si="25"/>
        <v>0</v>
      </c>
      <c r="AB209" s="277"/>
      <c r="AC209" s="277">
        <f>8/$R$5*S209</f>
        <v>0</v>
      </c>
      <c r="AD209" s="277"/>
      <c r="AE209" s="279">
        <f>7/$R$5*S209</f>
        <v>0</v>
      </c>
      <c r="AF209" s="299"/>
      <c r="AG209" s="299"/>
      <c r="AH209" s="278">
        <f>IFERROR(VLOOKUP(C209,[1]Anuual!B:Y,24,0),0)</f>
        <v>0</v>
      </c>
      <c r="AI209" s="122"/>
      <c r="AJ209" s="298"/>
      <c r="AK209" s="277">
        <v>0</v>
      </c>
      <c r="AL209" s="277"/>
      <c r="AM209" s="277">
        <v>0</v>
      </c>
      <c r="AN209" s="300"/>
      <c r="AO209" s="282">
        <f>T209+W209+Z209+AA209+AB209+AC209+AD209+AE209+AF209+AG209+AH209+AI209+AK209+AL209+AM209+AN209+U209+AJ209</f>
        <v>30</v>
      </c>
      <c r="AP209" s="292">
        <f>(AO209-AE209-AI209-AJ209-AA209-AC209)*$AY$5-(K209+L209)*150000</f>
        <v>-28770</v>
      </c>
      <c r="AQ209" s="283">
        <f>(IF(AP209&lt;1500001,AP209*0%,IF(AP209&lt;2000001,AP209*5%-75000,IF(AP209&lt;8500001,AP209*10%-175000,IF(AP209&lt;=12500001,AP209*15%-600000,IF(AP209&gt;12500001,AP209*20%-1225000))))))/$AY$5</f>
        <v>0</v>
      </c>
      <c r="AR209" s="299"/>
      <c r="AS209" s="278"/>
      <c r="AT209" s="277"/>
      <c r="AU209" s="280"/>
      <c r="AV209" s="285">
        <f t="shared" si="22"/>
        <v>30</v>
      </c>
      <c r="AW209" s="286">
        <f t="shared" si="23"/>
        <v>30</v>
      </c>
      <c r="AX209" s="287">
        <f t="shared" si="24"/>
        <v>0</v>
      </c>
      <c r="AY209" s="301"/>
    </row>
    <row r="210" spans="1:51" s="14" customFormat="1" ht="77.25" customHeight="1">
      <c r="A210" s="118">
        <v>349</v>
      </c>
      <c r="B210" s="72">
        <v>201</v>
      </c>
      <c r="C210" s="148" t="s">
        <v>1075</v>
      </c>
      <c r="D210" s="148" t="s">
        <v>1078</v>
      </c>
      <c r="E210" s="148" t="s">
        <v>1077</v>
      </c>
      <c r="F210" s="148" t="s">
        <v>91</v>
      </c>
      <c r="G210" s="192">
        <v>44713</v>
      </c>
      <c r="H210" s="174">
        <v>34875</v>
      </c>
      <c r="I210" s="168" t="s">
        <v>1076</v>
      </c>
      <c r="J210" s="193">
        <v>11396466</v>
      </c>
      <c r="K210" s="184"/>
      <c r="L210" s="184"/>
      <c r="M210" s="142" t="s">
        <v>1371</v>
      </c>
      <c r="N210" s="146" t="s">
        <v>1289</v>
      </c>
      <c r="O210" s="205">
        <v>130</v>
      </c>
      <c r="P210" s="205"/>
      <c r="Q210" s="205">
        <v>268</v>
      </c>
      <c r="R210" s="272">
        <v>204</v>
      </c>
      <c r="S210" s="273">
        <v>26</v>
      </c>
      <c r="T210" s="274">
        <f t="shared" si="20"/>
        <v>602</v>
      </c>
      <c r="U210" s="274"/>
      <c r="V210" s="295"/>
      <c r="W210" s="276">
        <f t="shared" si="21"/>
        <v>0</v>
      </c>
      <c r="X210" s="298"/>
      <c r="Y210" s="298"/>
      <c r="Z210" s="277">
        <f>SUM(204/$R$5/8*2*X210)+SUM(204/$R$5/8*2*Y210)</f>
        <v>0</v>
      </c>
      <c r="AA210" s="278"/>
      <c r="AB210" s="277">
        <v>12</v>
      </c>
      <c r="AC210" s="277">
        <f>8/$R$5*S210</f>
        <v>8</v>
      </c>
      <c r="AD210" s="277"/>
      <c r="AE210" s="279">
        <f>7/$R$5*S210</f>
        <v>7</v>
      </c>
      <c r="AF210" s="299"/>
      <c r="AG210" s="299"/>
      <c r="AH210" s="278"/>
      <c r="AI210" s="122"/>
      <c r="AJ210" s="298"/>
      <c r="AK210" s="277">
        <v>0</v>
      </c>
      <c r="AL210" s="277"/>
      <c r="AM210" s="277">
        <v>0</v>
      </c>
      <c r="AN210" s="300"/>
      <c r="AO210" s="282">
        <f>T210+W210+Z210+AA210+AB210+AC210+AD210+AE210+AF210+AG210+AH210+AI210+AK210+AL210+AM210+AN210+U210+AJ210</f>
        <v>629</v>
      </c>
      <c r="AP210" s="292">
        <f>(AO210-AE210-AI210-AJ210-AA210-AC210)*$AY$5-(K210+L210)*150000</f>
        <v>2481174</v>
      </c>
      <c r="AQ210" s="283">
        <f>(IF(AP210&lt;1500001,AP210*0%,IF(AP210&lt;2000001,AP210*5%-75000,IF(AP210&lt;8500001,AP210*10%-175000,IF(AP210&lt;=12500001,AP210*15%-600000,IF(AP210&gt;12500001,AP210*20%-1225000))))))/$AY$5</f>
        <v>18.0938876515714</v>
      </c>
      <c r="AR210" s="299"/>
      <c r="AS210" s="278">
        <v>109.5</v>
      </c>
      <c r="AT210" s="277"/>
      <c r="AU210" s="280"/>
      <c r="AV210" s="285">
        <f t="shared" si="22"/>
        <v>501.41</v>
      </c>
      <c r="AW210" s="286">
        <f t="shared" si="23"/>
        <v>501</v>
      </c>
      <c r="AX210" s="287">
        <f t="shared" si="24"/>
        <v>1600</v>
      </c>
      <c r="AY210" s="301"/>
    </row>
    <row r="211" spans="1:51" s="14" customFormat="1" ht="77.25" customHeight="1">
      <c r="A211" s="118">
        <v>351</v>
      </c>
      <c r="B211" s="72">
        <v>202</v>
      </c>
      <c r="C211" s="186" t="s">
        <v>1079</v>
      </c>
      <c r="D211" s="186" t="s">
        <v>1080</v>
      </c>
      <c r="E211" s="186" t="s">
        <v>1081</v>
      </c>
      <c r="F211" s="186" t="s">
        <v>102</v>
      </c>
      <c r="G211" s="186">
        <v>44756</v>
      </c>
      <c r="H211" s="174">
        <v>36211</v>
      </c>
      <c r="I211" s="168" t="s">
        <v>1107</v>
      </c>
      <c r="J211" s="194" t="s">
        <v>1104</v>
      </c>
      <c r="K211" s="184"/>
      <c r="L211" s="184"/>
      <c r="M211" s="142" t="s">
        <v>995</v>
      </c>
      <c r="N211" s="146" t="s">
        <v>1302</v>
      </c>
      <c r="O211" s="205"/>
      <c r="P211" s="205"/>
      <c r="Q211" s="205"/>
      <c r="R211" s="272">
        <v>204</v>
      </c>
      <c r="S211" s="273"/>
      <c r="T211" s="274">
        <f t="shared" si="20"/>
        <v>0</v>
      </c>
      <c r="U211" s="274">
        <v>30</v>
      </c>
      <c r="V211" s="295"/>
      <c r="W211" s="276">
        <f t="shared" si="21"/>
        <v>0</v>
      </c>
      <c r="X211" s="298"/>
      <c r="Y211" s="298"/>
      <c r="Z211" s="277">
        <f>SUM(204/$R$5/8*2*X211)+SUM(204/$R$5/8*2*Y211)</f>
        <v>0</v>
      </c>
      <c r="AA211" s="278">
        <f t="shared" ref="AA211:AA217" si="26">V211/2*0.625</f>
        <v>0</v>
      </c>
      <c r="AB211" s="277"/>
      <c r="AC211" s="277">
        <f>8/$R$5*S211</f>
        <v>0</v>
      </c>
      <c r="AD211" s="277"/>
      <c r="AE211" s="279">
        <f>7/$R$5*S211</f>
        <v>0</v>
      </c>
      <c r="AF211" s="299"/>
      <c r="AG211" s="299"/>
      <c r="AH211" s="278">
        <f>IFERROR(VLOOKUP(C211,[1]Anuual!B:Y,24,0),0)</f>
        <v>0</v>
      </c>
      <c r="AI211" s="122"/>
      <c r="AJ211" s="298"/>
      <c r="AK211" s="277">
        <v>0</v>
      </c>
      <c r="AL211" s="277"/>
      <c r="AM211" s="277">
        <v>0</v>
      </c>
      <c r="AN211" s="300"/>
      <c r="AO211" s="282">
        <f>T211+W211+Z211+AA211+AB211+AC211+AD211+AE211+AF211+AG211+AH211+AI211+AK211+AL211+AM211+AN211+U211+AJ211</f>
        <v>30</v>
      </c>
      <c r="AP211" s="292">
        <f>(AO211-AE211-AI211-AJ211-AA211-AC211)*$AY$5-(K211+L211)*150000</f>
        <v>121230</v>
      </c>
      <c r="AQ211" s="283">
        <f>(IF(AP211&lt;1500001,AP211*0%,IF(AP211&lt;2000001,AP211*5%-75000,IF(AP211&lt;8500001,AP211*10%-175000,IF(AP211&lt;=12500001,AP211*15%-600000,IF(AP211&gt;12500001,AP211*20%-1225000))))))/$AY$5</f>
        <v>0</v>
      </c>
      <c r="AR211" s="299"/>
      <c r="AS211" s="278"/>
      <c r="AT211" s="277"/>
      <c r="AU211" s="280"/>
      <c r="AV211" s="285">
        <f t="shared" si="22"/>
        <v>30</v>
      </c>
      <c r="AW211" s="286">
        <f t="shared" si="23"/>
        <v>30</v>
      </c>
      <c r="AX211" s="287">
        <f t="shared" si="24"/>
        <v>0</v>
      </c>
      <c r="AY211" s="301"/>
    </row>
    <row r="212" spans="1:51" s="14" customFormat="1" ht="77.25" customHeight="1">
      <c r="A212" s="120">
        <v>352</v>
      </c>
      <c r="B212" s="72">
        <v>203</v>
      </c>
      <c r="C212" s="186" t="s">
        <v>1082</v>
      </c>
      <c r="D212" s="186" t="s">
        <v>1083</v>
      </c>
      <c r="E212" s="186" t="s">
        <v>1084</v>
      </c>
      <c r="F212" s="186" t="s">
        <v>102</v>
      </c>
      <c r="G212" s="186">
        <v>44757</v>
      </c>
      <c r="H212" s="174">
        <v>30329</v>
      </c>
      <c r="I212" s="168" t="s">
        <v>1108</v>
      </c>
      <c r="J212" s="194" t="s">
        <v>1105</v>
      </c>
      <c r="K212" s="184"/>
      <c r="L212" s="184"/>
      <c r="M212" s="142" t="s">
        <v>995</v>
      </c>
      <c r="N212" s="146" t="s">
        <v>1302</v>
      </c>
      <c r="O212" s="205"/>
      <c r="P212" s="205"/>
      <c r="Q212" s="205"/>
      <c r="R212" s="272">
        <v>204</v>
      </c>
      <c r="S212" s="273"/>
      <c r="T212" s="274">
        <f t="shared" si="20"/>
        <v>0</v>
      </c>
      <c r="U212" s="274">
        <v>30</v>
      </c>
      <c r="V212" s="295"/>
      <c r="W212" s="276">
        <f t="shared" si="21"/>
        <v>0</v>
      </c>
      <c r="X212" s="298"/>
      <c r="Y212" s="298"/>
      <c r="Z212" s="277">
        <f>SUM(204/$R$5/8*2*X212)+SUM(204/$R$5/8*2*Y212)</f>
        <v>0</v>
      </c>
      <c r="AA212" s="278">
        <f t="shared" si="26"/>
        <v>0</v>
      </c>
      <c r="AB212" s="277"/>
      <c r="AC212" s="277">
        <f>8/$R$5*S212</f>
        <v>0</v>
      </c>
      <c r="AD212" s="277"/>
      <c r="AE212" s="279">
        <f>7/$R$5*S212</f>
        <v>0</v>
      </c>
      <c r="AF212" s="299"/>
      <c r="AG212" s="299"/>
      <c r="AH212" s="278">
        <f>IFERROR(VLOOKUP(C212,[1]Anuual!B:Y,24,0),0)</f>
        <v>0</v>
      </c>
      <c r="AI212" s="122"/>
      <c r="AJ212" s="298"/>
      <c r="AK212" s="277">
        <v>0</v>
      </c>
      <c r="AL212" s="277"/>
      <c r="AM212" s="277">
        <v>0</v>
      </c>
      <c r="AN212" s="300"/>
      <c r="AO212" s="282">
        <f>T212+W212+Z212+AA212+AB212+AC212+AD212+AE212+AF212+AG212+AH212+AI212+AK212+AL212+AM212+AN212+U212+AJ212</f>
        <v>30</v>
      </c>
      <c r="AP212" s="292">
        <f>(AO212-AE212-AI212-AJ212-AA212-AC212)*$AY$5-(K212+L212)*150000</f>
        <v>121230</v>
      </c>
      <c r="AQ212" s="283">
        <f>(IF(AP212&lt;1500001,AP212*0%,IF(AP212&lt;2000001,AP212*5%-75000,IF(AP212&lt;8500001,AP212*10%-175000,IF(AP212&lt;=12500001,AP212*15%-600000,IF(AP212&gt;12500001,AP212*20%-1225000))))))/$AY$5</f>
        <v>0</v>
      </c>
      <c r="AR212" s="299"/>
      <c r="AS212" s="278"/>
      <c r="AT212" s="277"/>
      <c r="AU212" s="280"/>
      <c r="AV212" s="285">
        <f t="shared" si="22"/>
        <v>30</v>
      </c>
      <c r="AW212" s="286">
        <f t="shared" si="23"/>
        <v>30</v>
      </c>
      <c r="AX212" s="287">
        <f t="shared" si="24"/>
        <v>0</v>
      </c>
      <c r="AY212" s="301"/>
    </row>
    <row r="213" spans="1:51" s="14" customFormat="1" ht="77.25" customHeight="1">
      <c r="A213" s="118">
        <v>353</v>
      </c>
      <c r="B213" s="72">
        <v>204</v>
      </c>
      <c r="C213" s="186" t="s">
        <v>1085</v>
      </c>
      <c r="D213" s="186" t="s">
        <v>1086</v>
      </c>
      <c r="E213" s="186" t="s">
        <v>1087</v>
      </c>
      <c r="F213" s="186" t="s">
        <v>102</v>
      </c>
      <c r="G213" s="186">
        <v>44757</v>
      </c>
      <c r="H213" s="174">
        <v>36714</v>
      </c>
      <c r="I213" s="168" t="s">
        <v>1109</v>
      </c>
      <c r="J213" s="169" t="s">
        <v>1106</v>
      </c>
      <c r="K213" s="184"/>
      <c r="L213" s="184"/>
      <c r="M213" s="142" t="s">
        <v>867</v>
      </c>
      <c r="N213" s="146" t="s">
        <v>98</v>
      </c>
      <c r="O213" s="205"/>
      <c r="P213" s="205"/>
      <c r="Q213" s="205"/>
      <c r="R213" s="272">
        <v>204</v>
      </c>
      <c r="S213" s="273"/>
      <c r="T213" s="274">
        <f t="shared" si="20"/>
        <v>0</v>
      </c>
      <c r="U213" s="274">
        <v>30</v>
      </c>
      <c r="V213" s="295"/>
      <c r="W213" s="276">
        <f t="shared" si="21"/>
        <v>0</v>
      </c>
      <c r="X213" s="298"/>
      <c r="Y213" s="298"/>
      <c r="Z213" s="277">
        <f>SUM(204/$R$5/8*2*X213)+SUM(204/$R$5/8*2*Y213)</f>
        <v>0</v>
      </c>
      <c r="AA213" s="278">
        <f t="shared" si="26"/>
        <v>0</v>
      </c>
      <c r="AB213" s="277"/>
      <c r="AC213" s="277">
        <f>8/$R$5*S213</f>
        <v>0</v>
      </c>
      <c r="AD213" s="277"/>
      <c r="AE213" s="279">
        <f>7/$R$5*S213</f>
        <v>0</v>
      </c>
      <c r="AF213" s="299"/>
      <c r="AG213" s="299"/>
      <c r="AH213" s="278">
        <f>IFERROR(VLOOKUP(C213,[1]Anuual!B:Y,24,0),0)</f>
        <v>0</v>
      </c>
      <c r="AI213" s="122"/>
      <c r="AJ213" s="298"/>
      <c r="AK213" s="277">
        <v>0</v>
      </c>
      <c r="AL213" s="277"/>
      <c r="AM213" s="277">
        <v>0</v>
      </c>
      <c r="AN213" s="300"/>
      <c r="AO213" s="282">
        <f>T213+W213+Z213+AA213+AB213+AC213+AD213+AE213+AF213+AG213+AH213+AI213+AK213+AL213+AM213+AN213+U213+AJ213</f>
        <v>30</v>
      </c>
      <c r="AP213" s="292">
        <f>(AO213-AE213-AI213-AJ213-AA213-AC213)*$AY$5-(K213+L213)*150000</f>
        <v>121230</v>
      </c>
      <c r="AQ213" s="283">
        <f>(IF(AP213&lt;1500001,AP213*0%,IF(AP213&lt;2000001,AP213*5%-75000,IF(AP213&lt;8500001,AP213*10%-175000,IF(AP213&lt;=12500001,AP213*15%-600000,IF(AP213&gt;12500001,AP213*20%-1225000))))))/$AY$5</f>
        <v>0</v>
      </c>
      <c r="AR213" s="299"/>
      <c r="AS213" s="278"/>
      <c r="AT213" s="277"/>
      <c r="AU213" s="280"/>
      <c r="AV213" s="285">
        <f t="shared" si="22"/>
        <v>30</v>
      </c>
      <c r="AW213" s="286">
        <f t="shared" si="23"/>
        <v>30</v>
      </c>
      <c r="AX213" s="287">
        <f t="shared" si="24"/>
        <v>0</v>
      </c>
      <c r="AY213" s="301"/>
    </row>
    <row r="214" spans="1:51" s="14" customFormat="1" ht="77.25" customHeight="1">
      <c r="A214" s="120">
        <v>354</v>
      </c>
      <c r="B214" s="72">
        <v>205</v>
      </c>
      <c r="C214" s="186" t="s">
        <v>1088</v>
      </c>
      <c r="D214" s="186" t="s">
        <v>1089</v>
      </c>
      <c r="E214" s="186" t="s">
        <v>1090</v>
      </c>
      <c r="F214" s="186" t="s">
        <v>102</v>
      </c>
      <c r="G214" s="186">
        <v>44760</v>
      </c>
      <c r="H214" s="174">
        <v>31779</v>
      </c>
      <c r="I214" s="174" t="s">
        <v>1115</v>
      </c>
      <c r="J214" s="169" t="s">
        <v>1111</v>
      </c>
      <c r="K214" s="184"/>
      <c r="L214" s="184"/>
      <c r="M214" s="142" t="s">
        <v>867</v>
      </c>
      <c r="N214" s="146" t="s">
        <v>98</v>
      </c>
      <c r="O214" s="205"/>
      <c r="P214" s="205"/>
      <c r="Q214" s="205"/>
      <c r="R214" s="272">
        <v>204</v>
      </c>
      <c r="S214" s="273"/>
      <c r="T214" s="274">
        <f t="shared" si="20"/>
        <v>0</v>
      </c>
      <c r="U214" s="274">
        <v>30</v>
      </c>
      <c r="V214" s="295"/>
      <c r="W214" s="276">
        <f t="shared" si="21"/>
        <v>0</v>
      </c>
      <c r="X214" s="298"/>
      <c r="Y214" s="298"/>
      <c r="Z214" s="277">
        <f>SUM(204/$R$5/8*2*X214)+SUM(204/$R$5/8*2*Y214)</f>
        <v>0</v>
      </c>
      <c r="AA214" s="278">
        <f t="shared" si="26"/>
        <v>0</v>
      </c>
      <c r="AB214" s="277"/>
      <c r="AC214" s="277">
        <f>8/$R$5*S214</f>
        <v>0</v>
      </c>
      <c r="AD214" s="277"/>
      <c r="AE214" s="279">
        <f>7/$R$5*S214</f>
        <v>0</v>
      </c>
      <c r="AF214" s="299"/>
      <c r="AG214" s="299"/>
      <c r="AH214" s="278">
        <f>IFERROR(VLOOKUP(C214,[1]Anuual!B:Y,24,0),0)</f>
        <v>0</v>
      </c>
      <c r="AI214" s="122"/>
      <c r="AJ214" s="298"/>
      <c r="AK214" s="277">
        <v>0</v>
      </c>
      <c r="AL214" s="277"/>
      <c r="AM214" s="277">
        <v>0</v>
      </c>
      <c r="AN214" s="300"/>
      <c r="AO214" s="282">
        <f>T214+W214+Z214+AA214+AB214+AC214+AD214+AE214+AF214+AG214+AH214+AI214+AK214+AL214+AM214+AN214+U214+AJ214</f>
        <v>30</v>
      </c>
      <c r="AP214" s="292">
        <f>(AO214-AE214-AI214-AJ214-AA214-AC214)*$AY$5-(K214+L214)*150000</f>
        <v>121230</v>
      </c>
      <c r="AQ214" s="283">
        <f>(IF(AP214&lt;1500001,AP214*0%,IF(AP214&lt;2000001,AP214*5%-75000,IF(AP214&lt;8500001,AP214*10%-175000,IF(AP214&lt;=12500001,AP214*15%-600000,IF(AP214&gt;12500001,AP214*20%-1225000))))))/$AY$5</f>
        <v>0</v>
      </c>
      <c r="AR214" s="299"/>
      <c r="AS214" s="278"/>
      <c r="AT214" s="277"/>
      <c r="AU214" s="280"/>
      <c r="AV214" s="285">
        <f t="shared" si="22"/>
        <v>30</v>
      </c>
      <c r="AW214" s="286">
        <f t="shared" si="23"/>
        <v>30</v>
      </c>
      <c r="AX214" s="287">
        <f t="shared" si="24"/>
        <v>0</v>
      </c>
      <c r="AY214" s="301"/>
    </row>
    <row r="215" spans="1:51" s="14" customFormat="1" ht="77.25" customHeight="1">
      <c r="A215" s="120">
        <v>356</v>
      </c>
      <c r="B215" s="72">
        <v>206</v>
      </c>
      <c r="C215" s="186" t="s">
        <v>1091</v>
      </c>
      <c r="D215" s="186" t="s">
        <v>1092</v>
      </c>
      <c r="E215" s="186" t="s">
        <v>1093</v>
      </c>
      <c r="F215" s="186" t="s">
        <v>102</v>
      </c>
      <c r="G215" s="186">
        <v>44767</v>
      </c>
      <c r="H215" s="174" t="s">
        <v>1110</v>
      </c>
      <c r="I215" s="168" t="s">
        <v>1113</v>
      </c>
      <c r="J215" s="169" t="s">
        <v>1112</v>
      </c>
      <c r="K215" s="184"/>
      <c r="L215" s="184"/>
      <c r="M215" s="142" t="s">
        <v>1095</v>
      </c>
      <c r="N215" s="146" t="s">
        <v>1288</v>
      </c>
      <c r="O215" s="205">
        <v>175</v>
      </c>
      <c r="P215" s="205">
        <v>120</v>
      </c>
      <c r="Q215" s="205">
        <v>140</v>
      </c>
      <c r="R215" s="272">
        <v>204</v>
      </c>
      <c r="S215" s="273">
        <v>25.8125</v>
      </c>
      <c r="T215" s="274">
        <f t="shared" si="20"/>
        <v>634.39182692307691</v>
      </c>
      <c r="U215" s="274"/>
      <c r="V215" s="295"/>
      <c r="W215" s="276">
        <f t="shared" si="21"/>
        <v>0</v>
      </c>
      <c r="X215" s="298"/>
      <c r="Y215" s="298"/>
      <c r="Z215" s="277">
        <f>SUM(204/$R$5/8*2*X215)+SUM(204/$R$5/8*2*Y215)</f>
        <v>0</v>
      </c>
      <c r="AA215" s="278">
        <f t="shared" si="26"/>
        <v>0</v>
      </c>
      <c r="AB215" s="277">
        <v>3</v>
      </c>
      <c r="AC215" s="277">
        <f>8/$R$5*S215</f>
        <v>7.9423076923076925</v>
      </c>
      <c r="AD215" s="277"/>
      <c r="AE215" s="279">
        <f>7/$R$5*S215</f>
        <v>6.9495192307692308</v>
      </c>
      <c r="AF215" s="299"/>
      <c r="AG215" s="299"/>
      <c r="AH215" s="278"/>
      <c r="AI215" s="122">
        <v>86.41</v>
      </c>
      <c r="AJ215" s="298"/>
      <c r="AK215" s="277">
        <v>0</v>
      </c>
      <c r="AL215" s="277"/>
      <c r="AM215" s="277">
        <v>0</v>
      </c>
      <c r="AN215" s="300"/>
      <c r="AO215" s="282">
        <f>T215+W215+Z215+AA215+AB215+AC215+AD215+AE215+AF215+AG215+AH215+AI215+AK215+AL215+AM215+AN215+U215+AJ215</f>
        <v>738.69365384615389</v>
      </c>
      <c r="AP215" s="292">
        <f>(AO215-AE215-AI215-AJ215-AA215-AC215)*$AY$5-(K215+L215)*150000</f>
        <v>2575700.372596154</v>
      </c>
      <c r="AQ215" s="283">
        <f>(IF(AP215&lt;1500001,AP215*0%,IF(AP215&lt;2000001,AP215*5%-75000,IF(AP215&lt;8500001,AP215*10%-175000,IF(AP215&lt;=12500001,AP215*15%-600000,IF(AP215&gt;12500001,AP215*20%-1225000))))))/$AY$5</f>
        <v>20.433070343879091</v>
      </c>
      <c r="AR215" s="299"/>
      <c r="AS215" s="278">
        <v>108.97</v>
      </c>
      <c r="AT215" s="277"/>
      <c r="AU215" s="280"/>
      <c r="AV215" s="285">
        <f t="shared" si="22"/>
        <v>609.29</v>
      </c>
      <c r="AW215" s="286">
        <f t="shared" si="23"/>
        <v>609</v>
      </c>
      <c r="AX215" s="287">
        <f t="shared" si="24"/>
        <v>1200</v>
      </c>
      <c r="AY215" s="301"/>
    </row>
    <row r="216" spans="1:51" s="14" customFormat="1" ht="77.25" customHeight="1">
      <c r="A216" s="118">
        <v>357</v>
      </c>
      <c r="B216" s="72">
        <v>207</v>
      </c>
      <c r="C216" s="186" t="s">
        <v>1094</v>
      </c>
      <c r="D216" s="186" t="s">
        <v>1275</v>
      </c>
      <c r="E216" s="186" t="s">
        <v>1274</v>
      </c>
      <c r="F216" s="186" t="s">
        <v>91</v>
      </c>
      <c r="G216" s="186">
        <v>44771</v>
      </c>
      <c r="H216" s="174">
        <v>38681</v>
      </c>
      <c r="I216" s="168" t="s">
        <v>1273</v>
      </c>
      <c r="J216" s="169" t="s">
        <v>1114</v>
      </c>
      <c r="K216" s="184"/>
      <c r="L216" s="184"/>
      <c r="M216" s="142" t="s">
        <v>867</v>
      </c>
      <c r="N216" s="146" t="s">
        <v>98</v>
      </c>
      <c r="O216" s="205"/>
      <c r="P216" s="205"/>
      <c r="Q216" s="205"/>
      <c r="R216" s="272">
        <v>204</v>
      </c>
      <c r="S216" s="273"/>
      <c r="T216" s="274">
        <f t="shared" si="20"/>
        <v>0</v>
      </c>
      <c r="U216" s="274">
        <v>30</v>
      </c>
      <c r="V216" s="295"/>
      <c r="W216" s="276">
        <f t="shared" si="21"/>
        <v>0</v>
      </c>
      <c r="X216" s="298"/>
      <c r="Y216" s="298"/>
      <c r="Z216" s="277">
        <f>SUM(204/$R$5/8*2*X216)+SUM(204/$R$5/8*2*Y216)</f>
        <v>0</v>
      </c>
      <c r="AA216" s="278">
        <f t="shared" si="26"/>
        <v>0</v>
      </c>
      <c r="AB216" s="277"/>
      <c r="AC216" s="277">
        <f>8/$R$5*S216</f>
        <v>0</v>
      </c>
      <c r="AD216" s="277"/>
      <c r="AE216" s="279">
        <f>7/$R$5*S216</f>
        <v>0</v>
      </c>
      <c r="AF216" s="299"/>
      <c r="AG216" s="299"/>
      <c r="AH216" s="278">
        <f>IFERROR(VLOOKUP(C216,[1]Anuual!B:Y,24,0),0)</f>
        <v>0</v>
      </c>
      <c r="AI216" s="122"/>
      <c r="AJ216" s="298"/>
      <c r="AK216" s="277">
        <v>0</v>
      </c>
      <c r="AL216" s="277"/>
      <c r="AM216" s="277">
        <v>0</v>
      </c>
      <c r="AN216" s="300"/>
      <c r="AO216" s="282">
        <f>T216+W216+Z216+AA216+AB216+AC216+AD216+AE216+AF216+AG216+AH216+AI216+AK216+AL216+AM216+AN216+U216+AJ216</f>
        <v>30</v>
      </c>
      <c r="AP216" s="292">
        <f>(AO216-AE216-AI216-AJ216-AA216-AC216)*$AY$5-(K216+L216)*150000</f>
        <v>121230</v>
      </c>
      <c r="AQ216" s="283">
        <f>(IF(AP216&lt;1500001,AP216*0%,IF(AP216&lt;2000001,AP216*5%-75000,IF(AP216&lt;8500001,AP216*10%-175000,IF(AP216&lt;=12500001,AP216*15%-600000,IF(AP216&gt;12500001,AP216*20%-1225000))))))/$AY$5</f>
        <v>0</v>
      </c>
      <c r="AR216" s="299"/>
      <c r="AS216" s="278"/>
      <c r="AT216" s="277"/>
      <c r="AU216" s="280"/>
      <c r="AV216" s="285">
        <f t="shared" si="22"/>
        <v>30</v>
      </c>
      <c r="AW216" s="286">
        <f t="shared" si="23"/>
        <v>30</v>
      </c>
      <c r="AX216" s="287">
        <f t="shared" si="24"/>
        <v>0</v>
      </c>
      <c r="AY216" s="301"/>
    </row>
    <row r="217" spans="1:51" s="14" customFormat="1" ht="77.25" customHeight="1">
      <c r="A217" s="118">
        <v>361</v>
      </c>
      <c r="B217" s="72">
        <v>208</v>
      </c>
      <c r="C217" s="174" t="s">
        <v>1118</v>
      </c>
      <c r="D217" s="174" t="s">
        <v>1119</v>
      </c>
      <c r="E217" s="174" t="s">
        <v>1120</v>
      </c>
      <c r="F217" s="174" t="s">
        <v>102</v>
      </c>
      <c r="G217" s="187">
        <v>44824</v>
      </c>
      <c r="H217" s="174">
        <v>36783</v>
      </c>
      <c r="I217" s="168" t="s">
        <v>1121</v>
      </c>
      <c r="J217" s="195">
        <v>964069653</v>
      </c>
      <c r="K217" s="184"/>
      <c r="L217" s="184"/>
      <c r="M217" s="142" t="s">
        <v>995</v>
      </c>
      <c r="N217" s="146" t="s">
        <v>1302</v>
      </c>
      <c r="O217" s="205"/>
      <c r="P217" s="205"/>
      <c r="Q217" s="205"/>
      <c r="R217" s="272">
        <v>204</v>
      </c>
      <c r="S217" s="273"/>
      <c r="T217" s="274">
        <f t="shared" si="20"/>
        <v>0</v>
      </c>
      <c r="U217" s="274">
        <v>30</v>
      </c>
      <c r="V217" s="295"/>
      <c r="W217" s="276">
        <f t="shared" si="21"/>
        <v>0</v>
      </c>
      <c r="X217" s="298"/>
      <c r="Y217" s="298"/>
      <c r="Z217" s="277">
        <f>SUM(204/$R$5/8*2*X217)+SUM(204/$R$5/8*2*Y217)</f>
        <v>0</v>
      </c>
      <c r="AA217" s="278">
        <f t="shared" si="26"/>
        <v>0</v>
      </c>
      <c r="AB217" s="277"/>
      <c r="AC217" s="277">
        <f>8/$R$5*S217</f>
        <v>0</v>
      </c>
      <c r="AD217" s="277"/>
      <c r="AE217" s="279">
        <f>7/$R$5*S217</f>
        <v>0</v>
      </c>
      <c r="AF217" s="299"/>
      <c r="AG217" s="299"/>
      <c r="AH217" s="278">
        <f>IFERROR(VLOOKUP(C217,[1]Anuual!B:Y,24,0),0)</f>
        <v>0</v>
      </c>
      <c r="AI217" s="122"/>
      <c r="AJ217" s="298"/>
      <c r="AK217" s="277">
        <v>0</v>
      </c>
      <c r="AL217" s="277"/>
      <c r="AM217" s="277">
        <v>0</v>
      </c>
      <c r="AN217" s="300"/>
      <c r="AO217" s="282">
        <f>T217+W217+Z217+AA217+AB217+AC217+AD217+AE217+AF217+AG217+AH217+AI217+AK217+AL217+AM217+AN217+U217+AJ217</f>
        <v>30</v>
      </c>
      <c r="AP217" s="292">
        <f>(AO217-AE217-AI217-AJ217-AA217-AC217)*$AY$5-(K217+L217)*150000</f>
        <v>121230</v>
      </c>
      <c r="AQ217" s="283">
        <f>(IF(AP217&lt;1500001,AP217*0%,IF(AP217&lt;2000001,AP217*5%-75000,IF(AP217&lt;8500001,AP217*10%-175000,IF(AP217&lt;=12500001,AP217*15%-600000,IF(AP217&gt;12500001,AP217*20%-1225000))))))/$AY$5</f>
        <v>0</v>
      </c>
      <c r="AR217" s="299"/>
      <c r="AS217" s="278"/>
      <c r="AT217" s="277"/>
      <c r="AU217" s="280"/>
      <c r="AV217" s="285">
        <f t="shared" si="22"/>
        <v>30</v>
      </c>
      <c r="AW217" s="286">
        <f t="shared" si="23"/>
        <v>30</v>
      </c>
      <c r="AX217" s="287">
        <f t="shared" si="24"/>
        <v>0</v>
      </c>
      <c r="AY217" s="301"/>
    </row>
    <row r="218" spans="1:51" s="14" customFormat="1" ht="77.25" customHeight="1">
      <c r="A218" s="118">
        <v>363</v>
      </c>
      <c r="B218" s="72">
        <v>209</v>
      </c>
      <c r="C218" s="186" t="s">
        <v>1122</v>
      </c>
      <c r="D218" s="186" t="s">
        <v>1123</v>
      </c>
      <c r="E218" s="186" t="s">
        <v>1124</v>
      </c>
      <c r="F218" s="174" t="s">
        <v>91</v>
      </c>
      <c r="G218" s="186">
        <v>44835</v>
      </c>
      <c r="H218" s="174">
        <v>36303</v>
      </c>
      <c r="I218" s="168" t="s">
        <v>1163</v>
      </c>
      <c r="J218" s="195">
        <v>1656736</v>
      </c>
      <c r="K218" s="184"/>
      <c r="L218" s="184"/>
      <c r="M218" s="142" t="s">
        <v>1138</v>
      </c>
      <c r="N218" s="146" t="s">
        <v>1289</v>
      </c>
      <c r="O218" s="205">
        <v>100</v>
      </c>
      <c r="P218" s="205">
        <v>30</v>
      </c>
      <c r="Q218" s="205">
        <v>50</v>
      </c>
      <c r="R218" s="272">
        <v>204</v>
      </c>
      <c r="S218" s="273">
        <v>26</v>
      </c>
      <c r="T218" s="274">
        <f t="shared" si="20"/>
        <v>384</v>
      </c>
      <c r="U218" s="274"/>
      <c r="V218" s="295"/>
      <c r="W218" s="276">
        <f t="shared" si="21"/>
        <v>0</v>
      </c>
      <c r="X218" s="298"/>
      <c r="Y218" s="298"/>
      <c r="Z218" s="277">
        <f>SUM(204/$R$5/8*2*X218)+SUM(204/$R$5/8*2*Y218)</f>
        <v>0</v>
      </c>
      <c r="AA218" s="278">
        <f>V218/2*0.625</f>
        <v>0</v>
      </c>
      <c r="AB218" s="277">
        <v>15</v>
      </c>
      <c r="AC218" s="277">
        <f>8/$R$5*S218</f>
        <v>8</v>
      </c>
      <c r="AD218" s="277"/>
      <c r="AE218" s="279">
        <f>7/$R$5*S218</f>
        <v>7</v>
      </c>
      <c r="AF218" s="299"/>
      <c r="AG218" s="299"/>
      <c r="AH218" s="278"/>
      <c r="AI218" s="122">
        <v>62.1</v>
      </c>
      <c r="AJ218" s="298"/>
      <c r="AK218" s="277">
        <v>0</v>
      </c>
      <c r="AL218" s="277"/>
      <c r="AM218" s="277">
        <v>0</v>
      </c>
      <c r="AN218" s="300"/>
      <c r="AO218" s="282">
        <f>T218+W218+Z218+AA218+AB218+AC218+AD218+AE218+AF218+AG218+AH218+AI218+AK218+AL218+AM218+AN218+U218+AJ218</f>
        <v>476.1</v>
      </c>
      <c r="AP218" s="292">
        <f>(AO218-AE218-AI218-AJ218-AA218-AC218)*$AY$5-(K218+L218)*150000</f>
        <v>1612359</v>
      </c>
      <c r="AQ218" s="283">
        <f>(IF(AP218&lt;1500001,AP218*0%,IF(AP218&lt;2000001,AP218*5%-75000,IF(AP218&lt;8500001,AP218*10%-175000,IF(AP218&lt;=12500001,AP218*15%-600000,IF(AP218&gt;12500001,AP218*20%-1225000))))))/$AY$5</f>
        <v>1.3902375649591714</v>
      </c>
      <c r="AR218" s="299"/>
      <c r="AS218" s="278">
        <v>109.5</v>
      </c>
      <c r="AT218" s="277"/>
      <c r="AU218" s="280"/>
      <c r="AV218" s="285">
        <f t="shared" si="22"/>
        <v>365.21</v>
      </c>
      <c r="AW218" s="286">
        <f t="shared" si="23"/>
        <v>365</v>
      </c>
      <c r="AX218" s="287">
        <f t="shared" si="24"/>
        <v>800</v>
      </c>
      <c r="AY218" s="301"/>
    </row>
    <row r="219" spans="1:51" s="14" customFormat="1" ht="77.25" customHeight="1">
      <c r="A219" s="120">
        <v>364</v>
      </c>
      <c r="B219" s="72">
        <v>210</v>
      </c>
      <c r="C219" s="186" t="s">
        <v>1125</v>
      </c>
      <c r="D219" s="186" t="s">
        <v>394</v>
      </c>
      <c r="E219" s="186" t="s">
        <v>395</v>
      </c>
      <c r="F219" s="186" t="s">
        <v>91</v>
      </c>
      <c r="G219" s="186">
        <v>44866</v>
      </c>
      <c r="H219" s="167">
        <v>33270</v>
      </c>
      <c r="I219" s="168" t="s">
        <v>1164</v>
      </c>
      <c r="J219" s="169" t="s">
        <v>1165</v>
      </c>
      <c r="K219" s="184"/>
      <c r="L219" s="184"/>
      <c r="M219" s="142" t="s">
        <v>995</v>
      </c>
      <c r="N219" s="146" t="s">
        <v>1302</v>
      </c>
      <c r="O219" s="205">
        <v>60</v>
      </c>
      <c r="P219" s="205"/>
      <c r="Q219" s="205"/>
      <c r="R219" s="272">
        <v>204</v>
      </c>
      <c r="S219" s="273">
        <v>26</v>
      </c>
      <c r="T219" s="274">
        <f t="shared" si="20"/>
        <v>264</v>
      </c>
      <c r="U219" s="274"/>
      <c r="V219" s="295"/>
      <c r="W219" s="276">
        <f t="shared" si="21"/>
        <v>0</v>
      </c>
      <c r="X219" s="298"/>
      <c r="Y219" s="298"/>
      <c r="Z219" s="277">
        <f>SUM(204/$R$5/8*2*X219)+SUM(204/$R$5/8*2*Y219)</f>
        <v>0</v>
      </c>
      <c r="AA219" s="278">
        <f>V219/2*0.625</f>
        <v>0</v>
      </c>
      <c r="AB219" s="277">
        <v>15</v>
      </c>
      <c r="AC219" s="277">
        <f>8/$R$5*S219</f>
        <v>8</v>
      </c>
      <c r="AD219" s="277"/>
      <c r="AE219" s="279">
        <f>7/$R$5*S219</f>
        <v>7</v>
      </c>
      <c r="AF219" s="299"/>
      <c r="AG219" s="299"/>
      <c r="AH219" s="278"/>
      <c r="AI219" s="122"/>
      <c r="AJ219" s="298"/>
      <c r="AK219" s="277">
        <v>0</v>
      </c>
      <c r="AL219" s="277"/>
      <c r="AM219" s="277">
        <v>0</v>
      </c>
      <c r="AN219" s="300"/>
      <c r="AO219" s="282">
        <f>T219+W219+Z219+AA219+AB219+AC219+AD219+AE219+AF219+AG219+AH219+AI219+AK219+AL219+AM219+AN219+U219+AJ219</f>
        <v>294</v>
      </c>
      <c r="AP219" s="292">
        <f>(AO219-AE219-AI219-AJ219-AA219-AC219)*$AY$5-(K219+L219)*150000</f>
        <v>1127439</v>
      </c>
      <c r="AQ219" s="283">
        <f>(IF(AP219&lt;1500001,AP219*0%,IF(AP219&lt;2000001,AP219*5%-75000,IF(AP219&lt;8500001,AP219*10%-175000,IF(AP219&lt;=12500001,AP219*15%-600000,IF(AP219&gt;12500001,AP219*20%-1225000))))))/$AY$5</f>
        <v>0</v>
      </c>
      <c r="AR219" s="299"/>
      <c r="AS219" s="278">
        <v>109.5</v>
      </c>
      <c r="AT219" s="277"/>
      <c r="AU219" s="280"/>
      <c r="AV219" s="285">
        <f t="shared" si="22"/>
        <v>184.5</v>
      </c>
      <c r="AW219" s="286">
        <f t="shared" si="23"/>
        <v>184</v>
      </c>
      <c r="AX219" s="287">
        <f t="shared" si="24"/>
        <v>2000</v>
      </c>
      <c r="AY219" s="301"/>
    </row>
    <row r="220" spans="1:51" s="14" customFormat="1" ht="77.25" customHeight="1">
      <c r="A220" s="118">
        <v>365</v>
      </c>
      <c r="B220" s="72">
        <v>211</v>
      </c>
      <c r="C220" s="186" t="s">
        <v>1126</v>
      </c>
      <c r="D220" s="186" t="s">
        <v>396</v>
      </c>
      <c r="E220" s="186" t="s">
        <v>397</v>
      </c>
      <c r="F220" s="186" t="s">
        <v>91</v>
      </c>
      <c r="G220" s="186">
        <v>44866</v>
      </c>
      <c r="H220" s="167">
        <v>32993</v>
      </c>
      <c r="I220" s="168" t="s">
        <v>1166</v>
      </c>
      <c r="J220" s="169" t="s">
        <v>1167</v>
      </c>
      <c r="K220" s="184"/>
      <c r="L220" s="184"/>
      <c r="M220" s="142" t="s">
        <v>878</v>
      </c>
      <c r="N220" s="146" t="s">
        <v>114</v>
      </c>
      <c r="O220" s="205"/>
      <c r="P220" s="205"/>
      <c r="Q220" s="205"/>
      <c r="R220" s="272">
        <v>204</v>
      </c>
      <c r="S220" s="273"/>
      <c r="T220" s="274">
        <f t="shared" si="20"/>
        <v>0</v>
      </c>
      <c r="U220" s="274">
        <v>30</v>
      </c>
      <c r="V220" s="295"/>
      <c r="W220" s="276">
        <f t="shared" si="21"/>
        <v>0</v>
      </c>
      <c r="X220" s="298"/>
      <c r="Y220" s="298"/>
      <c r="Z220" s="277">
        <f>SUM(204/$R$5/8*2*X220)+SUM(204/$R$5/8*2*Y220)</f>
        <v>0</v>
      </c>
      <c r="AA220" s="278">
        <f>V220/2*0.625</f>
        <v>0</v>
      </c>
      <c r="AB220" s="277"/>
      <c r="AC220" s="277">
        <f>8/$R$5*S220</f>
        <v>0</v>
      </c>
      <c r="AD220" s="277"/>
      <c r="AE220" s="279">
        <f>7/$R$5*S220</f>
        <v>0</v>
      </c>
      <c r="AF220" s="299"/>
      <c r="AG220" s="299"/>
      <c r="AH220" s="278">
        <f>IFERROR(VLOOKUP(C220,[1]Anuual!B:Y,24,0),0)</f>
        <v>0</v>
      </c>
      <c r="AI220" s="122"/>
      <c r="AJ220" s="298"/>
      <c r="AK220" s="277">
        <v>0</v>
      </c>
      <c r="AL220" s="277"/>
      <c r="AM220" s="277">
        <v>0</v>
      </c>
      <c r="AN220" s="300"/>
      <c r="AO220" s="282">
        <f>T220+W220+Z220+AA220+AB220+AC220+AD220+AE220+AF220+AG220+AH220+AI220+AK220+AL220+AM220+AN220+U220+AJ220</f>
        <v>30</v>
      </c>
      <c r="AP220" s="292">
        <f>(AO220-AE220-AI220-AJ220-AA220-AC220)*$AY$5-(K220+L220)*150000</f>
        <v>121230</v>
      </c>
      <c r="AQ220" s="283">
        <f>(IF(AP220&lt;1500001,AP220*0%,IF(AP220&lt;2000001,AP220*5%-75000,IF(AP220&lt;8500001,AP220*10%-175000,IF(AP220&lt;=12500001,AP220*15%-600000,IF(AP220&gt;12500001,AP220*20%-1225000))))))/$AY$5</f>
        <v>0</v>
      </c>
      <c r="AR220" s="299"/>
      <c r="AS220" s="278"/>
      <c r="AT220" s="277"/>
      <c r="AU220" s="280"/>
      <c r="AV220" s="285">
        <f t="shared" si="22"/>
        <v>30</v>
      </c>
      <c r="AW220" s="286">
        <f t="shared" si="23"/>
        <v>30</v>
      </c>
      <c r="AX220" s="287">
        <f t="shared" si="24"/>
        <v>0</v>
      </c>
      <c r="AY220" s="301"/>
    </row>
    <row r="221" spans="1:51" s="14" customFormat="1" ht="77.25" customHeight="1">
      <c r="A221" s="118">
        <v>367</v>
      </c>
      <c r="B221" s="72">
        <v>212</v>
      </c>
      <c r="C221" s="186" t="s">
        <v>1127</v>
      </c>
      <c r="D221" s="186" t="s">
        <v>398</v>
      </c>
      <c r="E221" s="186" t="s">
        <v>399</v>
      </c>
      <c r="F221" s="186" t="s">
        <v>91</v>
      </c>
      <c r="G221" s="186">
        <v>44866</v>
      </c>
      <c r="H221" s="167">
        <v>33788</v>
      </c>
      <c r="I221" s="168" t="s">
        <v>1168</v>
      </c>
      <c r="J221" s="169" t="s">
        <v>1169</v>
      </c>
      <c r="K221" s="184"/>
      <c r="L221" s="184"/>
      <c r="M221" s="142" t="s">
        <v>1357</v>
      </c>
      <c r="N221" s="146" t="s">
        <v>1283</v>
      </c>
      <c r="O221" s="205">
        <v>60</v>
      </c>
      <c r="P221" s="205"/>
      <c r="Q221" s="205"/>
      <c r="R221" s="272">
        <v>204</v>
      </c>
      <c r="S221" s="273">
        <v>26</v>
      </c>
      <c r="T221" s="274">
        <f t="shared" si="20"/>
        <v>264</v>
      </c>
      <c r="U221" s="274"/>
      <c r="V221" s="295"/>
      <c r="W221" s="276">
        <f t="shared" si="21"/>
        <v>0</v>
      </c>
      <c r="X221" s="298"/>
      <c r="Y221" s="298"/>
      <c r="Z221" s="277">
        <f>SUM(204/$R$5/8*2*X221)+SUM(204/$R$5/8*2*Y221)</f>
        <v>0</v>
      </c>
      <c r="AA221" s="278">
        <f>V221/2*0.625</f>
        <v>0</v>
      </c>
      <c r="AB221" s="277">
        <v>15</v>
      </c>
      <c r="AC221" s="277">
        <f>8/$R$5*S221</f>
        <v>8</v>
      </c>
      <c r="AD221" s="277"/>
      <c r="AE221" s="279">
        <f>7/$R$5*S221</f>
        <v>7</v>
      </c>
      <c r="AF221" s="299"/>
      <c r="AG221" s="151"/>
      <c r="AH221" s="278"/>
      <c r="AI221" s="122"/>
      <c r="AJ221" s="298"/>
      <c r="AK221" s="277">
        <v>0</v>
      </c>
      <c r="AL221" s="277"/>
      <c r="AM221" s="277">
        <v>0</v>
      </c>
      <c r="AN221" s="300"/>
      <c r="AO221" s="282">
        <f>T221+W221+Z221+AA221+AB221+AC221+AD221+AE221+AF221+AG221+AH221+AI221+AK221+AL221+AM221+AN221+U221+AJ221</f>
        <v>294</v>
      </c>
      <c r="AP221" s="292">
        <f>(AO221-AE221-AI221-AJ221-AA221-AC221)*$AY$5-(K221+L221)*150000</f>
        <v>1127439</v>
      </c>
      <c r="AQ221" s="283">
        <f>(IF(AP221&lt;1500001,AP221*0%,IF(AP221&lt;2000001,AP221*5%-75000,IF(AP221&lt;8500001,AP221*10%-175000,IF(AP221&lt;=12500001,AP221*15%-600000,IF(AP221&gt;12500001,AP221*20%-1225000))))))/$AY$5</f>
        <v>0</v>
      </c>
      <c r="AR221" s="299"/>
      <c r="AS221" s="278">
        <v>109.5</v>
      </c>
      <c r="AT221" s="277"/>
      <c r="AU221" s="280"/>
      <c r="AV221" s="285">
        <f t="shared" si="22"/>
        <v>184.5</v>
      </c>
      <c r="AW221" s="286">
        <f t="shared" si="23"/>
        <v>184</v>
      </c>
      <c r="AX221" s="287">
        <f t="shared" si="24"/>
        <v>2000</v>
      </c>
      <c r="AY221" s="301"/>
    </row>
    <row r="222" spans="1:51" s="14" customFormat="1" ht="77.25" customHeight="1">
      <c r="A222" s="118">
        <v>369</v>
      </c>
      <c r="B222" s="72">
        <v>213</v>
      </c>
      <c r="C222" s="186" t="s">
        <v>1128</v>
      </c>
      <c r="D222" s="186" t="s">
        <v>1129</v>
      </c>
      <c r="E222" s="186" t="s">
        <v>1130</v>
      </c>
      <c r="F222" s="186" t="s">
        <v>91</v>
      </c>
      <c r="G222" s="186">
        <v>44866</v>
      </c>
      <c r="H222" s="167">
        <v>36900</v>
      </c>
      <c r="I222" s="168" t="s">
        <v>1170</v>
      </c>
      <c r="J222" s="150" t="s">
        <v>1171</v>
      </c>
      <c r="K222" s="184"/>
      <c r="L222" s="184"/>
      <c r="M222" s="142" t="s">
        <v>854</v>
      </c>
      <c r="N222" s="146" t="s">
        <v>272</v>
      </c>
      <c r="O222" s="205"/>
      <c r="P222" s="205">
        <v>30</v>
      </c>
      <c r="Q222" s="205"/>
      <c r="R222" s="272">
        <v>204</v>
      </c>
      <c r="S222" s="273">
        <v>26</v>
      </c>
      <c r="T222" s="274">
        <f t="shared" si="20"/>
        <v>234</v>
      </c>
      <c r="U222" s="274"/>
      <c r="V222" s="295"/>
      <c r="W222" s="276">
        <f t="shared" si="21"/>
        <v>0</v>
      </c>
      <c r="X222" s="298"/>
      <c r="Y222" s="298"/>
      <c r="Z222" s="277">
        <f>SUM(204/$R$5/8*2*X222)+SUM(204/$R$5/8*2*Y222)</f>
        <v>0</v>
      </c>
      <c r="AA222" s="278">
        <f>V222/2*0.625</f>
        <v>0</v>
      </c>
      <c r="AB222" s="277">
        <v>15</v>
      </c>
      <c r="AC222" s="277">
        <f>8/$R$5*S222</f>
        <v>8</v>
      </c>
      <c r="AD222" s="277"/>
      <c r="AE222" s="279">
        <f>7/$R$5*S222</f>
        <v>7</v>
      </c>
      <c r="AF222" s="299"/>
      <c r="AG222" s="299"/>
      <c r="AH222" s="278"/>
      <c r="AI222" s="122"/>
      <c r="AJ222" s="298"/>
      <c r="AK222" s="277">
        <v>0</v>
      </c>
      <c r="AL222" s="277"/>
      <c r="AM222" s="277">
        <v>0</v>
      </c>
      <c r="AN222" s="300"/>
      <c r="AO222" s="282">
        <f>T222+W222+Z222+AA222+AB222+AC222+AD222+AE222+AF222+AG222+AH222+AI222+AK222+AL222+AM222+AN222+U222+AJ222</f>
        <v>264</v>
      </c>
      <c r="AP222" s="292">
        <f>(AO222-AE222-AI222-AJ222-AA222-AC222)*$AY$5-(K222+L222)*150000</f>
        <v>1006209</v>
      </c>
      <c r="AQ222" s="283">
        <f>(IF(AP222&lt;1500001,AP222*0%,IF(AP222&lt;2000001,AP222*5%-75000,IF(AP222&lt;8500001,AP222*10%-175000,IF(AP222&lt;=12500001,AP222*15%-600000,IF(AP222&gt;12500001,AP222*20%-1225000))))))/$AY$5</f>
        <v>0</v>
      </c>
      <c r="AR222" s="299"/>
      <c r="AS222" s="278">
        <v>109.5</v>
      </c>
      <c r="AT222" s="277"/>
      <c r="AU222" s="280"/>
      <c r="AV222" s="285">
        <f t="shared" si="22"/>
        <v>154.5</v>
      </c>
      <c r="AW222" s="286">
        <f t="shared" si="23"/>
        <v>154</v>
      </c>
      <c r="AX222" s="287">
        <f t="shared" si="24"/>
        <v>2000</v>
      </c>
      <c r="AY222" s="301"/>
    </row>
    <row r="223" spans="1:51" s="14" customFormat="1" ht="77.25" customHeight="1">
      <c r="A223" s="120">
        <v>370</v>
      </c>
      <c r="B223" s="72">
        <v>214</v>
      </c>
      <c r="C223" s="186" t="s">
        <v>1131</v>
      </c>
      <c r="D223" s="186" t="s">
        <v>400</v>
      </c>
      <c r="E223" s="186" t="s">
        <v>401</v>
      </c>
      <c r="F223" s="186" t="s">
        <v>91</v>
      </c>
      <c r="G223" s="186">
        <v>44866</v>
      </c>
      <c r="H223" s="167">
        <v>29990</v>
      </c>
      <c r="I223" s="168" t="s">
        <v>1172</v>
      </c>
      <c r="J223" s="150" t="s">
        <v>1173</v>
      </c>
      <c r="K223" s="184"/>
      <c r="L223" s="184"/>
      <c r="M223" s="142" t="s">
        <v>878</v>
      </c>
      <c r="N223" s="146" t="s">
        <v>114</v>
      </c>
      <c r="O223" s="205"/>
      <c r="P223" s="205"/>
      <c r="Q223" s="205"/>
      <c r="R223" s="272">
        <v>204</v>
      </c>
      <c r="S223" s="273"/>
      <c r="T223" s="274">
        <f t="shared" si="20"/>
        <v>0</v>
      </c>
      <c r="U223" s="274">
        <v>30</v>
      </c>
      <c r="V223" s="295"/>
      <c r="W223" s="276">
        <f t="shared" si="21"/>
        <v>0</v>
      </c>
      <c r="X223" s="298"/>
      <c r="Y223" s="298"/>
      <c r="Z223" s="277">
        <f>SUM(204/$R$5/8*2*X223)+SUM(204/$R$5/8*2*Y223)</f>
        <v>0</v>
      </c>
      <c r="AA223" s="278">
        <f>V223/2*0.625</f>
        <v>0</v>
      </c>
      <c r="AB223" s="277"/>
      <c r="AC223" s="277">
        <f>8/$R$5*S223</f>
        <v>0</v>
      </c>
      <c r="AD223" s="277"/>
      <c r="AE223" s="279">
        <f>7/$R$5*S223</f>
        <v>0</v>
      </c>
      <c r="AF223" s="299"/>
      <c r="AG223" s="299"/>
      <c r="AH223" s="278">
        <f>IFERROR(VLOOKUP(C223,[1]Anuual!B:Y,24,0),0)</f>
        <v>0</v>
      </c>
      <c r="AI223" s="122"/>
      <c r="AJ223" s="298"/>
      <c r="AK223" s="277">
        <v>0</v>
      </c>
      <c r="AL223" s="277"/>
      <c r="AM223" s="277">
        <v>0</v>
      </c>
      <c r="AN223" s="300"/>
      <c r="AO223" s="282">
        <f>T223+W223+Z223+AA223+AB223+AC223+AD223+AE223+AF223+AG223+AH223+AI223+AK223+AL223+AM223+AN223+U223+AJ223</f>
        <v>30</v>
      </c>
      <c r="AP223" s="292">
        <f>(AO223-AE223-AI223-AJ223-AA223-AC223)*$AY$5-(K223+L223)*150000</f>
        <v>121230</v>
      </c>
      <c r="AQ223" s="283">
        <f>(IF(AP223&lt;1500001,AP223*0%,IF(AP223&lt;2000001,AP223*5%-75000,IF(AP223&lt;8500001,AP223*10%-175000,IF(AP223&lt;=12500001,AP223*15%-600000,IF(AP223&gt;12500001,AP223*20%-1225000))))))/$AY$5</f>
        <v>0</v>
      </c>
      <c r="AR223" s="299"/>
      <c r="AS223" s="278"/>
      <c r="AT223" s="277"/>
      <c r="AU223" s="280"/>
      <c r="AV223" s="285">
        <f t="shared" si="22"/>
        <v>30</v>
      </c>
      <c r="AW223" s="286">
        <f t="shared" si="23"/>
        <v>30</v>
      </c>
      <c r="AX223" s="287">
        <f t="shared" si="24"/>
        <v>0</v>
      </c>
      <c r="AY223" s="301"/>
    </row>
    <row r="224" spans="1:51" s="14" customFormat="1" ht="77.25" customHeight="1">
      <c r="A224" s="120">
        <v>372</v>
      </c>
      <c r="B224" s="72">
        <v>215</v>
      </c>
      <c r="C224" s="186" t="s">
        <v>1132</v>
      </c>
      <c r="D224" s="186" t="s">
        <v>402</v>
      </c>
      <c r="E224" s="186" t="s">
        <v>403</v>
      </c>
      <c r="F224" s="186" t="s">
        <v>102</v>
      </c>
      <c r="G224" s="186">
        <v>44866</v>
      </c>
      <c r="H224" s="167">
        <v>32997</v>
      </c>
      <c r="I224" s="168" t="s">
        <v>1174</v>
      </c>
      <c r="J224" s="169" t="s">
        <v>1175</v>
      </c>
      <c r="K224" s="184"/>
      <c r="L224" s="184"/>
      <c r="M224" s="142" t="s">
        <v>878</v>
      </c>
      <c r="N224" s="146" t="s">
        <v>114</v>
      </c>
      <c r="O224" s="205"/>
      <c r="P224" s="205"/>
      <c r="Q224" s="205"/>
      <c r="R224" s="272">
        <v>204</v>
      </c>
      <c r="S224" s="273"/>
      <c r="T224" s="274">
        <f t="shared" si="20"/>
        <v>0</v>
      </c>
      <c r="U224" s="274">
        <v>30</v>
      </c>
      <c r="V224" s="295"/>
      <c r="W224" s="276">
        <f t="shared" si="21"/>
        <v>0</v>
      </c>
      <c r="X224" s="298"/>
      <c r="Y224" s="298"/>
      <c r="Z224" s="277">
        <f>SUM(204/$R$5/8*2*X224)+SUM(204/$R$5/8*2*Y224)</f>
        <v>0</v>
      </c>
      <c r="AA224" s="278">
        <f>V224/2*0.625</f>
        <v>0</v>
      </c>
      <c r="AB224" s="277"/>
      <c r="AC224" s="277">
        <f>8/$R$5*S224</f>
        <v>0</v>
      </c>
      <c r="AD224" s="277"/>
      <c r="AE224" s="279">
        <f>7/$R$5*S224</f>
        <v>0</v>
      </c>
      <c r="AF224" s="299"/>
      <c r="AG224" s="299"/>
      <c r="AH224" s="278">
        <f>IFERROR(VLOOKUP(C224,[1]Anuual!B:Y,24,0),0)</f>
        <v>0</v>
      </c>
      <c r="AI224" s="122"/>
      <c r="AJ224" s="298"/>
      <c r="AK224" s="277">
        <v>0</v>
      </c>
      <c r="AL224" s="277"/>
      <c r="AM224" s="277">
        <v>0</v>
      </c>
      <c r="AN224" s="300"/>
      <c r="AO224" s="282">
        <f>T224+W224+Z224+AA224+AB224+AC224+AD224+AE224+AF224+AG224+AH224+AI224+AK224+AL224+AM224+AN224+U224+AJ224</f>
        <v>30</v>
      </c>
      <c r="AP224" s="292">
        <f>(AO224-AE224-AI224-AJ224-AA224-AC224)*$AY$5-(K224+L224)*150000</f>
        <v>121230</v>
      </c>
      <c r="AQ224" s="283">
        <f>(IF(AP224&lt;1500001,AP224*0%,IF(AP224&lt;2000001,AP224*5%-75000,IF(AP224&lt;8500001,AP224*10%-175000,IF(AP224&lt;=12500001,AP224*15%-600000,IF(AP224&gt;12500001,AP224*20%-1225000))))))/$AY$5</f>
        <v>0</v>
      </c>
      <c r="AR224" s="299"/>
      <c r="AS224" s="278"/>
      <c r="AT224" s="277"/>
      <c r="AU224" s="280"/>
      <c r="AV224" s="285">
        <f t="shared" si="22"/>
        <v>30</v>
      </c>
      <c r="AW224" s="286">
        <f t="shared" si="23"/>
        <v>30</v>
      </c>
      <c r="AX224" s="287">
        <f t="shared" si="24"/>
        <v>0</v>
      </c>
      <c r="AY224" s="301"/>
    </row>
    <row r="225" spans="1:51" s="14" customFormat="1" ht="77.25" customHeight="1">
      <c r="A225" s="120">
        <v>374</v>
      </c>
      <c r="B225" s="72">
        <v>216</v>
      </c>
      <c r="C225" s="186" t="s">
        <v>1133</v>
      </c>
      <c r="D225" s="186" t="s">
        <v>404</v>
      </c>
      <c r="E225" s="186" t="s">
        <v>405</v>
      </c>
      <c r="F225" s="186" t="s">
        <v>91</v>
      </c>
      <c r="G225" s="186">
        <v>44866</v>
      </c>
      <c r="H225" s="167">
        <v>31815</v>
      </c>
      <c r="I225" s="168" t="s">
        <v>1176</v>
      </c>
      <c r="J225" s="169" t="s">
        <v>1177</v>
      </c>
      <c r="K225" s="184"/>
      <c r="L225" s="184"/>
      <c r="M225" s="142" t="s">
        <v>878</v>
      </c>
      <c r="N225" s="146" t="s">
        <v>114</v>
      </c>
      <c r="O225" s="205"/>
      <c r="P225" s="205">
        <v>20</v>
      </c>
      <c r="Q225" s="205"/>
      <c r="R225" s="272">
        <v>204</v>
      </c>
      <c r="S225" s="273">
        <v>26</v>
      </c>
      <c r="T225" s="274">
        <f t="shared" si="20"/>
        <v>224</v>
      </c>
      <c r="U225" s="274"/>
      <c r="V225" s="295"/>
      <c r="W225" s="276">
        <f t="shared" si="21"/>
        <v>0</v>
      </c>
      <c r="X225" s="298"/>
      <c r="Y225" s="298"/>
      <c r="Z225" s="277">
        <f>SUM(204/$R$5/8*2*X225)+SUM(204/$R$5/8*2*Y225)</f>
        <v>0</v>
      </c>
      <c r="AA225" s="278">
        <f>V225/2*0.625</f>
        <v>0</v>
      </c>
      <c r="AB225" s="277">
        <v>15</v>
      </c>
      <c r="AC225" s="277">
        <f>8/$R$5*S225</f>
        <v>8</v>
      </c>
      <c r="AD225" s="277"/>
      <c r="AE225" s="279">
        <f>7/$R$5*S225</f>
        <v>7</v>
      </c>
      <c r="AF225" s="299"/>
      <c r="AG225" s="299"/>
      <c r="AH225" s="278"/>
      <c r="AI225" s="122"/>
      <c r="AJ225" s="298"/>
      <c r="AK225" s="277">
        <v>0</v>
      </c>
      <c r="AL225" s="277"/>
      <c r="AM225" s="277">
        <v>0</v>
      </c>
      <c r="AN225" s="300"/>
      <c r="AO225" s="282">
        <f>T225+W225+Z225+AA225+AB225+AC225+AD225+AE225+AF225+AG225+AH225+AI225+AK225+AL225+AM225+AN225+U225+AJ225</f>
        <v>254</v>
      </c>
      <c r="AP225" s="292">
        <f>(AO225-AE225-AI225-AJ225-AA225-AC225)*$AY$5-(K225+L225)*150000</f>
        <v>965799</v>
      </c>
      <c r="AQ225" s="283">
        <f>(IF(AP225&lt;1500001,AP225*0%,IF(AP225&lt;2000001,AP225*5%-75000,IF(AP225&lt;8500001,AP225*10%-175000,IF(AP225&lt;=12500001,AP225*15%-600000,IF(AP225&gt;12500001,AP225*20%-1225000))))))/$AY$5</f>
        <v>0</v>
      </c>
      <c r="AR225" s="299"/>
      <c r="AS225" s="278">
        <v>109.5</v>
      </c>
      <c r="AT225" s="277"/>
      <c r="AU225" s="280"/>
      <c r="AV225" s="285">
        <f t="shared" si="22"/>
        <v>144.5</v>
      </c>
      <c r="AW225" s="286">
        <f t="shared" si="23"/>
        <v>144</v>
      </c>
      <c r="AX225" s="287">
        <f t="shared" si="24"/>
        <v>2000</v>
      </c>
      <c r="AY225" s="301"/>
    </row>
    <row r="226" spans="1:51" s="14" customFormat="1" ht="77.25" customHeight="1">
      <c r="A226" s="118">
        <v>375</v>
      </c>
      <c r="B226" s="72">
        <v>217</v>
      </c>
      <c r="C226" s="186" t="s">
        <v>1134</v>
      </c>
      <c r="D226" s="186" t="s">
        <v>408</v>
      </c>
      <c r="E226" s="186" t="s">
        <v>409</v>
      </c>
      <c r="F226" s="186" t="s">
        <v>91</v>
      </c>
      <c r="G226" s="186">
        <v>44866</v>
      </c>
      <c r="H226" s="167">
        <v>37903</v>
      </c>
      <c r="I226" s="168" t="s">
        <v>1178</v>
      </c>
      <c r="J226" s="169" t="s">
        <v>1179</v>
      </c>
      <c r="K226" s="184"/>
      <c r="L226" s="184"/>
      <c r="M226" s="142" t="s">
        <v>854</v>
      </c>
      <c r="N226" s="146" t="s">
        <v>1325</v>
      </c>
      <c r="O226" s="205"/>
      <c r="P226" s="205">
        <v>30</v>
      </c>
      <c r="Q226" s="205"/>
      <c r="R226" s="272">
        <v>204</v>
      </c>
      <c r="S226" s="273">
        <v>26</v>
      </c>
      <c r="T226" s="274">
        <f t="shared" si="20"/>
        <v>234</v>
      </c>
      <c r="U226" s="274"/>
      <c r="V226" s="295"/>
      <c r="W226" s="276">
        <f t="shared" si="21"/>
        <v>0</v>
      </c>
      <c r="X226" s="298"/>
      <c r="Y226" s="298"/>
      <c r="Z226" s="277">
        <f>SUM(204/$R$5/8*2*X226)+SUM(204/$R$5/8*2*Y226)</f>
        <v>0</v>
      </c>
      <c r="AA226" s="278">
        <f>V226/2*0.625</f>
        <v>0</v>
      </c>
      <c r="AB226" s="277">
        <v>15</v>
      </c>
      <c r="AC226" s="277">
        <f>8/$R$5*S226</f>
        <v>8</v>
      </c>
      <c r="AD226" s="277"/>
      <c r="AE226" s="279">
        <f>7/$R$5*S226</f>
        <v>7</v>
      </c>
      <c r="AF226" s="299"/>
      <c r="AG226" s="299"/>
      <c r="AH226" s="278"/>
      <c r="AI226" s="122"/>
      <c r="AJ226" s="298"/>
      <c r="AK226" s="277">
        <v>0</v>
      </c>
      <c r="AL226" s="277"/>
      <c r="AM226" s="277">
        <v>0</v>
      </c>
      <c r="AN226" s="300"/>
      <c r="AO226" s="282">
        <f>T226+W226+Z226+AA226+AB226+AC226+AD226+AE226+AF226+AG226+AH226+AI226+AK226+AL226+AM226+AN226+U226+AJ226</f>
        <v>264</v>
      </c>
      <c r="AP226" s="292">
        <f>(AO226-AE226-AI226-AJ226-AA226-AC226)*$AY$5-(K226+L226)*150000</f>
        <v>1006209</v>
      </c>
      <c r="AQ226" s="283">
        <f>(IF(AP226&lt;1500001,AP226*0%,IF(AP226&lt;2000001,AP226*5%-75000,IF(AP226&lt;8500001,AP226*10%-175000,IF(AP226&lt;=12500001,AP226*15%-600000,IF(AP226&gt;12500001,AP226*20%-1225000))))))/$AY$5</f>
        <v>0</v>
      </c>
      <c r="AR226" s="299"/>
      <c r="AS226" s="278">
        <v>109.5</v>
      </c>
      <c r="AT226" s="277"/>
      <c r="AU226" s="280"/>
      <c r="AV226" s="285">
        <f t="shared" si="22"/>
        <v>154.5</v>
      </c>
      <c r="AW226" s="286">
        <f t="shared" si="23"/>
        <v>154</v>
      </c>
      <c r="AX226" s="287">
        <f t="shared" si="24"/>
        <v>2000</v>
      </c>
      <c r="AY226" s="301"/>
    </row>
    <row r="227" spans="1:51" s="14" customFormat="1" ht="77.25" customHeight="1">
      <c r="A227" s="118">
        <v>377</v>
      </c>
      <c r="B227" s="72">
        <v>218</v>
      </c>
      <c r="C227" s="186" t="s">
        <v>1135</v>
      </c>
      <c r="D227" s="186" t="s">
        <v>406</v>
      </c>
      <c r="E227" s="186" t="s">
        <v>407</v>
      </c>
      <c r="F227" s="186" t="s">
        <v>91</v>
      </c>
      <c r="G227" s="186">
        <v>44866</v>
      </c>
      <c r="H227" s="167">
        <v>36965</v>
      </c>
      <c r="I227" s="168" t="s">
        <v>1180</v>
      </c>
      <c r="J227" s="169" t="s">
        <v>1181</v>
      </c>
      <c r="K227" s="184"/>
      <c r="L227" s="184"/>
      <c r="M227" s="142" t="s">
        <v>1136</v>
      </c>
      <c r="N227" s="146" t="s">
        <v>119</v>
      </c>
      <c r="O227" s="205"/>
      <c r="P227" s="205"/>
      <c r="Q227" s="205"/>
      <c r="R227" s="272">
        <v>204</v>
      </c>
      <c r="S227" s="273"/>
      <c r="T227" s="274">
        <f t="shared" si="20"/>
        <v>0</v>
      </c>
      <c r="U227" s="274">
        <v>30</v>
      </c>
      <c r="V227" s="295"/>
      <c r="W227" s="276">
        <f t="shared" si="21"/>
        <v>0</v>
      </c>
      <c r="X227" s="298"/>
      <c r="Y227" s="298"/>
      <c r="Z227" s="277">
        <f>SUM(204/$R$5/8*2*X227)+SUM(204/$R$5/8*2*Y227)</f>
        <v>0</v>
      </c>
      <c r="AA227" s="278">
        <f>V227/2*0.625</f>
        <v>0</v>
      </c>
      <c r="AB227" s="277"/>
      <c r="AC227" s="277">
        <f>8/$R$5*S227</f>
        <v>0</v>
      </c>
      <c r="AD227" s="277"/>
      <c r="AE227" s="279">
        <f>7/$R$5*S227</f>
        <v>0</v>
      </c>
      <c r="AF227" s="299"/>
      <c r="AG227" s="298"/>
      <c r="AH227" s="278">
        <f>IFERROR(VLOOKUP(C227,[1]Anuual!B:Y,24,0),0)</f>
        <v>0</v>
      </c>
      <c r="AI227" s="122"/>
      <c r="AJ227" s="298"/>
      <c r="AK227" s="277">
        <v>0</v>
      </c>
      <c r="AL227" s="277"/>
      <c r="AM227" s="277">
        <v>0</v>
      </c>
      <c r="AN227" s="300"/>
      <c r="AO227" s="282">
        <f>T227+W227+Z227+AA227+AB227+AC227+AD227+AE227+AF227+AG227+AH227+AI227+AK227+AL227+AM227+AN227+U227+AJ227</f>
        <v>30</v>
      </c>
      <c r="AP227" s="292">
        <f>(AO227-AE227-AI227-AJ227-AA227-AC227)*$AY$5-(K227+L227)*150000</f>
        <v>121230</v>
      </c>
      <c r="AQ227" s="283">
        <f>(IF(AP227&lt;1500001,AP227*0%,IF(AP227&lt;2000001,AP227*5%-75000,IF(AP227&lt;8500001,AP227*10%-175000,IF(AP227&lt;=12500001,AP227*15%-600000,IF(AP227&gt;12500001,AP227*20%-1225000))))))/$AY$5</f>
        <v>0</v>
      </c>
      <c r="AR227" s="299"/>
      <c r="AS227" s="278"/>
      <c r="AT227" s="277"/>
      <c r="AU227" s="280"/>
      <c r="AV227" s="285">
        <f t="shared" si="22"/>
        <v>30</v>
      </c>
      <c r="AW227" s="286">
        <f t="shared" si="23"/>
        <v>30</v>
      </c>
      <c r="AX227" s="287">
        <f t="shared" si="24"/>
        <v>0</v>
      </c>
      <c r="AY227" s="301"/>
    </row>
    <row r="228" spans="1:51" s="14" customFormat="1" ht="77.25" customHeight="1">
      <c r="A228" s="120">
        <v>378</v>
      </c>
      <c r="B228" s="72">
        <v>219</v>
      </c>
      <c r="C228" s="174" t="s">
        <v>1153</v>
      </c>
      <c r="D228" s="174" t="s">
        <v>1154</v>
      </c>
      <c r="E228" s="174" t="s">
        <v>410</v>
      </c>
      <c r="F228" s="186" t="s">
        <v>102</v>
      </c>
      <c r="G228" s="187">
        <v>44896</v>
      </c>
      <c r="H228" s="167">
        <v>33067</v>
      </c>
      <c r="I228" s="168" t="s">
        <v>1185</v>
      </c>
      <c r="J228" s="150" t="s">
        <v>1186</v>
      </c>
      <c r="K228" s="184">
        <v>1</v>
      </c>
      <c r="L228" s="184">
        <v>1</v>
      </c>
      <c r="M228" s="142" t="s">
        <v>1372</v>
      </c>
      <c r="N228" s="146" t="s">
        <v>1328</v>
      </c>
      <c r="O228" s="205">
        <v>100</v>
      </c>
      <c r="P228" s="205">
        <v>50</v>
      </c>
      <c r="Q228" s="205"/>
      <c r="R228" s="272">
        <v>204</v>
      </c>
      <c r="S228" s="273">
        <v>26</v>
      </c>
      <c r="T228" s="274">
        <f t="shared" si="20"/>
        <v>354</v>
      </c>
      <c r="U228" s="274"/>
      <c r="V228" s="295"/>
      <c r="W228" s="276">
        <f t="shared" si="21"/>
        <v>0</v>
      </c>
      <c r="X228" s="298"/>
      <c r="Y228" s="298"/>
      <c r="Z228" s="277">
        <f>SUM(204/$R$5/8*2*X228)+SUM(204/$R$5/8*2*Y228)</f>
        <v>0</v>
      </c>
      <c r="AA228" s="278">
        <f>V228/2*0.625</f>
        <v>0</v>
      </c>
      <c r="AB228" s="277">
        <v>15</v>
      </c>
      <c r="AC228" s="277">
        <f>8/$R$5*S228</f>
        <v>8</v>
      </c>
      <c r="AD228" s="277"/>
      <c r="AE228" s="279">
        <f>7/$R$5*S228</f>
        <v>7</v>
      </c>
      <c r="AF228" s="299"/>
      <c r="AG228" s="299"/>
      <c r="AH228" s="278"/>
      <c r="AI228" s="122"/>
      <c r="AJ228" s="298"/>
      <c r="AK228" s="277">
        <v>0</v>
      </c>
      <c r="AL228" s="277"/>
      <c r="AM228" s="277">
        <v>0</v>
      </c>
      <c r="AN228" s="300"/>
      <c r="AO228" s="282">
        <f>T228+W228+Z228+AA228+AB228+AC228+AD228+AE228+AF228+AG228+AH228+AI228+AK228+AL228+AM228+AN228+U228+AJ228</f>
        <v>384</v>
      </c>
      <c r="AP228" s="292">
        <f>(AO228-AE228-AI228-AJ228-AA228-AC228)*$AY$5-(K228+L228)*150000</f>
        <v>1191129</v>
      </c>
      <c r="AQ228" s="283">
        <f>(IF(AP228&lt;1500001,AP228*0%,IF(AP228&lt;2000001,AP228*5%-75000,IF(AP228&lt;8500001,AP228*10%-175000,IF(AP228&lt;=12500001,AP228*15%-600000,IF(AP228&gt;12500001,AP228*20%-1225000))))))/$AY$5</f>
        <v>0</v>
      </c>
      <c r="AR228" s="299"/>
      <c r="AS228" s="278">
        <v>109.5</v>
      </c>
      <c r="AT228" s="277"/>
      <c r="AU228" s="280"/>
      <c r="AV228" s="285">
        <f t="shared" si="22"/>
        <v>274.5</v>
      </c>
      <c r="AW228" s="286">
        <f t="shared" si="23"/>
        <v>274</v>
      </c>
      <c r="AX228" s="287">
        <f t="shared" si="24"/>
        <v>2000</v>
      </c>
      <c r="AY228" s="301"/>
    </row>
    <row r="229" spans="1:51" s="14" customFormat="1" ht="77.25" customHeight="1">
      <c r="A229" s="120">
        <v>380</v>
      </c>
      <c r="B229" s="72">
        <v>220</v>
      </c>
      <c r="C229" s="186" t="s">
        <v>1139</v>
      </c>
      <c r="D229" s="186" t="s">
        <v>411</v>
      </c>
      <c r="E229" s="186" t="s">
        <v>412</v>
      </c>
      <c r="F229" s="186" t="s">
        <v>91</v>
      </c>
      <c r="G229" s="186">
        <v>44896</v>
      </c>
      <c r="H229" s="167">
        <v>33371</v>
      </c>
      <c r="I229" s="168" t="s">
        <v>1187</v>
      </c>
      <c r="J229" s="150" t="s">
        <v>1188</v>
      </c>
      <c r="K229" s="184"/>
      <c r="L229" s="184"/>
      <c r="M229" s="142" t="s">
        <v>878</v>
      </c>
      <c r="N229" s="146" t="s">
        <v>109</v>
      </c>
      <c r="O229" s="205"/>
      <c r="P229" s="205">
        <v>20</v>
      </c>
      <c r="Q229" s="205"/>
      <c r="R229" s="272">
        <v>204</v>
      </c>
      <c r="S229" s="273">
        <v>26</v>
      </c>
      <c r="T229" s="274">
        <f t="shared" si="20"/>
        <v>224</v>
      </c>
      <c r="U229" s="274"/>
      <c r="V229" s="295"/>
      <c r="W229" s="276">
        <f t="shared" si="21"/>
        <v>0</v>
      </c>
      <c r="X229" s="298"/>
      <c r="Y229" s="298"/>
      <c r="Z229" s="277">
        <f>SUM(204/$R$5/8*2*X229)+SUM(204/$R$5/8*2*Y229)</f>
        <v>0</v>
      </c>
      <c r="AA229" s="278">
        <f>V229/2*0.625</f>
        <v>0</v>
      </c>
      <c r="AB229" s="277">
        <v>15</v>
      </c>
      <c r="AC229" s="277">
        <f>8/$R$5*S229</f>
        <v>8</v>
      </c>
      <c r="AD229" s="277"/>
      <c r="AE229" s="279">
        <f>7/$R$5*S229</f>
        <v>7</v>
      </c>
      <c r="AF229" s="299"/>
      <c r="AG229" s="299"/>
      <c r="AH229" s="278"/>
      <c r="AI229" s="122"/>
      <c r="AJ229" s="298"/>
      <c r="AK229" s="277">
        <v>0</v>
      </c>
      <c r="AL229" s="277"/>
      <c r="AM229" s="277">
        <v>0</v>
      </c>
      <c r="AN229" s="300"/>
      <c r="AO229" s="282">
        <f>T229+W229+Z229+AA229+AB229+AC229+AD229+AE229+AF229+AG229+AH229+AI229+AK229+AL229+AM229+AN229+U229+AJ229</f>
        <v>254</v>
      </c>
      <c r="AP229" s="292">
        <f>(AO229-AE229-AI229-AJ229-AA229-AC229)*$AY$5-(K229+L229)*150000</f>
        <v>965799</v>
      </c>
      <c r="AQ229" s="283">
        <f>(IF(AP229&lt;1500001,AP229*0%,IF(AP229&lt;2000001,AP229*5%-75000,IF(AP229&lt;8500001,AP229*10%-175000,IF(AP229&lt;=12500001,AP229*15%-600000,IF(AP229&gt;12500001,AP229*20%-1225000))))))/$AY$5</f>
        <v>0</v>
      </c>
      <c r="AR229" s="299"/>
      <c r="AS229" s="278">
        <v>109.5</v>
      </c>
      <c r="AT229" s="277"/>
      <c r="AU229" s="280"/>
      <c r="AV229" s="285">
        <f t="shared" si="22"/>
        <v>144.5</v>
      </c>
      <c r="AW229" s="286">
        <f t="shared" si="23"/>
        <v>144</v>
      </c>
      <c r="AX229" s="287">
        <f t="shared" si="24"/>
        <v>2000</v>
      </c>
      <c r="AY229" s="301"/>
    </row>
    <row r="230" spans="1:51" s="14" customFormat="1" ht="77.25" customHeight="1">
      <c r="A230" s="120">
        <v>382</v>
      </c>
      <c r="B230" s="72">
        <v>221</v>
      </c>
      <c r="C230" s="186" t="s">
        <v>1140</v>
      </c>
      <c r="D230" s="186" t="s">
        <v>413</v>
      </c>
      <c r="E230" s="186" t="s">
        <v>414</v>
      </c>
      <c r="F230" s="186" t="s">
        <v>102</v>
      </c>
      <c r="G230" s="186">
        <v>44896</v>
      </c>
      <c r="H230" s="167">
        <v>35192</v>
      </c>
      <c r="I230" s="168" t="s">
        <v>1189</v>
      </c>
      <c r="J230" s="150" t="s">
        <v>1190</v>
      </c>
      <c r="K230" s="184"/>
      <c r="L230" s="184"/>
      <c r="M230" s="142" t="s">
        <v>854</v>
      </c>
      <c r="N230" s="146" t="s">
        <v>1327</v>
      </c>
      <c r="O230" s="205"/>
      <c r="P230" s="205">
        <v>20</v>
      </c>
      <c r="Q230" s="205"/>
      <c r="R230" s="272">
        <v>204</v>
      </c>
      <c r="S230" s="273">
        <v>26</v>
      </c>
      <c r="T230" s="274">
        <f t="shared" si="20"/>
        <v>224</v>
      </c>
      <c r="U230" s="274"/>
      <c r="V230" s="295"/>
      <c r="W230" s="276">
        <f t="shared" si="21"/>
        <v>0</v>
      </c>
      <c r="X230" s="298"/>
      <c r="Y230" s="298"/>
      <c r="Z230" s="277">
        <f>SUM(204/$R$5/8*2*X230)+SUM(204/$R$5/8*2*Y230)</f>
        <v>0</v>
      </c>
      <c r="AA230" s="278">
        <f>V230/2*0.625</f>
        <v>0</v>
      </c>
      <c r="AB230" s="277">
        <v>15</v>
      </c>
      <c r="AC230" s="277">
        <f>8/$R$5*S230</f>
        <v>8</v>
      </c>
      <c r="AD230" s="277"/>
      <c r="AE230" s="279">
        <f>7/$R$5*S230</f>
        <v>7</v>
      </c>
      <c r="AF230" s="299"/>
      <c r="AG230" s="299"/>
      <c r="AH230" s="278"/>
      <c r="AI230" s="122"/>
      <c r="AJ230" s="298"/>
      <c r="AK230" s="277">
        <v>0</v>
      </c>
      <c r="AL230" s="277"/>
      <c r="AM230" s="277">
        <v>0</v>
      </c>
      <c r="AN230" s="300"/>
      <c r="AO230" s="282">
        <f>T230+W230+Z230+AA230+AB230+AC230+AD230+AE230+AF230+AG230+AH230+AI230+AK230+AL230+AM230+AN230+U230+AJ230</f>
        <v>254</v>
      </c>
      <c r="AP230" s="292">
        <f>(AO230-AE230-AI230-AJ230-AA230-AC230)*$AY$5-(K230+L230)*150000</f>
        <v>965799</v>
      </c>
      <c r="AQ230" s="283">
        <f>(IF(AP230&lt;1500001,AP230*0%,IF(AP230&lt;2000001,AP230*5%-75000,IF(AP230&lt;8500001,AP230*10%-175000,IF(AP230&lt;=12500001,AP230*15%-600000,IF(AP230&gt;12500001,AP230*20%-1225000))))))/$AY$5</f>
        <v>0</v>
      </c>
      <c r="AR230" s="299"/>
      <c r="AS230" s="278">
        <v>109.5</v>
      </c>
      <c r="AT230" s="277"/>
      <c r="AU230" s="280"/>
      <c r="AV230" s="285">
        <f t="shared" si="22"/>
        <v>144.5</v>
      </c>
      <c r="AW230" s="286">
        <f t="shared" si="23"/>
        <v>144</v>
      </c>
      <c r="AX230" s="287">
        <f t="shared" si="24"/>
        <v>2000</v>
      </c>
      <c r="AY230" s="301"/>
    </row>
    <row r="231" spans="1:51" s="14" customFormat="1" ht="77.25" customHeight="1">
      <c r="A231" s="118">
        <v>383</v>
      </c>
      <c r="B231" s="72">
        <v>222</v>
      </c>
      <c r="C231" s="186" t="s">
        <v>1141</v>
      </c>
      <c r="D231" s="186" t="s">
        <v>415</v>
      </c>
      <c r="E231" s="186" t="s">
        <v>416</v>
      </c>
      <c r="F231" s="186" t="s">
        <v>91</v>
      </c>
      <c r="G231" s="186">
        <v>44896</v>
      </c>
      <c r="H231" s="167">
        <v>31240</v>
      </c>
      <c r="I231" s="168" t="s">
        <v>1191</v>
      </c>
      <c r="J231" s="169"/>
      <c r="K231" s="184"/>
      <c r="L231" s="184"/>
      <c r="M231" s="142" t="s">
        <v>854</v>
      </c>
      <c r="N231" s="146" t="s">
        <v>272</v>
      </c>
      <c r="O231" s="205"/>
      <c r="P231" s="205">
        <v>20</v>
      </c>
      <c r="Q231" s="205"/>
      <c r="R231" s="272">
        <v>204</v>
      </c>
      <c r="S231" s="273">
        <v>26</v>
      </c>
      <c r="T231" s="274">
        <f t="shared" si="20"/>
        <v>224</v>
      </c>
      <c r="U231" s="274"/>
      <c r="V231" s="295"/>
      <c r="W231" s="276">
        <f t="shared" si="21"/>
        <v>0</v>
      </c>
      <c r="X231" s="298"/>
      <c r="Y231" s="298"/>
      <c r="Z231" s="277">
        <f>SUM(204/$R$5/8*2*X231)+SUM(204/$R$5/8*2*Y231)</f>
        <v>0</v>
      </c>
      <c r="AA231" s="278">
        <f>V231/2*0.625</f>
        <v>0</v>
      </c>
      <c r="AB231" s="277">
        <v>12</v>
      </c>
      <c r="AC231" s="277">
        <f>8/$R$5*S231</f>
        <v>8</v>
      </c>
      <c r="AD231" s="277"/>
      <c r="AE231" s="279">
        <f>7/$R$5*S231</f>
        <v>7</v>
      </c>
      <c r="AF231" s="299"/>
      <c r="AG231" s="310"/>
      <c r="AH231" s="278"/>
      <c r="AI231" s="122"/>
      <c r="AJ231" s="298"/>
      <c r="AK231" s="277">
        <v>0</v>
      </c>
      <c r="AL231" s="277"/>
      <c r="AM231" s="277">
        <v>0</v>
      </c>
      <c r="AN231" s="300"/>
      <c r="AO231" s="282">
        <f>T231+W231+Z231+AA231+AB231+AC231+AD231+AE231+AF231+AG231+AH231+AI231+AK231+AL231+AM231+AN231+U231+AJ231</f>
        <v>251</v>
      </c>
      <c r="AP231" s="292">
        <f>(AO231-AE231-AI231-AJ231-AA231-AC231)*$AY$5-(K231+L231)*150000</f>
        <v>953676</v>
      </c>
      <c r="AQ231" s="283">
        <f>(IF(AP231&lt;1500001,AP231*0%,IF(AP231&lt;2000001,AP231*5%-75000,IF(AP231&lt;8500001,AP231*10%-175000,IF(AP231&lt;=12500001,AP231*15%-600000,IF(AP231&gt;12500001,AP231*20%-1225000))))))/$AY$5</f>
        <v>0</v>
      </c>
      <c r="AR231" s="299"/>
      <c r="AS231" s="278">
        <v>109.5</v>
      </c>
      <c r="AT231" s="277"/>
      <c r="AU231" s="280"/>
      <c r="AV231" s="285">
        <f t="shared" si="22"/>
        <v>141.5</v>
      </c>
      <c r="AW231" s="286">
        <f t="shared" si="23"/>
        <v>141</v>
      </c>
      <c r="AX231" s="287">
        <f t="shared" si="24"/>
        <v>2000</v>
      </c>
      <c r="AY231" s="301"/>
    </row>
    <row r="232" spans="1:51" s="14" customFormat="1" ht="77.25" customHeight="1">
      <c r="A232" s="118">
        <v>385</v>
      </c>
      <c r="B232" s="72">
        <v>223</v>
      </c>
      <c r="C232" s="174" t="s">
        <v>1155</v>
      </c>
      <c r="D232" s="174" t="s">
        <v>417</v>
      </c>
      <c r="E232" s="174" t="s">
        <v>418</v>
      </c>
      <c r="F232" s="174" t="s">
        <v>102</v>
      </c>
      <c r="G232" s="187">
        <v>44896</v>
      </c>
      <c r="H232" s="167">
        <v>32945</v>
      </c>
      <c r="I232" s="168" t="s">
        <v>1192</v>
      </c>
      <c r="J232" s="150" t="s">
        <v>1193</v>
      </c>
      <c r="K232" s="184"/>
      <c r="L232" s="184"/>
      <c r="M232" s="142" t="s">
        <v>1361</v>
      </c>
      <c r="N232" s="146" t="s">
        <v>1286</v>
      </c>
      <c r="O232" s="205">
        <v>60</v>
      </c>
      <c r="P232" s="205"/>
      <c r="Q232" s="205"/>
      <c r="R232" s="272">
        <v>204</v>
      </c>
      <c r="S232" s="273">
        <v>26</v>
      </c>
      <c r="T232" s="274">
        <f t="shared" si="20"/>
        <v>264</v>
      </c>
      <c r="U232" s="274"/>
      <c r="V232" s="295"/>
      <c r="W232" s="276">
        <f t="shared" si="21"/>
        <v>0</v>
      </c>
      <c r="X232" s="298"/>
      <c r="Y232" s="298"/>
      <c r="Z232" s="277">
        <f>SUM(204/$R$5/8*2*X232)+SUM(204/$R$5/8*2*Y232)</f>
        <v>0</v>
      </c>
      <c r="AA232" s="278">
        <f>V232/2*0.625</f>
        <v>0</v>
      </c>
      <c r="AB232" s="277">
        <v>15</v>
      </c>
      <c r="AC232" s="277">
        <f>8/$R$5*S232</f>
        <v>8</v>
      </c>
      <c r="AD232" s="277"/>
      <c r="AE232" s="279">
        <f>7/$R$5*S232</f>
        <v>7</v>
      </c>
      <c r="AF232" s="299"/>
      <c r="AG232" s="299"/>
      <c r="AH232" s="278"/>
      <c r="AI232" s="122"/>
      <c r="AJ232" s="298"/>
      <c r="AK232" s="277">
        <v>0</v>
      </c>
      <c r="AL232" s="277"/>
      <c r="AM232" s="277">
        <v>0</v>
      </c>
      <c r="AN232" s="300"/>
      <c r="AO232" s="282">
        <f>T232+W232+Z232+AA232+AB232+AC232+AD232+AE232+AF232+AG232+AH232+AI232+AK232+AL232+AM232+AN232+U232+AJ232</f>
        <v>294</v>
      </c>
      <c r="AP232" s="292">
        <f>(AO232-AE232-AI232-AJ232-AA232-AC232)*$AY$5-(K232+L232)*150000</f>
        <v>1127439</v>
      </c>
      <c r="AQ232" s="283">
        <f>(IF(AP232&lt;1500001,AP232*0%,IF(AP232&lt;2000001,AP232*5%-75000,IF(AP232&lt;8500001,AP232*10%-175000,IF(AP232&lt;=12500001,AP232*15%-600000,IF(AP232&gt;12500001,AP232*20%-1225000))))))/$AY$5</f>
        <v>0</v>
      </c>
      <c r="AR232" s="299"/>
      <c r="AS232" s="278">
        <v>109.5</v>
      </c>
      <c r="AT232" s="277"/>
      <c r="AU232" s="280"/>
      <c r="AV232" s="285">
        <f t="shared" si="22"/>
        <v>184.5</v>
      </c>
      <c r="AW232" s="286">
        <f t="shared" si="23"/>
        <v>184</v>
      </c>
      <c r="AX232" s="287">
        <f t="shared" si="24"/>
        <v>2000</v>
      </c>
      <c r="AY232" s="301"/>
    </row>
    <row r="233" spans="1:51" s="14" customFormat="1" ht="77.25" customHeight="1">
      <c r="A233" s="118">
        <v>387</v>
      </c>
      <c r="B233" s="72">
        <v>224</v>
      </c>
      <c r="C233" s="174" t="s">
        <v>1156</v>
      </c>
      <c r="D233" s="174" t="s">
        <v>419</v>
      </c>
      <c r="E233" s="174" t="s">
        <v>420</v>
      </c>
      <c r="F233" s="174" t="s">
        <v>91</v>
      </c>
      <c r="G233" s="187">
        <v>44896</v>
      </c>
      <c r="H233" s="167">
        <v>30747</v>
      </c>
      <c r="I233" s="168" t="s">
        <v>1194</v>
      </c>
      <c r="J233" s="169" t="s">
        <v>1195</v>
      </c>
      <c r="K233" s="184"/>
      <c r="L233" s="184"/>
      <c r="M233" s="142" t="s">
        <v>878</v>
      </c>
      <c r="N233" s="146" t="s">
        <v>114</v>
      </c>
      <c r="O233" s="205">
        <v>60</v>
      </c>
      <c r="P233" s="205"/>
      <c r="Q233" s="205"/>
      <c r="R233" s="272">
        <v>204</v>
      </c>
      <c r="S233" s="273">
        <v>26</v>
      </c>
      <c r="T233" s="274">
        <f t="shared" si="20"/>
        <v>264</v>
      </c>
      <c r="U233" s="274"/>
      <c r="V233" s="295"/>
      <c r="W233" s="276">
        <f t="shared" si="21"/>
        <v>0</v>
      </c>
      <c r="X233" s="298"/>
      <c r="Y233" s="298"/>
      <c r="Z233" s="277">
        <f>SUM(204/$R$5/8*2*X233)+SUM(204/$R$5/8*2*Y233)</f>
        <v>0</v>
      </c>
      <c r="AA233" s="278">
        <f>V233/2*0.625</f>
        <v>0</v>
      </c>
      <c r="AB233" s="277">
        <v>15</v>
      </c>
      <c r="AC233" s="277">
        <f>8/$R$5*S233</f>
        <v>8</v>
      </c>
      <c r="AD233" s="277"/>
      <c r="AE233" s="279">
        <f>7/$R$5*S233</f>
        <v>7</v>
      </c>
      <c r="AF233" s="299"/>
      <c r="AG233" s="299"/>
      <c r="AH233" s="278"/>
      <c r="AI233" s="122"/>
      <c r="AJ233" s="298"/>
      <c r="AK233" s="277">
        <v>0</v>
      </c>
      <c r="AL233" s="277"/>
      <c r="AM233" s="277">
        <v>0</v>
      </c>
      <c r="AN233" s="300"/>
      <c r="AO233" s="282">
        <f>T233+W233+Z233+AA233+AB233+AC233+AD233+AE233+AF233+AG233+AH233+AI233+AK233+AL233+AM233+AN233+U233+AJ233</f>
        <v>294</v>
      </c>
      <c r="AP233" s="292">
        <f>(AO233-AE233-AI233-AJ233-AA233-AC233)*$AY$5-(K233+L233)*150000</f>
        <v>1127439</v>
      </c>
      <c r="AQ233" s="283">
        <f>(IF(AP233&lt;1500001,AP233*0%,IF(AP233&lt;2000001,AP233*5%-75000,IF(AP233&lt;8500001,AP233*10%-175000,IF(AP233&lt;=12500001,AP233*15%-600000,IF(AP233&gt;12500001,AP233*20%-1225000))))))/$AY$5</f>
        <v>0</v>
      </c>
      <c r="AR233" s="299"/>
      <c r="AS233" s="278">
        <v>109.5</v>
      </c>
      <c r="AT233" s="277"/>
      <c r="AU233" s="280"/>
      <c r="AV233" s="285">
        <f t="shared" si="22"/>
        <v>184.5</v>
      </c>
      <c r="AW233" s="286">
        <f t="shared" si="23"/>
        <v>184</v>
      </c>
      <c r="AX233" s="287">
        <f t="shared" si="24"/>
        <v>2000</v>
      </c>
      <c r="AY233" s="301"/>
    </row>
    <row r="234" spans="1:51" s="14" customFormat="1" ht="77.25" customHeight="1">
      <c r="A234" s="120">
        <v>388</v>
      </c>
      <c r="B234" s="72">
        <v>225</v>
      </c>
      <c r="C234" s="186" t="s">
        <v>1142</v>
      </c>
      <c r="D234" s="186" t="s">
        <v>421</v>
      </c>
      <c r="E234" s="186" t="s">
        <v>422</v>
      </c>
      <c r="F234" s="186" t="s">
        <v>91</v>
      </c>
      <c r="G234" s="186">
        <v>44896</v>
      </c>
      <c r="H234" s="167">
        <v>29504</v>
      </c>
      <c r="I234" s="168" t="s">
        <v>1196</v>
      </c>
      <c r="J234" s="150" t="s">
        <v>1197</v>
      </c>
      <c r="K234" s="184"/>
      <c r="L234" s="184"/>
      <c r="M234" s="142" t="s">
        <v>854</v>
      </c>
      <c r="N234" s="146" t="s">
        <v>1327</v>
      </c>
      <c r="O234" s="205"/>
      <c r="P234" s="205">
        <v>30</v>
      </c>
      <c r="Q234" s="205"/>
      <c r="R234" s="272">
        <v>204</v>
      </c>
      <c r="S234" s="273">
        <v>26</v>
      </c>
      <c r="T234" s="274">
        <f t="shared" si="20"/>
        <v>234</v>
      </c>
      <c r="U234" s="274"/>
      <c r="V234" s="295"/>
      <c r="W234" s="276">
        <f t="shared" si="21"/>
        <v>0</v>
      </c>
      <c r="X234" s="298"/>
      <c r="Y234" s="298"/>
      <c r="Z234" s="277">
        <f>SUM(204/$R$5/8*2*X234)+SUM(204/$R$5/8*2*Y234)</f>
        <v>0</v>
      </c>
      <c r="AA234" s="278">
        <f>V234/2*0.625</f>
        <v>0</v>
      </c>
      <c r="AB234" s="277">
        <v>15</v>
      </c>
      <c r="AC234" s="277">
        <f>8/$R$5*S234</f>
        <v>8</v>
      </c>
      <c r="AD234" s="277"/>
      <c r="AE234" s="279">
        <f>7/$R$5*S234</f>
        <v>7</v>
      </c>
      <c r="AF234" s="299"/>
      <c r="AG234" s="299"/>
      <c r="AH234" s="278"/>
      <c r="AI234" s="122"/>
      <c r="AJ234" s="298"/>
      <c r="AK234" s="277">
        <v>0</v>
      </c>
      <c r="AL234" s="277"/>
      <c r="AM234" s="277">
        <v>0</v>
      </c>
      <c r="AN234" s="300"/>
      <c r="AO234" s="282">
        <f>T234+W234+Z234+AA234+AB234+AC234+AD234+AE234+AF234+AG234+AH234+AI234+AK234+AL234+AM234+AN234+U234+AJ234</f>
        <v>264</v>
      </c>
      <c r="AP234" s="292">
        <f>(AO234-AE234-AI234-AJ234-AA234-AC234)*$AY$5-(K234+L234)*150000</f>
        <v>1006209</v>
      </c>
      <c r="AQ234" s="283">
        <f>(IF(AP234&lt;1500001,AP234*0%,IF(AP234&lt;2000001,AP234*5%-75000,IF(AP234&lt;8500001,AP234*10%-175000,IF(AP234&lt;=12500001,AP234*15%-600000,IF(AP234&gt;12500001,AP234*20%-1225000))))))/$AY$5</f>
        <v>0</v>
      </c>
      <c r="AR234" s="299"/>
      <c r="AS234" s="278">
        <v>109.5</v>
      </c>
      <c r="AT234" s="277"/>
      <c r="AU234" s="280"/>
      <c r="AV234" s="285">
        <f t="shared" si="22"/>
        <v>154.5</v>
      </c>
      <c r="AW234" s="286">
        <f t="shared" si="23"/>
        <v>154</v>
      </c>
      <c r="AX234" s="287">
        <f t="shared" si="24"/>
        <v>2000</v>
      </c>
      <c r="AY234" s="301"/>
    </row>
    <row r="235" spans="1:51" s="14" customFormat="1" ht="77.25" customHeight="1">
      <c r="A235" s="118">
        <v>389</v>
      </c>
      <c r="B235" s="72">
        <v>226</v>
      </c>
      <c r="C235" s="186" t="s">
        <v>1143</v>
      </c>
      <c r="D235" s="186" t="s">
        <v>423</v>
      </c>
      <c r="E235" s="186" t="s">
        <v>424</v>
      </c>
      <c r="F235" s="186" t="s">
        <v>91</v>
      </c>
      <c r="G235" s="186">
        <v>44896</v>
      </c>
      <c r="H235" s="167">
        <v>33215</v>
      </c>
      <c r="I235" s="168" t="s">
        <v>1198</v>
      </c>
      <c r="J235" s="169" t="s">
        <v>1199</v>
      </c>
      <c r="K235" s="184"/>
      <c r="L235" s="184"/>
      <c r="M235" s="142" t="s">
        <v>854</v>
      </c>
      <c r="N235" s="146" t="s">
        <v>1327</v>
      </c>
      <c r="O235" s="205"/>
      <c r="P235" s="205">
        <v>30</v>
      </c>
      <c r="Q235" s="205"/>
      <c r="R235" s="272">
        <v>204</v>
      </c>
      <c r="S235" s="273">
        <v>26</v>
      </c>
      <c r="T235" s="274">
        <f t="shared" si="20"/>
        <v>234</v>
      </c>
      <c r="U235" s="274"/>
      <c r="V235" s="295"/>
      <c r="W235" s="276">
        <f t="shared" si="21"/>
        <v>0</v>
      </c>
      <c r="X235" s="298"/>
      <c r="Y235" s="298"/>
      <c r="Z235" s="277">
        <f>SUM(204/$R$5/8*2*X235)+SUM(204/$R$5/8*2*Y235)</f>
        <v>0</v>
      </c>
      <c r="AA235" s="278">
        <f>V235/2*0.625</f>
        <v>0</v>
      </c>
      <c r="AB235" s="277">
        <v>15</v>
      </c>
      <c r="AC235" s="277">
        <f>8/$R$5*S235</f>
        <v>8</v>
      </c>
      <c r="AD235" s="277"/>
      <c r="AE235" s="279">
        <f>7/$R$5*S235</f>
        <v>7</v>
      </c>
      <c r="AF235" s="299"/>
      <c r="AG235" s="299"/>
      <c r="AH235" s="278"/>
      <c r="AI235" s="122"/>
      <c r="AJ235" s="298"/>
      <c r="AK235" s="277">
        <v>0</v>
      </c>
      <c r="AL235" s="277"/>
      <c r="AM235" s="277">
        <v>0</v>
      </c>
      <c r="AN235" s="300"/>
      <c r="AO235" s="282">
        <f>T235+W235+Z235+AA235+AB235+AC235+AD235+AE235+AF235+AG235+AH235+AI235+AK235+AL235+AM235+AN235+U235+AJ235</f>
        <v>264</v>
      </c>
      <c r="AP235" s="292">
        <f>(AO235-AE235-AI235-AJ235-AA235-AC235)*$AY$5-(K235+L235)*150000</f>
        <v>1006209</v>
      </c>
      <c r="AQ235" s="283">
        <f>(IF(AP235&lt;1500001,AP235*0%,IF(AP235&lt;2000001,AP235*5%-75000,IF(AP235&lt;8500001,AP235*10%-175000,IF(AP235&lt;=12500001,AP235*15%-600000,IF(AP235&gt;12500001,AP235*20%-1225000))))))/$AY$5</f>
        <v>0</v>
      </c>
      <c r="AR235" s="299"/>
      <c r="AS235" s="278">
        <v>109.5</v>
      </c>
      <c r="AT235" s="277"/>
      <c r="AU235" s="280"/>
      <c r="AV235" s="285">
        <f t="shared" si="22"/>
        <v>154.5</v>
      </c>
      <c r="AW235" s="286">
        <f t="shared" si="23"/>
        <v>154</v>
      </c>
      <c r="AX235" s="287">
        <f t="shared" si="24"/>
        <v>2000</v>
      </c>
      <c r="AY235" s="301"/>
    </row>
    <row r="236" spans="1:51" s="14" customFormat="1" ht="77.25" customHeight="1">
      <c r="A236" s="118">
        <v>391</v>
      </c>
      <c r="B236" s="72">
        <v>227</v>
      </c>
      <c r="C236" s="186" t="s">
        <v>1144</v>
      </c>
      <c r="D236" s="186" t="s">
        <v>425</v>
      </c>
      <c r="E236" s="186" t="s">
        <v>426</v>
      </c>
      <c r="F236" s="186" t="s">
        <v>91</v>
      </c>
      <c r="G236" s="186">
        <v>44896</v>
      </c>
      <c r="H236" s="171">
        <v>35798</v>
      </c>
      <c r="I236" s="168" t="s">
        <v>1200</v>
      </c>
      <c r="J236" s="169" t="s">
        <v>1201</v>
      </c>
      <c r="K236" s="184"/>
      <c r="L236" s="184"/>
      <c r="M236" s="142" t="s">
        <v>854</v>
      </c>
      <c r="N236" s="146" t="s">
        <v>1327</v>
      </c>
      <c r="O236" s="205"/>
      <c r="P236" s="205">
        <v>30</v>
      </c>
      <c r="Q236" s="205"/>
      <c r="R236" s="272">
        <v>204</v>
      </c>
      <c r="S236" s="273">
        <v>26</v>
      </c>
      <c r="T236" s="274">
        <f t="shared" si="20"/>
        <v>234</v>
      </c>
      <c r="U236" s="274"/>
      <c r="V236" s="295"/>
      <c r="W236" s="276">
        <f t="shared" si="21"/>
        <v>0</v>
      </c>
      <c r="X236" s="298"/>
      <c r="Y236" s="298"/>
      <c r="Z236" s="277">
        <f>SUM(204/$R$5/8*2*X236)+SUM(204/$R$5/8*2*Y236)</f>
        <v>0</v>
      </c>
      <c r="AA236" s="278">
        <f>V236/2*0.625</f>
        <v>0</v>
      </c>
      <c r="AB236" s="277">
        <v>15</v>
      </c>
      <c r="AC236" s="277">
        <f>8/$R$5*S236</f>
        <v>8</v>
      </c>
      <c r="AD236" s="277"/>
      <c r="AE236" s="279">
        <f>7/$R$5*S236</f>
        <v>7</v>
      </c>
      <c r="AF236" s="299"/>
      <c r="AG236" s="299"/>
      <c r="AH236" s="278"/>
      <c r="AI236" s="122"/>
      <c r="AJ236" s="298"/>
      <c r="AK236" s="277">
        <v>0</v>
      </c>
      <c r="AL236" s="277"/>
      <c r="AM236" s="277">
        <v>0</v>
      </c>
      <c r="AN236" s="300"/>
      <c r="AO236" s="282">
        <f>T236+W236+Z236+AA236+AB236+AC236+AD236+AE236+AF236+AG236+AH236+AI236+AK236+AL236+AM236+AN236+U236+AJ236</f>
        <v>264</v>
      </c>
      <c r="AP236" s="292">
        <f>(AO236-AE236-AI236-AJ236-AA236-AC236)*$AY$5-(K236+L236)*150000</f>
        <v>1006209</v>
      </c>
      <c r="AQ236" s="283">
        <f>(IF(AP236&lt;1500001,AP236*0%,IF(AP236&lt;2000001,AP236*5%-75000,IF(AP236&lt;8500001,AP236*10%-175000,IF(AP236&lt;=12500001,AP236*15%-600000,IF(AP236&gt;12500001,AP236*20%-1225000))))))/$AY$5</f>
        <v>0</v>
      </c>
      <c r="AR236" s="299"/>
      <c r="AS236" s="278">
        <v>109.5</v>
      </c>
      <c r="AT236" s="277"/>
      <c r="AU236" s="280"/>
      <c r="AV236" s="285">
        <f t="shared" si="22"/>
        <v>154.5</v>
      </c>
      <c r="AW236" s="286">
        <f t="shared" si="23"/>
        <v>154</v>
      </c>
      <c r="AX236" s="287">
        <f t="shared" si="24"/>
        <v>2000</v>
      </c>
      <c r="AY236" s="301"/>
    </row>
    <row r="237" spans="1:51" s="14" customFormat="1" ht="77.25" customHeight="1">
      <c r="A237" s="120">
        <v>392</v>
      </c>
      <c r="B237" s="72">
        <v>228</v>
      </c>
      <c r="C237" s="186" t="s">
        <v>1145</v>
      </c>
      <c r="D237" s="186" t="s">
        <v>427</v>
      </c>
      <c r="E237" s="186" t="s">
        <v>428</v>
      </c>
      <c r="F237" s="186" t="s">
        <v>91</v>
      </c>
      <c r="G237" s="186">
        <v>44896</v>
      </c>
      <c r="H237" s="196">
        <v>36764</v>
      </c>
      <c r="I237" s="168" t="s">
        <v>1202</v>
      </c>
      <c r="J237" s="197">
        <v>93293477</v>
      </c>
      <c r="K237" s="184"/>
      <c r="L237" s="184"/>
      <c r="M237" s="142" t="s">
        <v>854</v>
      </c>
      <c r="N237" s="146" t="s">
        <v>1280</v>
      </c>
      <c r="O237" s="205"/>
      <c r="P237" s="205"/>
      <c r="Q237" s="205"/>
      <c r="R237" s="272">
        <v>204</v>
      </c>
      <c r="S237" s="273"/>
      <c r="T237" s="274">
        <f t="shared" si="20"/>
        <v>0</v>
      </c>
      <c r="U237" s="274"/>
      <c r="V237" s="295"/>
      <c r="W237" s="276">
        <f t="shared" si="21"/>
        <v>0</v>
      </c>
      <c r="X237" s="298"/>
      <c r="Y237" s="298"/>
      <c r="Z237" s="277">
        <f>SUM(204/$R$5/8*2*X237)+SUM(204/$R$5/8*2*Y237)</f>
        <v>0</v>
      </c>
      <c r="AA237" s="278">
        <f>V237/2*0.625</f>
        <v>0</v>
      </c>
      <c r="AB237" s="277"/>
      <c r="AC237" s="277">
        <f>8/$R$5*S237</f>
        <v>0</v>
      </c>
      <c r="AD237" s="277"/>
      <c r="AE237" s="279">
        <f>7/$R$5*S237</f>
        <v>0</v>
      </c>
      <c r="AF237" s="299"/>
      <c r="AG237" s="151">
        <v>76.06</v>
      </c>
      <c r="AH237" s="278"/>
      <c r="AI237" s="122"/>
      <c r="AJ237" s="298"/>
      <c r="AK237" s="277">
        <v>0</v>
      </c>
      <c r="AL237" s="277"/>
      <c r="AM237" s="277">
        <v>0</v>
      </c>
      <c r="AN237" s="300"/>
      <c r="AO237" s="282">
        <f>T237+W237+Z237+AA237+AB237+AC237+AD237+AE237+AF237+AG237+AH237+AI237+AK237+AL237+AM237+AN237+U237+AJ237</f>
        <v>76.06</v>
      </c>
      <c r="AP237" s="292">
        <f>(AO237-AE237-AI237-AJ237-AA237-AC237)*$AY$5-(K237+L237)*150000</f>
        <v>307358.46000000002</v>
      </c>
      <c r="AQ237" s="283">
        <f>(IF(AP237&lt;1500001,AP237*0%,IF(AP237&lt;2000001,AP237*5%-75000,IF(AP237&lt;8500001,AP237*10%-175000,IF(AP237&lt;=12500001,AP237*15%-600000,IF(AP237&gt;12500001,AP237*20%-1225000))))))/$AY$5</f>
        <v>0</v>
      </c>
      <c r="AR237" s="299"/>
      <c r="AS237" s="278"/>
      <c r="AT237" s="278">
        <v>76.06</v>
      </c>
      <c r="AU237" s="280"/>
      <c r="AV237" s="285">
        <f t="shared" si="22"/>
        <v>0</v>
      </c>
      <c r="AW237" s="286">
        <f t="shared" si="23"/>
        <v>0</v>
      </c>
      <c r="AX237" s="287">
        <f t="shared" si="24"/>
        <v>0</v>
      </c>
      <c r="AY237" s="301"/>
    </row>
    <row r="238" spans="1:51" s="14" customFormat="1" ht="77.25" customHeight="1">
      <c r="A238" s="118">
        <v>393</v>
      </c>
      <c r="B238" s="72">
        <v>229</v>
      </c>
      <c r="C238" s="186" t="s">
        <v>1146</v>
      </c>
      <c r="D238" s="186" t="s">
        <v>429</v>
      </c>
      <c r="E238" s="186" t="s">
        <v>430</v>
      </c>
      <c r="F238" s="186" t="s">
        <v>91</v>
      </c>
      <c r="G238" s="186">
        <v>44896</v>
      </c>
      <c r="H238" s="171">
        <v>29255</v>
      </c>
      <c r="I238" s="168" t="s">
        <v>1203</v>
      </c>
      <c r="J238" s="150" t="s">
        <v>1204</v>
      </c>
      <c r="K238" s="184"/>
      <c r="L238" s="184"/>
      <c r="M238" s="142" t="s">
        <v>878</v>
      </c>
      <c r="N238" s="146" t="s">
        <v>109</v>
      </c>
      <c r="O238" s="205"/>
      <c r="P238" s="205">
        <v>30</v>
      </c>
      <c r="Q238" s="205"/>
      <c r="R238" s="272">
        <v>204</v>
      </c>
      <c r="S238" s="273">
        <v>26</v>
      </c>
      <c r="T238" s="274">
        <f t="shared" si="20"/>
        <v>234</v>
      </c>
      <c r="U238" s="274"/>
      <c r="V238" s="295"/>
      <c r="W238" s="276">
        <f t="shared" si="21"/>
        <v>0</v>
      </c>
      <c r="X238" s="298"/>
      <c r="Y238" s="298"/>
      <c r="Z238" s="277">
        <f>SUM(204/$R$5/8*2*X238)+SUM(204/$R$5/8*2*Y238)</f>
        <v>0</v>
      </c>
      <c r="AA238" s="278">
        <f>V238/2*0.625</f>
        <v>0</v>
      </c>
      <c r="AB238" s="277">
        <v>15</v>
      </c>
      <c r="AC238" s="277">
        <f>8/$R$5*S238</f>
        <v>8</v>
      </c>
      <c r="AD238" s="277"/>
      <c r="AE238" s="279">
        <f>7/$R$5*S238</f>
        <v>7</v>
      </c>
      <c r="AF238" s="299"/>
      <c r="AG238" s="299"/>
      <c r="AH238" s="278"/>
      <c r="AI238" s="122"/>
      <c r="AJ238" s="298"/>
      <c r="AK238" s="277">
        <v>0</v>
      </c>
      <c r="AL238" s="277"/>
      <c r="AM238" s="277">
        <v>0</v>
      </c>
      <c r="AN238" s="300"/>
      <c r="AO238" s="282">
        <f>T238+W238+Z238+AA238+AB238+AC238+AD238+AE238+AF238+AG238+AH238+AI238+AK238+AL238+AM238+AN238+U238+AJ238</f>
        <v>264</v>
      </c>
      <c r="AP238" s="292">
        <f>(AO238-AE238-AI238-AJ238-AA238-AC238)*$AY$5-(K238+L238)*150000</f>
        <v>1006209</v>
      </c>
      <c r="AQ238" s="283">
        <f>(IF(AP238&lt;1500001,AP238*0%,IF(AP238&lt;2000001,AP238*5%-75000,IF(AP238&lt;8500001,AP238*10%-175000,IF(AP238&lt;=12500001,AP238*15%-600000,IF(AP238&gt;12500001,AP238*20%-1225000))))))/$AY$5</f>
        <v>0</v>
      </c>
      <c r="AR238" s="299"/>
      <c r="AS238" s="278">
        <v>109.5</v>
      </c>
      <c r="AT238" s="277"/>
      <c r="AU238" s="280"/>
      <c r="AV238" s="285">
        <f t="shared" si="22"/>
        <v>154.5</v>
      </c>
      <c r="AW238" s="286">
        <f t="shared" si="23"/>
        <v>154</v>
      </c>
      <c r="AX238" s="287">
        <f t="shared" si="24"/>
        <v>2000</v>
      </c>
      <c r="AY238" s="301"/>
    </row>
    <row r="239" spans="1:51" s="14" customFormat="1" ht="77.25" customHeight="1">
      <c r="A239" s="120">
        <v>394</v>
      </c>
      <c r="B239" s="72">
        <v>230</v>
      </c>
      <c r="C239" s="186" t="s">
        <v>1147</v>
      </c>
      <c r="D239" s="186" t="s">
        <v>431</v>
      </c>
      <c r="E239" s="186" t="s">
        <v>432</v>
      </c>
      <c r="F239" s="186" t="s">
        <v>91</v>
      </c>
      <c r="G239" s="186">
        <v>44896</v>
      </c>
      <c r="H239" s="171">
        <v>35983</v>
      </c>
      <c r="I239" s="168" t="s">
        <v>1205</v>
      </c>
      <c r="J239" s="150" t="s">
        <v>1206</v>
      </c>
      <c r="K239" s="184"/>
      <c r="L239" s="184"/>
      <c r="M239" s="142" t="s">
        <v>854</v>
      </c>
      <c r="N239" s="146" t="s">
        <v>1325</v>
      </c>
      <c r="O239" s="205"/>
      <c r="P239" s="205">
        <v>20</v>
      </c>
      <c r="Q239" s="205"/>
      <c r="R239" s="272">
        <v>204</v>
      </c>
      <c r="S239" s="273">
        <v>26</v>
      </c>
      <c r="T239" s="274">
        <f t="shared" si="20"/>
        <v>224</v>
      </c>
      <c r="U239" s="274"/>
      <c r="V239" s="295"/>
      <c r="W239" s="276">
        <f t="shared" si="21"/>
        <v>0</v>
      </c>
      <c r="X239" s="298"/>
      <c r="Y239" s="298"/>
      <c r="Z239" s="277">
        <f>SUM(204/$R$5/8*2*X239)+SUM(204/$R$5/8*2*Y239)</f>
        <v>0</v>
      </c>
      <c r="AA239" s="278">
        <f>V239/2*0.625</f>
        <v>0</v>
      </c>
      <c r="AB239" s="277">
        <v>15</v>
      </c>
      <c r="AC239" s="277">
        <f>8/$R$5*S239</f>
        <v>8</v>
      </c>
      <c r="AD239" s="277"/>
      <c r="AE239" s="279">
        <f>7/$R$5*S239</f>
        <v>7</v>
      </c>
      <c r="AF239" s="299"/>
      <c r="AG239" s="299"/>
      <c r="AH239" s="278"/>
      <c r="AI239" s="122"/>
      <c r="AJ239" s="298"/>
      <c r="AK239" s="277">
        <v>0</v>
      </c>
      <c r="AL239" s="277"/>
      <c r="AM239" s="277">
        <v>0</v>
      </c>
      <c r="AN239" s="300"/>
      <c r="AO239" s="282">
        <f>T239+W239+Z239+AA239+AB239+AC239+AD239+AE239+AF239+AG239+AH239+AI239+AK239+AL239+AM239+AN239+U239+AJ239</f>
        <v>254</v>
      </c>
      <c r="AP239" s="292">
        <f>(AO239-AE239-AI239-AJ239-AA239-AC239)*$AY$5-(K239+L239)*150000</f>
        <v>965799</v>
      </c>
      <c r="AQ239" s="283">
        <f>(IF(AP239&lt;1500001,AP239*0%,IF(AP239&lt;2000001,AP239*5%-75000,IF(AP239&lt;8500001,AP239*10%-175000,IF(AP239&lt;=12500001,AP239*15%-600000,IF(AP239&gt;12500001,AP239*20%-1225000))))))/$AY$5</f>
        <v>0</v>
      </c>
      <c r="AR239" s="299"/>
      <c r="AS239" s="278">
        <v>109.5</v>
      </c>
      <c r="AT239" s="277"/>
      <c r="AU239" s="280"/>
      <c r="AV239" s="285">
        <f t="shared" si="22"/>
        <v>144.5</v>
      </c>
      <c r="AW239" s="286">
        <f t="shared" si="23"/>
        <v>144</v>
      </c>
      <c r="AX239" s="287">
        <f t="shared" si="24"/>
        <v>2000</v>
      </c>
      <c r="AY239" s="301"/>
    </row>
    <row r="240" spans="1:51" s="14" customFormat="1" ht="77.25" customHeight="1">
      <c r="A240" s="118">
        <v>395</v>
      </c>
      <c r="B240" s="72">
        <v>231</v>
      </c>
      <c r="C240" s="186" t="s">
        <v>1148</v>
      </c>
      <c r="D240" s="186" t="s">
        <v>1149</v>
      </c>
      <c r="E240" s="186" t="s">
        <v>433</v>
      </c>
      <c r="F240" s="186" t="s">
        <v>91</v>
      </c>
      <c r="G240" s="186">
        <v>44896</v>
      </c>
      <c r="H240" s="171">
        <v>37504</v>
      </c>
      <c r="I240" s="168" t="s">
        <v>1207</v>
      </c>
      <c r="J240" s="150" t="s">
        <v>1208</v>
      </c>
      <c r="K240" s="184"/>
      <c r="L240" s="184"/>
      <c r="M240" s="142" t="s">
        <v>878</v>
      </c>
      <c r="N240" s="146" t="s">
        <v>114</v>
      </c>
      <c r="O240" s="205"/>
      <c r="P240" s="205">
        <v>30</v>
      </c>
      <c r="Q240" s="205"/>
      <c r="R240" s="272">
        <v>204</v>
      </c>
      <c r="S240" s="273">
        <v>26</v>
      </c>
      <c r="T240" s="274">
        <f t="shared" si="20"/>
        <v>234</v>
      </c>
      <c r="U240" s="274"/>
      <c r="V240" s="295"/>
      <c r="W240" s="276">
        <f t="shared" si="21"/>
        <v>0</v>
      </c>
      <c r="X240" s="298"/>
      <c r="Y240" s="298"/>
      <c r="Z240" s="277">
        <f>SUM(204/$R$5/8*2*X240)+SUM(204/$R$5/8*2*Y240)</f>
        <v>0</v>
      </c>
      <c r="AA240" s="278">
        <f>V240/2*0.625</f>
        <v>0</v>
      </c>
      <c r="AB240" s="277">
        <v>15</v>
      </c>
      <c r="AC240" s="277">
        <f>8/$R$5*S240</f>
        <v>8</v>
      </c>
      <c r="AD240" s="277"/>
      <c r="AE240" s="279">
        <f>7/$R$5*S240</f>
        <v>7</v>
      </c>
      <c r="AF240" s="299"/>
      <c r="AG240" s="299"/>
      <c r="AH240" s="278"/>
      <c r="AI240" s="122"/>
      <c r="AJ240" s="298"/>
      <c r="AK240" s="277">
        <v>0</v>
      </c>
      <c r="AL240" s="277"/>
      <c r="AM240" s="277">
        <v>0</v>
      </c>
      <c r="AN240" s="300"/>
      <c r="AO240" s="282">
        <f>T240+W240+Z240+AA240+AB240+AC240+AD240+AE240+AF240+AG240+AH240+AI240+AK240+AL240+AM240+AN240+U240+AJ240</f>
        <v>264</v>
      </c>
      <c r="AP240" s="292">
        <f>(AO240-AE240-AI240-AJ240-AA240-AC240)*$AY$5-(K240+L240)*150000</f>
        <v>1006209</v>
      </c>
      <c r="AQ240" s="283">
        <f>(IF(AP240&lt;1500001,AP240*0%,IF(AP240&lt;2000001,AP240*5%-75000,IF(AP240&lt;8500001,AP240*10%-175000,IF(AP240&lt;=12500001,AP240*15%-600000,IF(AP240&gt;12500001,AP240*20%-1225000))))))/$AY$5</f>
        <v>0</v>
      </c>
      <c r="AR240" s="299"/>
      <c r="AS240" s="278">
        <v>109.5</v>
      </c>
      <c r="AT240" s="277"/>
      <c r="AU240" s="280"/>
      <c r="AV240" s="285">
        <f t="shared" si="22"/>
        <v>154.5</v>
      </c>
      <c r="AW240" s="286">
        <f t="shared" si="23"/>
        <v>154</v>
      </c>
      <c r="AX240" s="287">
        <f t="shared" si="24"/>
        <v>2000</v>
      </c>
      <c r="AY240" s="301"/>
    </row>
    <row r="241" spans="1:51" s="14" customFormat="1" ht="77.25" customHeight="1">
      <c r="A241" s="120">
        <v>396</v>
      </c>
      <c r="B241" s="72">
        <v>232</v>
      </c>
      <c r="C241" s="186" t="s">
        <v>1150</v>
      </c>
      <c r="D241" s="186" t="s">
        <v>1151</v>
      </c>
      <c r="E241" s="186" t="s">
        <v>1152</v>
      </c>
      <c r="F241" s="186" t="s">
        <v>91</v>
      </c>
      <c r="G241" s="186">
        <v>44896</v>
      </c>
      <c r="H241" s="171">
        <v>35048</v>
      </c>
      <c r="I241" s="168" t="s">
        <v>1209</v>
      </c>
      <c r="J241" s="169" t="s">
        <v>1210</v>
      </c>
      <c r="K241" s="184"/>
      <c r="L241" s="184"/>
      <c r="M241" s="142" t="s">
        <v>878</v>
      </c>
      <c r="N241" s="146" t="s">
        <v>109</v>
      </c>
      <c r="O241" s="205"/>
      <c r="P241" s="205">
        <v>30</v>
      </c>
      <c r="Q241" s="205"/>
      <c r="R241" s="272">
        <v>204</v>
      </c>
      <c r="S241" s="273">
        <v>26</v>
      </c>
      <c r="T241" s="274">
        <f t="shared" si="20"/>
        <v>234</v>
      </c>
      <c r="U241" s="274"/>
      <c r="V241" s="295"/>
      <c r="W241" s="276">
        <f t="shared" si="21"/>
        <v>0</v>
      </c>
      <c r="X241" s="298"/>
      <c r="Y241" s="298"/>
      <c r="Z241" s="277">
        <f>SUM(204/$R$5/8*2*X241)+SUM(204/$R$5/8*2*Y241)</f>
        <v>0</v>
      </c>
      <c r="AA241" s="278">
        <f>V241/2*0.625</f>
        <v>0</v>
      </c>
      <c r="AB241" s="277">
        <v>12</v>
      </c>
      <c r="AC241" s="277">
        <f>8/$R$5*S241</f>
        <v>8</v>
      </c>
      <c r="AD241" s="277"/>
      <c r="AE241" s="279">
        <f>7/$R$5*S241</f>
        <v>7</v>
      </c>
      <c r="AF241" s="299"/>
      <c r="AG241" s="299"/>
      <c r="AH241" s="278"/>
      <c r="AI241" s="122"/>
      <c r="AJ241" s="298"/>
      <c r="AK241" s="277">
        <v>0</v>
      </c>
      <c r="AL241" s="277"/>
      <c r="AM241" s="277">
        <v>0</v>
      </c>
      <c r="AN241" s="300"/>
      <c r="AO241" s="282">
        <f>T241+W241+Z241+AA241+AB241+AC241+AD241+AE241+AF241+AG241+AH241+AI241+AK241+AL241+AM241+AN241+U241+AJ241</f>
        <v>261</v>
      </c>
      <c r="AP241" s="292">
        <f>(AO241-AE241-AI241-AJ241-AA241-AC241)*$AY$5-(K241+L241)*150000</f>
        <v>994086</v>
      </c>
      <c r="AQ241" s="283">
        <f>(IF(AP241&lt;1500001,AP241*0%,IF(AP241&lt;2000001,AP241*5%-75000,IF(AP241&lt;8500001,AP241*10%-175000,IF(AP241&lt;=12500001,AP241*15%-600000,IF(AP241&gt;12500001,AP241*20%-1225000))))))/$AY$5</f>
        <v>0</v>
      </c>
      <c r="AR241" s="299"/>
      <c r="AS241" s="278">
        <v>109.5</v>
      </c>
      <c r="AT241" s="277"/>
      <c r="AU241" s="280"/>
      <c r="AV241" s="285">
        <f t="shared" si="22"/>
        <v>151.5</v>
      </c>
      <c r="AW241" s="286">
        <f t="shared" si="23"/>
        <v>151</v>
      </c>
      <c r="AX241" s="287">
        <f t="shared" si="24"/>
        <v>2000</v>
      </c>
      <c r="AY241" s="301"/>
    </row>
    <row r="242" spans="1:51" s="14" customFormat="1" ht="77.25" customHeight="1">
      <c r="A242" s="123"/>
      <c r="B242" s="72">
        <v>233</v>
      </c>
      <c r="C242" s="186" t="s">
        <v>1211</v>
      </c>
      <c r="D242" s="174" t="s">
        <v>1182</v>
      </c>
      <c r="E242" s="174" t="s">
        <v>434</v>
      </c>
      <c r="F242" s="174" t="s">
        <v>91</v>
      </c>
      <c r="G242" s="187">
        <v>44928</v>
      </c>
      <c r="H242" s="172">
        <v>31201</v>
      </c>
      <c r="I242" s="168" t="s">
        <v>1157</v>
      </c>
      <c r="J242" s="150" t="s">
        <v>1158</v>
      </c>
      <c r="K242" s="184"/>
      <c r="L242" s="184"/>
      <c r="M242" s="142" t="s">
        <v>1359</v>
      </c>
      <c r="N242" s="146" t="s">
        <v>272</v>
      </c>
      <c r="O242" s="205">
        <v>60</v>
      </c>
      <c r="P242" s="205"/>
      <c r="Q242" s="205"/>
      <c r="R242" s="272">
        <v>204</v>
      </c>
      <c r="S242" s="273">
        <v>26</v>
      </c>
      <c r="T242" s="274">
        <f t="shared" si="20"/>
        <v>264</v>
      </c>
      <c r="U242" s="274"/>
      <c r="V242" s="295"/>
      <c r="W242" s="276">
        <f t="shared" si="21"/>
        <v>0</v>
      </c>
      <c r="X242" s="298"/>
      <c r="Y242" s="298"/>
      <c r="Z242" s="277">
        <f>SUM(204/$R$5/8*2*X242)+SUM(204/$R$5/8*2*Y242)</f>
        <v>0</v>
      </c>
      <c r="AA242" s="278">
        <f>V242/2*0.625</f>
        <v>0</v>
      </c>
      <c r="AB242" s="277">
        <v>15</v>
      </c>
      <c r="AC242" s="277">
        <f>8/$R$5*S242</f>
        <v>8</v>
      </c>
      <c r="AD242" s="277"/>
      <c r="AE242" s="279">
        <f>7/$R$5*S242</f>
        <v>7</v>
      </c>
      <c r="AF242" s="299"/>
      <c r="AG242" s="299"/>
      <c r="AH242" s="278"/>
      <c r="AI242" s="122">
        <v>44.1</v>
      </c>
      <c r="AJ242" s="298"/>
      <c r="AK242" s="277">
        <v>0</v>
      </c>
      <c r="AL242" s="277"/>
      <c r="AM242" s="277">
        <v>0</v>
      </c>
      <c r="AN242" s="300"/>
      <c r="AO242" s="282">
        <f>T242+W242+Z242+AA242+AB242+AC242+AD242+AE242+AF242+AG242+AH242+AI242+AK242+AL242+AM242+AN242+U242+AJ242</f>
        <v>338.1</v>
      </c>
      <c r="AP242" s="292">
        <f>(AO242-AE242-AI242-AJ242-AA242-AC242)*$AY$5-(K242+L242)*150000</f>
        <v>1127439</v>
      </c>
      <c r="AQ242" s="283">
        <f>(IF(AP242&lt;1500001,AP242*0%,IF(AP242&lt;2000001,AP242*5%-75000,IF(AP242&lt;8500001,AP242*10%-175000,IF(AP242&lt;=12500001,AP242*15%-600000,IF(AP242&gt;12500001,AP242*20%-1225000))))))/$AY$5</f>
        <v>0</v>
      </c>
      <c r="AR242" s="299"/>
      <c r="AS242" s="278">
        <v>109.5</v>
      </c>
      <c r="AT242" s="277"/>
      <c r="AU242" s="280"/>
      <c r="AV242" s="285">
        <f t="shared" si="22"/>
        <v>228.6</v>
      </c>
      <c r="AW242" s="286">
        <f t="shared" si="23"/>
        <v>228</v>
      </c>
      <c r="AX242" s="287">
        <f t="shared" si="24"/>
        <v>2400</v>
      </c>
      <c r="AY242" s="301"/>
    </row>
    <row r="243" spans="1:51" s="14" customFormat="1" ht="77.25" customHeight="1">
      <c r="A243" s="123"/>
      <c r="B243" s="72">
        <v>234</v>
      </c>
      <c r="C243" s="186" t="s">
        <v>1212</v>
      </c>
      <c r="D243" s="174" t="s">
        <v>1183</v>
      </c>
      <c r="E243" s="174" t="s">
        <v>435</v>
      </c>
      <c r="F243" s="174" t="s">
        <v>91</v>
      </c>
      <c r="G243" s="187">
        <v>44928</v>
      </c>
      <c r="H243" s="171">
        <v>31779</v>
      </c>
      <c r="I243" s="168" t="s">
        <v>436</v>
      </c>
      <c r="J243" s="169" t="s">
        <v>437</v>
      </c>
      <c r="K243" s="184"/>
      <c r="L243" s="184"/>
      <c r="M243" s="142" t="s">
        <v>878</v>
      </c>
      <c r="N243" s="146" t="s">
        <v>114</v>
      </c>
      <c r="O243" s="205">
        <v>60</v>
      </c>
      <c r="P243" s="205"/>
      <c r="Q243" s="205"/>
      <c r="R243" s="272">
        <v>204</v>
      </c>
      <c r="S243" s="273">
        <v>26</v>
      </c>
      <c r="T243" s="274">
        <f t="shared" si="20"/>
        <v>264</v>
      </c>
      <c r="U243" s="274"/>
      <c r="V243" s="295"/>
      <c r="W243" s="276">
        <f t="shared" si="21"/>
        <v>0</v>
      </c>
      <c r="X243" s="298"/>
      <c r="Y243" s="298"/>
      <c r="Z243" s="277">
        <f>SUM(204/$R$5/8*2*X243)+SUM(204/$R$5/8*2*Y243)</f>
        <v>0</v>
      </c>
      <c r="AA243" s="278">
        <f>V243/2*0.625</f>
        <v>0</v>
      </c>
      <c r="AB243" s="277">
        <v>15</v>
      </c>
      <c r="AC243" s="277">
        <f>8/$R$5*S243</f>
        <v>8</v>
      </c>
      <c r="AD243" s="277"/>
      <c r="AE243" s="279">
        <f>7/$R$5*S243</f>
        <v>7</v>
      </c>
      <c r="AF243" s="299"/>
      <c r="AG243" s="299"/>
      <c r="AH243" s="278"/>
      <c r="AI243" s="122">
        <v>44.1</v>
      </c>
      <c r="AJ243" s="298"/>
      <c r="AK243" s="277">
        <v>0</v>
      </c>
      <c r="AL243" s="277"/>
      <c r="AM243" s="277">
        <v>0</v>
      </c>
      <c r="AN243" s="300"/>
      <c r="AO243" s="282">
        <f>T243+W243+Z243+AA243+AB243+AC243+AD243+AE243+AF243+AG243+AH243+AI243+AK243+AL243+AM243+AN243+U243+AJ243</f>
        <v>338.1</v>
      </c>
      <c r="AP243" s="292">
        <f>(AO243-AE243-AI243-AJ243-AA243-AC243)*$AY$5-(K243+L243)*150000</f>
        <v>1127439</v>
      </c>
      <c r="AQ243" s="283">
        <f>(IF(AP243&lt;1500001,AP243*0%,IF(AP243&lt;2000001,AP243*5%-75000,IF(AP243&lt;8500001,AP243*10%-175000,IF(AP243&lt;=12500001,AP243*15%-600000,IF(AP243&gt;12500001,AP243*20%-1225000))))))/$AY$5</f>
        <v>0</v>
      </c>
      <c r="AR243" s="299"/>
      <c r="AS243" s="278">
        <v>109.5</v>
      </c>
      <c r="AT243" s="277"/>
      <c r="AU243" s="280"/>
      <c r="AV243" s="285">
        <f t="shared" si="22"/>
        <v>228.6</v>
      </c>
      <c r="AW243" s="286">
        <f t="shared" si="23"/>
        <v>228</v>
      </c>
      <c r="AX243" s="287">
        <f t="shared" si="24"/>
        <v>2400</v>
      </c>
      <c r="AY243" s="301"/>
    </row>
    <row r="244" spans="1:51" s="14" customFormat="1" ht="77.25" customHeight="1">
      <c r="A244" s="123"/>
      <c r="B244" s="72">
        <v>235</v>
      </c>
      <c r="C244" s="186" t="s">
        <v>1213</v>
      </c>
      <c r="D244" s="174" t="s">
        <v>1184</v>
      </c>
      <c r="E244" s="174" t="s">
        <v>442</v>
      </c>
      <c r="F244" s="174" t="s">
        <v>91</v>
      </c>
      <c r="G244" s="187">
        <v>44928</v>
      </c>
      <c r="H244" s="171">
        <v>31932</v>
      </c>
      <c r="I244" s="168" t="s">
        <v>1159</v>
      </c>
      <c r="J244" s="169" t="s">
        <v>1160</v>
      </c>
      <c r="K244" s="184"/>
      <c r="L244" s="184"/>
      <c r="M244" s="142" t="s">
        <v>1367</v>
      </c>
      <c r="N244" s="146" t="s">
        <v>272</v>
      </c>
      <c r="O244" s="205">
        <v>100</v>
      </c>
      <c r="P244" s="205">
        <v>50</v>
      </c>
      <c r="Q244" s="205"/>
      <c r="R244" s="272">
        <v>204</v>
      </c>
      <c r="S244" s="273">
        <v>26</v>
      </c>
      <c r="T244" s="274">
        <f t="shared" si="20"/>
        <v>354</v>
      </c>
      <c r="U244" s="274"/>
      <c r="V244" s="295"/>
      <c r="W244" s="276">
        <f t="shared" si="21"/>
        <v>0</v>
      </c>
      <c r="X244" s="298"/>
      <c r="Y244" s="298"/>
      <c r="Z244" s="277">
        <f>SUM(204/$R$5/8*2*X244)+SUM(204/$R$5/8*2*Y244)</f>
        <v>0</v>
      </c>
      <c r="AA244" s="278">
        <f>V244/2*0.625</f>
        <v>0</v>
      </c>
      <c r="AB244" s="277">
        <v>15</v>
      </c>
      <c r="AC244" s="277">
        <f>8/$R$5*S244</f>
        <v>8</v>
      </c>
      <c r="AD244" s="277"/>
      <c r="AE244" s="279">
        <f>7/$R$5*S244</f>
        <v>7</v>
      </c>
      <c r="AF244" s="299"/>
      <c r="AG244" s="299"/>
      <c r="AH244" s="278"/>
      <c r="AI244" s="122">
        <v>57.6</v>
      </c>
      <c r="AJ244" s="298"/>
      <c r="AK244" s="277">
        <v>0</v>
      </c>
      <c r="AL244" s="277"/>
      <c r="AM244" s="277">
        <v>0</v>
      </c>
      <c r="AN244" s="300"/>
      <c r="AO244" s="282">
        <f>T244+W244+Z244+AA244+AB244+AC244+AD244+AE244+AF244+AG244+AH244+AI244+AK244+AL244+AM244+AN244+U244+AJ244</f>
        <v>441.6</v>
      </c>
      <c r="AP244" s="292">
        <f>(AO244-AE244-AI244-AJ244-AA244-AC244)*$AY$5-(K244+L244)*150000</f>
        <v>1491129</v>
      </c>
      <c r="AQ244" s="283">
        <f>(IF(AP244&lt;1500001,AP244*0%,IF(AP244&lt;2000001,AP244*5%-75000,IF(AP244&lt;8500001,AP244*10%-175000,IF(AP244&lt;=12500001,AP244*15%-600000,IF(AP244&gt;12500001,AP244*20%-1225000))))))/$AY$5</f>
        <v>0</v>
      </c>
      <c r="AR244" s="299"/>
      <c r="AS244" s="278">
        <v>109.5</v>
      </c>
      <c r="AT244" s="277"/>
      <c r="AU244" s="280"/>
      <c r="AV244" s="285">
        <f t="shared" si="22"/>
        <v>332.1</v>
      </c>
      <c r="AW244" s="286">
        <f t="shared" si="23"/>
        <v>332</v>
      </c>
      <c r="AX244" s="287">
        <f t="shared" si="24"/>
        <v>400</v>
      </c>
      <c r="AY244" s="301"/>
    </row>
    <row r="245" spans="1:51" s="14" customFormat="1" ht="77.25" customHeight="1">
      <c r="A245" s="123"/>
      <c r="B245" s="72">
        <v>236</v>
      </c>
      <c r="C245" s="186" t="s">
        <v>1218</v>
      </c>
      <c r="D245" s="186" t="s">
        <v>438</v>
      </c>
      <c r="E245" s="186" t="s">
        <v>439</v>
      </c>
      <c r="F245" s="186" t="s">
        <v>102</v>
      </c>
      <c r="G245" s="187">
        <v>44928</v>
      </c>
      <c r="H245" s="171">
        <v>29838</v>
      </c>
      <c r="I245" s="168" t="s">
        <v>1214</v>
      </c>
      <c r="J245" s="150" t="s">
        <v>1215</v>
      </c>
      <c r="K245" s="184"/>
      <c r="L245" s="184"/>
      <c r="M245" s="142" t="s">
        <v>878</v>
      </c>
      <c r="N245" s="146" t="s">
        <v>1283</v>
      </c>
      <c r="O245" s="205"/>
      <c r="P245" s="205"/>
      <c r="Q245" s="205"/>
      <c r="R245" s="272">
        <v>204</v>
      </c>
      <c r="S245" s="273"/>
      <c r="T245" s="274">
        <f t="shared" si="20"/>
        <v>0</v>
      </c>
      <c r="U245" s="274">
        <v>30</v>
      </c>
      <c r="V245" s="295"/>
      <c r="W245" s="276">
        <f t="shared" si="21"/>
        <v>0</v>
      </c>
      <c r="X245" s="298"/>
      <c r="Y245" s="298"/>
      <c r="Z245" s="277">
        <f>SUM(204/$R$5/8*2*X245)+SUM(204/$R$5/8*2*Y245)</f>
        <v>0</v>
      </c>
      <c r="AA245" s="278">
        <f>V245/2*0.625</f>
        <v>0</v>
      </c>
      <c r="AB245" s="277"/>
      <c r="AC245" s="277">
        <f>8/$R$5*S245</f>
        <v>0</v>
      </c>
      <c r="AD245" s="277"/>
      <c r="AE245" s="279">
        <f>7/$R$5*S245</f>
        <v>0</v>
      </c>
      <c r="AF245" s="299"/>
      <c r="AG245" s="299"/>
      <c r="AH245" s="278">
        <f>IFERROR(VLOOKUP(C245,[1]Anuual!B:Y,24,0),0)</f>
        <v>0</v>
      </c>
      <c r="AI245" s="122"/>
      <c r="AJ245" s="298"/>
      <c r="AK245" s="277">
        <v>0</v>
      </c>
      <c r="AL245" s="277"/>
      <c r="AM245" s="277">
        <v>0</v>
      </c>
      <c r="AN245" s="300"/>
      <c r="AO245" s="282">
        <f>T245+W245+Z245+AA245+AB245+AC245+AD245+AE245+AF245+AG245+AH245+AI245+AK245+AL245+AM245+AN245+U245+AJ245</f>
        <v>30</v>
      </c>
      <c r="AP245" s="292">
        <f>(AO245-AE245-AI245-AJ245-AA245-AC245)*$AY$5-(K245+L245)*150000</f>
        <v>121230</v>
      </c>
      <c r="AQ245" s="283">
        <f>(IF(AP245&lt;1500001,AP245*0%,IF(AP245&lt;2000001,AP245*5%-75000,IF(AP245&lt;8500001,AP245*10%-175000,IF(AP245&lt;=12500001,AP245*15%-600000,IF(AP245&gt;12500001,AP245*20%-1225000))))))/$AY$5</f>
        <v>0</v>
      </c>
      <c r="AR245" s="299"/>
      <c r="AS245" s="278"/>
      <c r="AT245" s="277"/>
      <c r="AU245" s="280"/>
      <c r="AV245" s="285">
        <f t="shared" si="22"/>
        <v>30</v>
      </c>
      <c r="AW245" s="286">
        <f t="shared" si="23"/>
        <v>30</v>
      </c>
      <c r="AX245" s="287">
        <f t="shared" si="24"/>
        <v>0</v>
      </c>
      <c r="AY245" s="301"/>
    </row>
    <row r="246" spans="1:51" s="14" customFormat="1" ht="77.25" customHeight="1">
      <c r="A246" s="123"/>
      <c r="B246" s="72">
        <v>237</v>
      </c>
      <c r="C246" s="186" t="s">
        <v>1219</v>
      </c>
      <c r="D246" s="186" t="s">
        <v>440</v>
      </c>
      <c r="E246" s="186" t="s">
        <v>441</v>
      </c>
      <c r="F246" s="186" t="s">
        <v>91</v>
      </c>
      <c r="G246" s="187">
        <v>44928</v>
      </c>
      <c r="H246" s="171">
        <v>31705</v>
      </c>
      <c r="I246" s="168" t="s">
        <v>1216</v>
      </c>
      <c r="J246" s="150" t="s">
        <v>1217</v>
      </c>
      <c r="K246" s="184"/>
      <c r="L246" s="184"/>
      <c r="M246" s="142" t="s">
        <v>854</v>
      </c>
      <c r="N246" s="186" t="s">
        <v>272</v>
      </c>
      <c r="O246" s="205"/>
      <c r="P246" s="205">
        <v>30</v>
      </c>
      <c r="Q246" s="205"/>
      <c r="R246" s="272">
        <v>204</v>
      </c>
      <c r="S246" s="273">
        <v>26</v>
      </c>
      <c r="T246" s="274">
        <f t="shared" si="20"/>
        <v>234</v>
      </c>
      <c r="U246" s="274"/>
      <c r="V246" s="295"/>
      <c r="W246" s="276">
        <f t="shared" si="21"/>
        <v>0</v>
      </c>
      <c r="X246" s="298"/>
      <c r="Y246" s="298"/>
      <c r="Z246" s="277">
        <f>SUM(204/$R$5/8*2*X246)+SUM(204/$R$5/8*2*Y246)</f>
        <v>0</v>
      </c>
      <c r="AA246" s="278">
        <f>V246/2*0.625</f>
        <v>0</v>
      </c>
      <c r="AB246" s="277">
        <v>15</v>
      </c>
      <c r="AC246" s="277">
        <f>8/$R$5*S246</f>
        <v>8</v>
      </c>
      <c r="AD246" s="277"/>
      <c r="AE246" s="279">
        <f>7/$R$5*S246</f>
        <v>7</v>
      </c>
      <c r="AF246" s="299"/>
      <c r="AG246" s="299"/>
      <c r="AH246" s="278"/>
      <c r="AI246" s="122">
        <v>39.6</v>
      </c>
      <c r="AJ246" s="298"/>
      <c r="AK246" s="277">
        <v>0</v>
      </c>
      <c r="AL246" s="277"/>
      <c r="AM246" s="277">
        <v>0</v>
      </c>
      <c r="AN246" s="300"/>
      <c r="AO246" s="282">
        <f>T246+W246+Z246+AA246+AB246+AC246+AD246+AE246+AF246+AG246+AH246+AI246+AK246+AL246+AM246+AN246+U246+AJ246</f>
        <v>303.60000000000002</v>
      </c>
      <c r="AP246" s="292">
        <f>(AO246-AE246-AI246-AJ246-AA246-AC246)*$AY$5-(K246+L246)*150000</f>
        <v>1006209</v>
      </c>
      <c r="AQ246" s="283">
        <f>(IF(AP246&lt;1500001,AP246*0%,IF(AP246&lt;2000001,AP246*5%-75000,IF(AP246&lt;8500001,AP246*10%-175000,IF(AP246&lt;=12500001,AP246*15%-600000,IF(AP246&gt;12500001,AP246*20%-1225000))))))/$AY$5</f>
        <v>0</v>
      </c>
      <c r="AR246" s="299"/>
      <c r="AS246" s="278">
        <v>109.5</v>
      </c>
      <c r="AT246" s="277"/>
      <c r="AU246" s="280"/>
      <c r="AV246" s="285">
        <f t="shared" si="22"/>
        <v>194.1</v>
      </c>
      <c r="AW246" s="286">
        <f t="shared" si="23"/>
        <v>194</v>
      </c>
      <c r="AX246" s="287">
        <f t="shared" si="24"/>
        <v>400</v>
      </c>
      <c r="AY246" s="301"/>
    </row>
    <row r="247" spans="1:51" s="14" customFormat="1" ht="77.25" customHeight="1">
      <c r="A247" s="123"/>
      <c r="B247" s="72">
        <v>238</v>
      </c>
      <c r="C247" s="198" t="s">
        <v>1220</v>
      </c>
      <c r="D247" s="198" t="s">
        <v>1221</v>
      </c>
      <c r="E247" s="198" t="s">
        <v>1222</v>
      </c>
      <c r="F247" s="174" t="s">
        <v>91</v>
      </c>
      <c r="G247" s="186">
        <v>45078</v>
      </c>
      <c r="H247" s="167">
        <v>30439</v>
      </c>
      <c r="I247" s="179" t="s">
        <v>1256</v>
      </c>
      <c r="J247" s="195">
        <v>967074735</v>
      </c>
      <c r="K247" s="184"/>
      <c r="L247" s="184"/>
      <c r="M247" s="198" t="s">
        <v>1223</v>
      </c>
      <c r="N247" s="186" t="s">
        <v>104</v>
      </c>
      <c r="O247" s="205">
        <v>140</v>
      </c>
      <c r="P247" s="205">
        <v>82</v>
      </c>
      <c r="Q247" s="205"/>
      <c r="R247" s="272">
        <v>204</v>
      </c>
      <c r="S247" s="273">
        <v>26</v>
      </c>
      <c r="T247" s="274">
        <f t="shared" si="20"/>
        <v>425.99999999999994</v>
      </c>
      <c r="U247" s="274"/>
      <c r="V247" s="297">
        <v>41</v>
      </c>
      <c r="W247" s="276">
        <f t="shared" si="21"/>
        <v>60.317307692307686</v>
      </c>
      <c r="X247" s="151"/>
      <c r="Y247" s="298"/>
      <c r="Z247" s="277">
        <f>SUM(204/$R$5/8*2*X247)+SUM(204/$R$5/8*2*Y247)</f>
        <v>0</v>
      </c>
      <c r="AA247" s="278">
        <v>12.5</v>
      </c>
      <c r="AB247" s="277">
        <v>15</v>
      </c>
      <c r="AC247" s="277">
        <f>8/$R$5*S247</f>
        <v>8</v>
      </c>
      <c r="AD247" s="277"/>
      <c r="AE247" s="279">
        <f>7/$R$5*S247</f>
        <v>7</v>
      </c>
      <c r="AF247" s="299"/>
      <c r="AG247" s="299"/>
      <c r="AH247" s="278"/>
      <c r="AI247" s="122"/>
      <c r="AJ247" s="298"/>
      <c r="AK247" s="277">
        <v>0</v>
      </c>
      <c r="AL247" s="277"/>
      <c r="AM247" s="277">
        <v>0</v>
      </c>
      <c r="AN247" s="300"/>
      <c r="AO247" s="282">
        <f>T247+W247+Z247+AA247+AB247+AC247+AD247+AE247+AF247+AG247+AH247+AI247+AK247+AL247+AM247+AN247+U247+AJ247</f>
        <v>528.81730769230762</v>
      </c>
      <c r="AP247" s="292">
        <f>(AO247-AE247-AI247-AJ247-AA247-AC247)*$AY$5-(K247+L247)*150000</f>
        <v>2025823.240384615</v>
      </c>
      <c r="AQ247" s="283">
        <f>(IF(AP247&lt;1500001,AP247*0%,IF(AP247&lt;2000001,AP247*5%-75000,IF(AP247&lt;8500001,AP247*10%-175000,IF(AP247&lt;=12500001,AP247*15%-600000,IF(AP247&gt;12500001,AP247*20%-1225000))))))/$AY$5</f>
        <v>6.825618420802158</v>
      </c>
      <c r="AR247" s="299"/>
      <c r="AS247" s="278">
        <v>143.08000000000001</v>
      </c>
      <c r="AT247" s="277"/>
      <c r="AU247" s="280"/>
      <c r="AV247" s="285">
        <f t="shared" si="22"/>
        <v>378.91</v>
      </c>
      <c r="AW247" s="286">
        <f t="shared" si="23"/>
        <v>378</v>
      </c>
      <c r="AX247" s="287">
        <f t="shared" si="24"/>
        <v>3600</v>
      </c>
      <c r="AY247" s="301"/>
    </row>
    <row r="248" spans="1:51" s="117" customFormat="1" ht="77.25" customHeight="1">
      <c r="A248" s="116"/>
      <c r="B248" s="72">
        <v>239</v>
      </c>
      <c r="C248" s="124" t="s">
        <v>1309</v>
      </c>
      <c r="D248" s="125" t="s">
        <v>1310</v>
      </c>
      <c r="E248" s="125" t="s">
        <v>1224</v>
      </c>
      <c r="F248" s="124" t="s">
        <v>91</v>
      </c>
      <c r="G248" s="126">
        <v>45155</v>
      </c>
      <c r="H248" s="127">
        <v>31842</v>
      </c>
      <c r="I248" s="128" t="s">
        <v>1225</v>
      </c>
      <c r="J248" s="129"/>
      <c r="K248" s="130"/>
      <c r="L248" s="130"/>
      <c r="M248" s="131" t="s">
        <v>974</v>
      </c>
      <c r="N248" s="132" t="s">
        <v>124</v>
      </c>
      <c r="O248" s="204"/>
      <c r="P248" s="204"/>
      <c r="Q248" s="204"/>
      <c r="R248" s="272"/>
      <c r="S248" s="273"/>
      <c r="T248" s="274"/>
      <c r="U248" s="274"/>
      <c r="V248" s="275"/>
      <c r="W248" s="276"/>
      <c r="X248" s="122"/>
      <c r="Y248" s="122"/>
      <c r="Z248" s="277"/>
      <c r="AA248" s="278"/>
      <c r="AB248" s="277"/>
      <c r="AC248" s="277"/>
      <c r="AD248" s="277"/>
      <c r="AE248" s="279"/>
      <c r="AF248" s="277"/>
      <c r="AG248" s="277"/>
      <c r="AH248" s="278"/>
      <c r="AI248" s="280"/>
      <c r="AJ248" s="280"/>
      <c r="AK248" s="277"/>
      <c r="AL248" s="277"/>
      <c r="AM248" s="277"/>
      <c r="AN248" s="281"/>
      <c r="AO248" s="282">
        <v>1000</v>
      </c>
      <c r="AP248" s="282"/>
      <c r="AQ248" s="283"/>
      <c r="AR248" s="277"/>
      <c r="AS248" s="284"/>
      <c r="AT248" s="277"/>
      <c r="AU248" s="285"/>
      <c r="AV248" s="286"/>
      <c r="AW248" s="287"/>
      <c r="AX248" s="288"/>
      <c r="AY248" s="289"/>
    </row>
    <row r="249" spans="1:51" s="14" customFormat="1" ht="77.25" customHeight="1">
      <c r="A249" s="123"/>
      <c r="B249" s="72">
        <v>240</v>
      </c>
      <c r="C249" s="198" t="s">
        <v>1226</v>
      </c>
      <c r="D249" s="198" t="s">
        <v>1227</v>
      </c>
      <c r="E249" s="198" t="s">
        <v>1228</v>
      </c>
      <c r="F249" s="198" t="s">
        <v>91</v>
      </c>
      <c r="G249" s="186">
        <v>45222</v>
      </c>
      <c r="H249" s="167">
        <v>37072</v>
      </c>
      <c r="I249" s="179" t="s">
        <v>1255</v>
      </c>
      <c r="J249" s="195">
        <v>965299025</v>
      </c>
      <c r="K249" s="184"/>
      <c r="L249" s="184"/>
      <c r="M249" s="198" t="s">
        <v>1229</v>
      </c>
      <c r="N249" s="198" t="s">
        <v>562</v>
      </c>
      <c r="O249" s="205">
        <v>32</v>
      </c>
      <c r="P249" s="205">
        <v>30</v>
      </c>
      <c r="Q249" s="205">
        <v>30</v>
      </c>
      <c r="R249" s="272">
        <v>204</v>
      </c>
      <c r="S249" s="273">
        <v>24.5</v>
      </c>
      <c r="T249" s="274">
        <f t="shared" si="20"/>
        <v>278.92307692307691</v>
      </c>
      <c r="U249" s="274"/>
      <c r="V249" s="297"/>
      <c r="W249" s="276">
        <f t="shared" si="21"/>
        <v>0</v>
      </c>
      <c r="X249" s="151"/>
      <c r="Y249" s="298"/>
      <c r="Z249" s="277">
        <f>SUM(204/$R$5/8*2*X249)+SUM(204/$R$5/8*2*Y249)</f>
        <v>0</v>
      </c>
      <c r="AA249" s="278"/>
      <c r="AB249" s="277">
        <v>9</v>
      </c>
      <c r="AC249" s="277">
        <f>8/$R$5*S249</f>
        <v>7.5384615384615392</v>
      </c>
      <c r="AD249" s="277"/>
      <c r="AE249" s="279">
        <f>7/$R$5*S249</f>
        <v>6.5961538461538458</v>
      </c>
      <c r="AF249" s="299"/>
      <c r="AG249" s="299"/>
      <c r="AH249" s="278"/>
      <c r="AI249" s="122">
        <v>47.78</v>
      </c>
      <c r="AJ249" s="298"/>
      <c r="AK249" s="277">
        <v>0</v>
      </c>
      <c r="AL249" s="277">
        <v>24.61</v>
      </c>
      <c r="AM249" s="277">
        <v>0</v>
      </c>
      <c r="AN249" s="300"/>
      <c r="AO249" s="282">
        <f>T249+W249+Z249+AA249+AB249+AC249+AD249+AE249+AF249+AG249+AH249+AI249+AK249+AL249+AM249+AN249+U249+AJ249</f>
        <v>374.44769230769236</v>
      </c>
      <c r="AP249" s="292">
        <f>(AO249-AE249-AI249-AJ249-AA249-AC249)*$AY$5-(K249+L249)*150000</f>
        <v>1262946.1638461538</v>
      </c>
      <c r="AQ249" s="283">
        <f>(IF(AP249&lt;1500001,AP249*0%,IF(AP249&lt;2000001,AP249*5%-75000,IF(AP249&lt;8500001,AP249*10%-175000,IF(AP249&lt;=12500001,AP249*15%-600000,IF(AP249&gt;12500001,AP249*20%-1225000))))))/$AY$5</f>
        <v>0</v>
      </c>
      <c r="AR249" s="299"/>
      <c r="AS249" s="278">
        <v>125.69</v>
      </c>
      <c r="AT249" s="277"/>
      <c r="AU249" s="280"/>
      <c r="AV249" s="285">
        <f t="shared" si="22"/>
        <v>248.76</v>
      </c>
      <c r="AW249" s="286">
        <f t="shared" si="23"/>
        <v>248</v>
      </c>
      <c r="AX249" s="287">
        <f t="shared" si="24"/>
        <v>3000</v>
      </c>
      <c r="AY249" s="301"/>
    </row>
    <row r="250" spans="1:51" s="14" customFormat="1" ht="77.25" customHeight="1">
      <c r="A250" s="123"/>
      <c r="B250" s="72">
        <v>241</v>
      </c>
      <c r="C250" s="198" t="s">
        <v>1230</v>
      </c>
      <c r="D250" s="198" t="s">
        <v>1231</v>
      </c>
      <c r="E250" s="198" t="s">
        <v>1232</v>
      </c>
      <c r="F250" s="174" t="s">
        <v>102</v>
      </c>
      <c r="G250" s="186">
        <v>45240</v>
      </c>
      <c r="H250" s="167">
        <v>33205</v>
      </c>
      <c r="I250" s="179" t="s">
        <v>1257</v>
      </c>
      <c r="J250" s="195">
        <v>962909994</v>
      </c>
      <c r="K250" s="184">
        <v>1</v>
      </c>
      <c r="L250" s="184">
        <v>2</v>
      </c>
      <c r="M250" s="136" t="s">
        <v>1373</v>
      </c>
      <c r="N250" s="186" t="s">
        <v>104</v>
      </c>
      <c r="O250" s="205">
        <v>32</v>
      </c>
      <c r="P250" s="205">
        <v>100</v>
      </c>
      <c r="Q250" s="205">
        <v>100</v>
      </c>
      <c r="R250" s="272">
        <v>204</v>
      </c>
      <c r="S250" s="273">
        <v>26</v>
      </c>
      <c r="T250" s="274">
        <f t="shared" si="20"/>
        <v>436</v>
      </c>
      <c r="U250" s="274"/>
      <c r="V250" s="297">
        <v>10</v>
      </c>
      <c r="W250" s="276">
        <f t="shared" si="21"/>
        <v>14.71153846153846</v>
      </c>
      <c r="X250" s="315">
        <v>11.5</v>
      </c>
      <c r="Y250" s="151">
        <v>3</v>
      </c>
      <c r="Z250" s="277">
        <f>SUM(204/$R$5/8*2*X250)+SUM(204/$R$5/8*2*Y250)</f>
        <v>28.44230769230769</v>
      </c>
      <c r="AA250" s="278">
        <v>3.125</v>
      </c>
      <c r="AB250" s="277">
        <v>15</v>
      </c>
      <c r="AC250" s="277">
        <f>8/$R$5*S250</f>
        <v>8</v>
      </c>
      <c r="AD250" s="277"/>
      <c r="AE250" s="279">
        <f>7/$R$5*S250</f>
        <v>7</v>
      </c>
      <c r="AF250" s="299"/>
      <c r="AG250" s="299"/>
      <c r="AH250" s="278"/>
      <c r="AI250" s="122">
        <v>70.53</v>
      </c>
      <c r="AJ250" s="298"/>
      <c r="AK250" s="277">
        <v>0</v>
      </c>
      <c r="AL250" s="277">
        <v>35.380000000000003</v>
      </c>
      <c r="AM250" s="277">
        <v>0</v>
      </c>
      <c r="AN250" s="300"/>
      <c r="AO250" s="282">
        <f>T250+W250+Z250+AA250+AB250+AC250+AD250+AE250+AF250+AG250+AH250+AI250+AK250+AL250+AM250+AN250+U250+AJ250</f>
        <v>618.18884615384616</v>
      </c>
      <c r="AP250" s="292">
        <f>(AO250-AE250-AI250-AJ250-AA250-AC250)*$AY$5-(K250+L250)*150000</f>
        <v>1689846.2723076926</v>
      </c>
      <c r="AQ250" s="283">
        <f>(IF(AP250&lt;1500001,AP250*0%,IF(AP250&lt;2000001,AP250*5%-75000,IF(AP250&lt;8500001,AP250*10%-175000,IF(AP250&lt;=12500001,AP250*15%-600000,IF(AP250&gt;12500001,AP250*20%-1225000))))))/$AY$5</f>
        <v>2.3490011421392301</v>
      </c>
      <c r="AR250" s="299"/>
      <c r="AS250" s="278">
        <v>148.44999999999999</v>
      </c>
      <c r="AT250" s="277"/>
      <c r="AU250" s="280"/>
      <c r="AV250" s="285">
        <f t="shared" si="22"/>
        <v>467.39</v>
      </c>
      <c r="AW250" s="286">
        <f t="shared" si="23"/>
        <v>467</v>
      </c>
      <c r="AX250" s="287">
        <f t="shared" si="24"/>
        <v>1600</v>
      </c>
      <c r="AY250" s="301"/>
    </row>
    <row r="251" spans="1:51" s="117" customFormat="1" ht="77.25" customHeight="1">
      <c r="A251" s="116"/>
      <c r="B251" s="72">
        <v>242</v>
      </c>
      <c r="C251" s="124" t="s">
        <v>1311</v>
      </c>
      <c r="D251" s="125" t="s">
        <v>1312</v>
      </c>
      <c r="E251" s="125" t="s">
        <v>1254</v>
      </c>
      <c r="F251" s="124" t="s">
        <v>102</v>
      </c>
      <c r="G251" s="126">
        <v>45250</v>
      </c>
      <c r="H251" s="127">
        <v>25567</v>
      </c>
      <c r="I251" s="128" t="s">
        <v>1313</v>
      </c>
      <c r="J251" s="129"/>
      <c r="K251" s="130"/>
      <c r="L251" s="130"/>
      <c r="M251" s="131" t="s">
        <v>1314</v>
      </c>
      <c r="N251" s="132" t="s">
        <v>1315</v>
      </c>
      <c r="O251" s="204"/>
      <c r="P251" s="204"/>
      <c r="Q251" s="204"/>
      <c r="R251" s="272"/>
      <c r="S251" s="273"/>
      <c r="T251" s="274"/>
      <c r="U251" s="274"/>
      <c r="V251" s="275"/>
      <c r="W251" s="276"/>
      <c r="X251" s="122"/>
      <c r="Y251" s="122"/>
      <c r="Z251" s="277"/>
      <c r="AA251" s="278"/>
      <c r="AB251" s="277"/>
      <c r="AC251" s="277"/>
      <c r="AD251" s="277"/>
      <c r="AE251" s="279"/>
      <c r="AF251" s="277"/>
      <c r="AG251" s="277"/>
      <c r="AH251" s="278"/>
      <c r="AI251" s="280"/>
      <c r="AJ251" s="280"/>
      <c r="AK251" s="277"/>
      <c r="AL251" s="277"/>
      <c r="AM251" s="277"/>
      <c r="AN251" s="281"/>
      <c r="AO251" s="282">
        <v>1000</v>
      </c>
      <c r="AP251" s="282"/>
      <c r="AQ251" s="283"/>
      <c r="AR251" s="277"/>
      <c r="AS251" s="284"/>
      <c r="AT251" s="277"/>
      <c r="AU251" s="285"/>
      <c r="AV251" s="286"/>
      <c r="AW251" s="287"/>
      <c r="AX251" s="288"/>
      <c r="AY251" s="289"/>
    </row>
    <row r="252" spans="1:51" s="14" customFormat="1" ht="77.25" customHeight="1">
      <c r="A252" s="123"/>
      <c r="B252" s="72">
        <v>243</v>
      </c>
      <c r="C252" s="198" t="s">
        <v>1259</v>
      </c>
      <c r="D252" s="198" t="s">
        <v>1260</v>
      </c>
      <c r="E252" s="198" t="s">
        <v>1261</v>
      </c>
      <c r="F252" s="198" t="s">
        <v>91</v>
      </c>
      <c r="G252" s="186">
        <v>45289</v>
      </c>
      <c r="H252" s="167">
        <v>30317</v>
      </c>
      <c r="I252" s="179"/>
      <c r="J252" s="195">
        <v>715454391</v>
      </c>
      <c r="K252" s="184"/>
      <c r="L252" s="184"/>
      <c r="M252" s="136" t="s">
        <v>974</v>
      </c>
      <c r="N252" s="186" t="s">
        <v>124</v>
      </c>
      <c r="O252" s="205"/>
      <c r="P252" s="205">
        <v>20</v>
      </c>
      <c r="Q252" s="205"/>
      <c r="R252" s="272">
        <v>204</v>
      </c>
      <c r="S252" s="273">
        <v>26</v>
      </c>
      <c r="T252" s="274">
        <f t="shared" si="20"/>
        <v>224</v>
      </c>
      <c r="U252" s="274"/>
      <c r="V252" s="297"/>
      <c r="W252" s="276">
        <f t="shared" si="21"/>
        <v>0</v>
      </c>
      <c r="X252" s="315"/>
      <c r="Y252" s="151"/>
      <c r="Z252" s="277">
        <f>SUM(204/$R$5/8*2*X252)+SUM(204/$R$5/8*2*Y252)</f>
        <v>0</v>
      </c>
      <c r="AA252" s="278"/>
      <c r="AB252" s="277">
        <v>15</v>
      </c>
      <c r="AC252" s="277">
        <f>8/$R$5*S252</f>
        <v>8</v>
      </c>
      <c r="AD252" s="277"/>
      <c r="AE252" s="279">
        <f>7/$R$5*S252</f>
        <v>7</v>
      </c>
      <c r="AF252" s="299"/>
      <c r="AG252" s="299"/>
      <c r="AH252" s="278"/>
      <c r="AI252" s="122"/>
      <c r="AJ252" s="298"/>
      <c r="AK252" s="277">
        <v>0</v>
      </c>
      <c r="AL252" s="277"/>
      <c r="AM252" s="277">
        <v>0</v>
      </c>
      <c r="AN252" s="300"/>
      <c r="AO252" s="282">
        <f>T252+W252+Z252+AA252+AB252+AC252+AD252+AE252+AF252+AG252+AH252+AI252+AK252+AL252+AM252+AN252+U252+AJ252</f>
        <v>254</v>
      </c>
      <c r="AP252" s="292">
        <f>(AO252-AE252-AI252-AJ252-AA252-AC252)*$AY$5-(K252+L252)*150000</f>
        <v>965799</v>
      </c>
      <c r="AQ252" s="283">
        <f>(IF(AP252&lt;1500001,AP252*0%,IF(AP252&lt;2000001,AP252*5%-75000,IF(AP252&lt;8500001,AP252*10%-175000,IF(AP252&lt;=12500001,AP252*15%-600000,IF(AP252&gt;12500001,AP252*20%-1225000))))))/$AY$5</f>
        <v>0</v>
      </c>
      <c r="AR252" s="299"/>
      <c r="AS252" s="278">
        <v>109.5</v>
      </c>
      <c r="AT252" s="277"/>
      <c r="AU252" s="280"/>
      <c r="AV252" s="285">
        <f t="shared" si="22"/>
        <v>144.5</v>
      </c>
      <c r="AW252" s="286">
        <f t="shared" si="23"/>
        <v>144</v>
      </c>
      <c r="AX252" s="287">
        <f t="shared" si="24"/>
        <v>2000</v>
      </c>
      <c r="AY252" s="301"/>
    </row>
    <row r="253" spans="1:51" s="14" customFormat="1" ht="77.25" customHeight="1">
      <c r="A253" s="123"/>
      <c r="B253" s="72">
        <v>244</v>
      </c>
      <c r="C253" s="198" t="s">
        <v>1262</v>
      </c>
      <c r="D253" s="198" t="s">
        <v>1263</v>
      </c>
      <c r="E253" s="198" t="s">
        <v>1264</v>
      </c>
      <c r="F253" s="198" t="s">
        <v>91</v>
      </c>
      <c r="G253" s="186">
        <v>45294</v>
      </c>
      <c r="H253" s="167">
        <v>37760</v>
      </c>
      <c r="I253" s="179" t="s">
        <v>1277</v>
      </c>
      <c r="J253" s="195">
        <v>85717863</v>
      </c>
      <c r="K253" s="184"/>
      <c r="L253" s="184"/>
      <c r="M253" s="136" t="s">
        <v>974</v>
      </c>
      <c r="N253" s="186" t="s">
        <v>124</v>
      </c>
      <c r="O253" s="205"/>
      <c r="P253" s="205">
        <v>0</v>
      </c>
      <c r="Q253" s="205"/>
      <c r="R253" s="272">
        <v>204</v>
      </c>
      <c r="S253" s="273">
        <v>21</v>
      </c>
      <c r="T253" s="274">
        <f t="shared" si="20"/>
        <v>164.76923076923077</v>
      </c>
      <c r="U253" s="274"/>
      <c r="V253" s="297"/>
      <c r="W253" s="276">
        <f t="shared" si="21"/>
        <v>0</v>
      </c>
      <c r="X253" s="315"/>
      <c r="Y253" s="151"/>
      <c r="Z253" s="277">
        <f t="shared" ref="Z253" si="27">SUM(202/$R$5/8*2*X253)+SUM(202/$R$5/8*2*Y253)</f>
        <v>0</v>
      </c>
      <c r="AA253" s="278"/>
      <c r="AB253" s="277"/>
      <c r="AC253" s="277">
        <f>8/$R$5*S253</f>
        <v>6.4615384615384617</v>
      </c>
      <c r="AD253" s="277"/>
      <c r="AE253" s="279">
        <f>7/$R$5*S253</f>
        <v>5.6538461538461533</v>
      </c>
      <c r="AF253" s="299"/>
      <c r="AG253" s="299"/>
      <c r="AH253" s="278"/>
      <c r="AI253" s="122"/>
      <c r="AJ253" s="298"/>
      <c r="AK253" s="277">
        <v>0</v>
      </c>
      <c r="AL253" s="277"/>
      <c r="AM253" s="277">
        <v>0</v>
      </c>
      <c r="AN253" s="300"/>
      <c r="AO253" s="282">
        <f>T253+W253+Z253+AA253+AB253+AC253+AD253+AE253+AF253+AG253+AH253+AI253+AK253+AL253+AM253+AN253+U253+AJ253</f>
        <v>176.88461538461539</v>
      </c>
      <c r="AP253" s="292">
        <f>(AO253-AE253-AI253-AJ253-AA253-AC253)*$AY$5-(K253+L253)*150000</f>
        <v>665832.4615384615</v>
      </c>
      <c r="AQ253" s="283">
        <f>(IF(AP253&lt;1500001,AP253*0%,IF(AP253&lt;2000001,AP253*5%-75000,IF(AP253&lt;8500001,AP253*10%-175000,IF(AP253&lt;=12500001,AP253*15%-600000,IF(AP253&gt;12500001,AP253*20%-1225000))))))/$AY$5</f>
        <v>0</v>
      </c>
      <c r="AR253" s="299"/>
      <c r="AS253" s="278">
        <v>92.65</v>
      </c>
      <c r="AT253" s="277"/>
      <c r="AU253" s="280"/>
      <c r="AV253" s="285">
        <f t="shared" si="22"/>
        <v>84.23</v>
      </c>
      <c r="AW253" s="286">
        <f t="shared" si="23"/>
        <v>84</v>
      </c>
      <c r="AX253" s="287">
        <f t="shared" si="24"/>
        <v>900</v>
      </c>
      <c r="AY253" s="301"/>
    </row>
    <row r="254" spans="1:51" s="14" customFormat="1" ht="77.25" customHeight="1">
      <c r="A254" s="123"/>
      <c r="B254" s="72">
        <v>245</v>
      </c>
      <c r="C254" s="198" t="s">
        <v>1265</v>
      </c>
      <c r="D254" s="198" t="s">
        <v>1266</v>
      </c>
      <c r="E254" s="198" t="s">
        <v>1267</v>
      </c>
      <c r="F254" s="198" t="s">
        <v>91</v>
      </c>
      <c r="G254" s="186">
        <v>45302</v>
      </c>
      <c r="H254" s="167">
        <v>38612</v>
      </c>
      <c r="I254" s="179" t="s">
        <v>1278</v>
      </c>
      <c r="J254" s="195">
        <v>717005053</v>
      </c>
      <c r="K254" s="184"/>
      <c r="L254" s="184"/>
      <c r="M254" s="136" t="s">
        <v>974</v>
      </c>
      <c r="N254" s="186" t="s">
        <v>124</v>
      </c>
      <c r="O254" s="205"/>
      <c r="P254" s="205">
        <v>30</v>
      </c>
      <c r="Q254" s="205"/>
      <c r="R254" s="272">
        <v>204</v>
      </c>
      <c r="S254" s="273">
        <v>26</v>
      </c>
      <c r="T254" s="274">
        <f t="shared" si="20"/>
        <v>234</v>
      </c>
      <c r="U254" s="274"/>
      <c r="V254" s="297"/>
      <c r="W254" s="276">
        <f t="shared" si="21"/>
        <v>0</v>
      </c>
      <c r="X254" s="315"/>
      <c r="Y254" s="151"/>
      <c r="Z254" s="277">
        <f t="shared" ref="Z254" si="28">SUM(202/$R$5/8*2*X254)+SUM(202/$R$5/8*2*Y254)</f>
        <v>0</v>
      </c>
      <c r="AA254" s="278"/>
      <c r="AB254" s="277">
        <v>15</v>
      </c>
      <c r="AC254" s="277">
        <f>8/$R$5*S254</f>
        <v>8</v>
      </c>
      <c r="AD254" s="277"/>
      <c r="AE254" s="279">
        <f>7/$R$5*S254</f>
        <v>7</v>
      </c>
      <c r="AF254" s="299"/>
      <c r="AG254" s="299"/>
      <c r="AH254" s="278"/>
      <c r="AI254" s="122"/>
      <c r="AJ254" s="298"/>
      <c r="AK254" s="277">
        <v>0</v>
      </c>
      <c r="AL254" s="277"/>
      <c r="AM254" s="277">
        <v>0</v>
      </c>
      <c r="AN254" s="300"/>
      <c r="AO254" s="282">
        <f>T254+W254+Z254+AA254+AB254+AC254+AD254+AE254+AF254+AG254+AH254+AI254+AK254+AL254+AM254+AN254+U254+AJ254</f>
        <v>264</v>
      </c>
      <c r="AP254" s="292">
        <f>(AO254-AE254-AI254-AJ254-AA254-AC254)*$AY$5-(K254+L254)*150000</f>
        <v>1006209</v>
      </c>
      <c r="AQ254" s="283">
        <f>(IF(AP254&lt;1500001,AP254*0%,IF(AP254&lt;2000001,AP254*5%-75000,IF(AP254&lt;8500001,AP254*10%-175000,IF(AP254&lt;=12500001,AP254*15%-600000,IF(AP254&gt;12500001,AP254*20%-1225000))))))/$AY$5</f>
        <v>0</v>
      </c>
      <c r="AR254" s="299"/>
      <c r="AS254" s="278">
        <v>109.5</v>
      </c>
      <c r="AT254" s="277"/>
      <c r="AU254" s="280"/>
      <c r="AV254" s="285">
        <f t="shared" si="22"/>
        <v>154.5</v>
      </c>
      <c r="AW254" s="286">
        <f t="shared" si="23"/>
        <v>154</v>
      </c>
      <c r="AX254" s="287">
        <f t="shared" si="24"/>
        <v>2000</v>
      </c>
      <c r="AY254" s="301"/>
    </row>
    <row r="255" spans="1:51" s="14" customFormat="1" ht="77.25" customHeight="1">
      <c r="A255" s="123"/>
      <c r="B255" s="72">
        <v>246</v>
      </c>
      <c r="C255" s="198" t="s">
        <v>1270</v>
      </c>
      <c r="D255" s="198" t="s">
        <v>1271</v>
      </c>
      <c r="E255" s="198" t="s">
        <v>1272</v>
      </c>
      <c r="F255" s="198" t="s">
        <v>91</v>
      </c>
      <c r="G255" s="186">
        <v>45308</v>
      </c>
      <c r="H255" s="167">
        <v>37581</v>
      </c>
      <c r="I255" s="179" t="s">
        <v>1276</v>
      </c>
      <c r="J255" s="195">
        <v>68942397</v>
      </c>
      <c r="K255" s="184"/>
      <c r="L255" s="184"/>
      <c r="M255" s="136" t="s">
        <v>974</v>
      </c>
      <c r="N255" s="186" t="s">
        <v>124</v>
      </c>
      <c r="O255" s="205"/>
      <c r="P255" s="205">
        <v>20</v>
      </c>
      <c r="Q255" s="205"/>
      <c r="R255" s="272">
        <v>204</v>
      </c>
      <c r="S255" s="273">
        <v>26</v>
      </c>
      <c r="T255" s="274">
        <f t="shared" si="20"/>
        <v>224</v>
      </c>
      <c r="U255" s="274"/>
      <c r="V255" s="297"/>
      <c r="W255" s="276">
        <f t="shared" si="21"/>
        <v>0</v>
      </c>
      <c r="X255" s="315"/>
      <c r="Y255" s="151"/>
      <c r="Z255" s="277">
        <f t="shared" ref="Z255" si="29">SUM(202/$R$5/8*2*X255)+SUM(202/$R$5/8*2*Y255)</f>
        <v>0</v>
      </c>
      <c r="AA255" s="278"/>
      <c r="AB255" s="277">
        <v>15</v>
      </c>
      <c r="AC255" s="277">
        <f>8/$R$5*S255</f>
        <v>8</v>
      </c>
      <c r="AD255" s="277"/>
      <c r="AE255" s="279">
        <f>7/$R$5*S255</f>
        <v>7</v>
      </c>
      <c r="AF255" s="299"/>
      <c r="AG255" s="299"/>
      <c r="AH255" s="278"/>
      <c r="AI255" s="122"/>
      <c r="AJ255" s="298"/>
      <c r="AK255" s="277">
        <v>0</v>
      </c>
      <c r="AL255" s="277"/>
      <c r="AM255" s="277">
        <v>0</v>
      </c>
      <c r="AN255" s="300"/>
      <c r="AO255" s="282">
        <f>T255+W255+Z255+AA255+AB255+AC255+AD255+AE255+AF255+AG255+AH255+AI255+AK255+AL255+AM255+AN255+U255+AJ255</f>
        <v>254</v>
      </c>
      <c r="AP255" s="292">
        <f>(AO255-AE255-AI255-AJ255-AA255-AC255)*$AY$5-(K255+L255)*150000</f>
        <v>965799</v>
      </c>
      <c r="AQ255" s="283">
        <f>(IF(AP255&lt;1500001,AP255*0%,IF(AP255&lt;2000001,AP255*5%-75000,IF(AP255&lt;8500001,AP255*10%-175000,IF(AP255&lt;=12500001,AP255*15%-600000,IF(AP255&gt;12500001,AP255*20%-1225000))))))/$AY$5</f>
        <v>0</v>
      </c>
      <c r="AR255" s="299"/>
      <c r="AS255" s="278">
        <v>109.5</v>
      </c>
      <c r="AT255" s="277"/>
      <c r="AU255" s="280"/>
      <c r="AV255" s="285">
        <f t="shared" si="22"/>
        <v>144.5</v>
      </c>
      <c r="AW255" s="286">
        <f t="shared" si="23"/>
        <v>144</v>
      </c>
      <c r="AX255" s="287">
        <f t="shared" si="24"/>
        <v>2000</v>
      </c>
      <c r="AY255" s="301"/>
    </row>
    <row r="256" spans="1:51" s="117" customFormat="1" ht="77.25" customHeight="1">
      <c r="A256" s="116"/>
      <c r="B256" s="72">
        <v>247</v>
      </c>
      <c r="C256" s="124" t="s">
        <v>1375</v>
      </c>
      <c r="D256" s="125" t="s">
        <v>1316</v>
      </c>
      <c r="E256" s="125" t="s">
        <v>1317</v>
      </c>
      <c r="F256" s="124" t="s">
        <v>102</v>
      </c>
      <c r="G256" s="126">
        <v>45371</v>
      </c>
      <c r="H256" s="127">
        <v>22303</v>
      </c>
      <c r="I256" s="128" t="s">
        <v>1318</v>
      </c>
      <c r="J256" s="129"/>
      <c r="K256" s="130"/>
      <c r="L256" s="130"/>
      <c r="M256" s="131" t="s">
        <v>1319</v>
      </c>
      <c r="N256" s="132" t="s">
        <v>1315</v>
      </c>
      <c r="O256" s="204"/>
      <c r="P256" s="204"/>
      <c r="Q256" s="204"/>
      <c r="R256" s="272"/>
      <c r="S256" s="273"/>
      <c r="T256" s="274"/>
      <c r="U256" s="274"/>
      <c r="V256" s="275"/>
      <c r="W256" s="276"/>
      <c r="X256" s="122"/>
      <c r="Y256" s="122"/>
      <c r="Z256" s="277"/>
      <c r="AA256" s="278"/>
      <c r="AB256" s="277"/>
      <c r="AC256" s="277"/>
      <c r="AD256" s="277"/>
      <c r="AE256" s="279"/>
      <c r="AF256" s="277"/>
      <c r="AG256" s="277"/>
      <c r="AH256" s="278"/>
      <c r="AI256" s="280"/>
      <c r="AJ256" s="280"/>
      <c r="AK256" s="277"/>
      <c r="AL256" s="277"/>
      <c r="AM256" s="277"/>
      <c r="AN256" s="281"/>
      <c r="AO256" s="282">
        <v>920</v>
      </c>
      <c r="AP256" s="282"/>
      <c r="AQ256" s="283"/>
      <c r="AR256" s="277"/>
      <c r="AS256" s="284"/>
      <c r="AT256" s="277"/>
      <c r="AU256" s="285"/>
      <c r="AV256" s="286"/>
      <c r="AW256" s="287"/>
      <c r="AX256" s="288"/>
      <c r="AY256" s="289"/>
    </row>
    <row r="257" spans="1:51" s="117" customFormat="1" ht="77.25" customHeight="1">
      <c r="A257" s="116"/>
      <c r="B257" s="72">
        <v>248</v>
      </c>
      <c r="C257" s="124" t="s">
        <v>1376</v>
      </c>
      <c r="D257" s="125" t="s">
        <v>501</v>
      </c>
      <c r="E257" s="125" t="s">
        <v>502</v>
      </c>
      <c r="F257" s="124" t="s">
        <v>91</v>
      </c>
      <c r="G257" s="126">
        <v>45433</v>
      </c>
      <c r="H257" s="127"/>
      <c r="I257" s="128"/>
      <c r="J257" s="129"/>
      <c r="K257" s="130"/>
      <c r="L257" s="130"/>
      <c r="M257" s="131" t="s">
        <v>854</v>
      </c>
      <c r="N257" s="132" t="s">
        <v>1327</v>
      </c>
      <c r="O257" s="204"/>
      <c r="P257" s="204"/>
      <c r="Q257" s="204"/>
      <c r="R257" s="272">
        <v>0</v>
      </c>
      <c r="S257" s="273">
        <v>0</v>
      </c>
      <c r="T257" s="274">
        <v>0</v>
      </c>
      <c r="U257" s="274"/>
      <c r="V257" s="275"/>
      <c r="W257" s="276">
        <f t="shared" ref="W257:W258" si="30">(204/$R$5/8)*1.5*V257</f>
        <v>0</v>
      </c>
      <c r="X257" s="122"/>
      <c r="Y257" s="122"/>
      <c r="Z257" s="277">
        <f t="shared" ref="Z257:Z258" si="31">SUM(202/$R$5/8*2*X257)+SUM(202/$R$5/8*2*Y257)</f>
        <v>0</v>
      </c>
      <c r="AA257" s="278"/>
      <c r="AB257" s="277">
        <v>0</v>
      </c>
      <c r="AC257" s="277">
        <v>0</v>
      </c>
      <c r="AD257" s="277"/>
      <c r="AE257" s="279">
        <v>0</v>
      </c>
      <c r="AF257" s="277"/>
      <c r="AG257" s="277"/>
      <c r="AH257" s="278"/>
      <c r="AI257" s="280"/>
      <c r="AJ257" s="280"/>
      <c r="AK257" s="277">
        <v>0</v>
      </c>
      <c r="AL257" s="277"/>
      <c r="AM257" s="277">
        <v>0</v>
      </c>
      <c r="AN257" s="281"/>
      <c r="AO257" s="282">
        <v>0</v>
      </c>
      <c r="AP257" s="282">
        <f>(AO257-AE257-AI257-AJ257-AA257-AC257)*$AY$5-(K257+L257)*150000</f>
        <v>0</v>
      </c>
      <c r="AQ257" s="283">
        <f t="shared" ref="AQ257:AQ258" si="32">(IF(AP257&lt;1500001,AP257*0%,IF(AP257&lt;2000001,AP257*5%-75000,IF(AP257&lt;8500001,AP257*10%-175000,IF(AP257&lt;=12500001,AP257*15%-600000,IF(AP257&gt;12500001,AP257*20%-1225000))))))/$AY$5</f>
        <v>0</v>
      </c>
      <c r="AR257" s="277"/>
      <c r="AS257" s="284">
        <v>0</v>
      </c>
      <c r="AT257" s="277"/>
      <c r="AU257" s="285"/>
      <c r="AV257" s="286">
        <v>0</v>
      </c>
      <c r="AW257" s="287">
        <f t="shared" ref="AW257:AW258" si="33">INT(AV257)</f>
        <v>0</v>
      </c>
      <c r="AX257" s="288">
        <f t="shared" ref="AX257:AX258" si="34">ROUND((AV257-AW257)*4000,-2)</f>
        <v>0</v>
      </c>
      <c r="AY257" s="289"/>
    </row>
    <row r="258" spans="1:51" s="117" customFormat="1" ht="77.25" customHeight="1">
      <c r="A258" s="116"/>
      <c r="B258" s="72">
        <v>249</v>
      </c>
      <c r="C258" s="124" t="s">
        <v>1377</v>
      </c>
      <c r="D258" s="125" t="s">
        <v>1378</v>
      </c>
      <c r="E258" s="125" t="s">
        <v>1383</v>
      </c>
      <c r="F258" s="124" t="s">
        <v>102</v>
      </c>
      <c r="G258" s="126">
        <v>45435</v>
      </c>
      <c r="H258" s="127"/>
      <c r="I258" s="128"/>
      <c r="J258" s="129"/>
      <c r="K258" s="130"/>
      <c r="L258" s="130"/>
      <c r="M258" s="131" t="s">
        <v>1136</v>
      </c>
      <c r="N258" s="132" t="s">
        <v>119</v>
      </c>
      <c r="O258" s="204"/>
      <c r="P258" s="204"/>
      <c r="Q258" s="204"/>
      <c r="R258" s="272">
        <v>0</v>
      </c>
      <c r="S258" s="273">
        <v>0</v>
      </c>
      <c r="T258" s="274">
        <f t="shared" ref="T258" si="35">(R258+O258+P258+Q258)/$R$5*S258</f>
        <v>0</v>
      </c>
      <c r="U258" s="274"/>
      <c r="V258" s="275"/>
      <c r="W258" s="276">
        <f t="shared" si="30"/>
        <v>0</v>
      </c>
      <c r="X258" s="122"/>
      <c r="Y258" s="122"/>
      <c r="Z258" s="277">
        <f t="shared" si="31"/>
        <v>0</v>
      </c>
      <c r="AA258" s="278"/>
      <c r="AB258" s="277">
        <v>0</v>
      </c>
      <c r="AC258" s="277">
        <f>8/$R$5*S258</f>
        <v>0</v>
      </c>
      <c r="AD258" s="277"/>
      <c r="AE258" s="279">
        <f>7/$R$5*S258</f>
        <v>0</v>
      </c>
      <c r="AF258" s="277"/>
      <c r="AG258" s="277"/>
      <c r="AH258" s="278"/>
      <c r="AI258" s="280"/>
      <c r="AJ258" s="280"/>
      <c r="AK258" s="277">
        <v>0</v>
      </c>
      <c r="AL258" s="277"/>
      <c r="AM258" s="277">
        <v>0</v>
      </c>
      <c r="AN258" s="281"/>
      <c r="AO258" s="282">
        <f>T258+W258+Z258+AA258+AB258+AC258+AD258+AE258+AF258+AG258+AH258+AI258+AK258+AL258+AM258+AN258+U258+AJ258</f>
        <v>0</v>
      </c>
      <c r="AP258" s="282">
        <f>(AO258-AE258-AI258-AJ258-AA258-AC258)*$AY$5-(K258+L258)*150000</f>
        <v>0</v>
      </c>
      <c r="AQ258" s="283">
        <f t="shared" si="32"/>
        <v>0</v>
      </c>
      <c r="AR258" s="277"/>
      <c r="AS258" s="284">
        <v>0</v>
      </c>
      <c r="AT258" s="277"/>
      <c r="AU258" s="285"/>
      <c r="AV258" s="286">
        <f t="shared" ref="AV258" si="36">ROUND(AO258-AQ258-AR258-AS258-AT258-AU258,2)</f>
        <v>0</v>
      </c>
      <c r="AW258" s="287">
        <f t="shared" si="33"/>
        <v>0</v>
      </c>
      <c r="AX258" s="288">
        <f t="shared" si="34"/>
        <v>0</v>
      </c>
      <c r="AY258" s="289"/>
    </row>
    <row r="259" spans="1:51" s="117" customFormat="1" ht="77.25" customHeight="1">
      <c r="A259" s="116"/>
      <c r="B259" s="72">
        <v>250</v>
      </c>
      <c r="C259" s="124" t="s">
        <v>1379</v>
      </c>
      <c r="D259" s="125" t="s">
        <v>1380</v>
      </c>
      <c r="E259" s="125" t="s">
        <v>1384</v>
      </c>
      <c r="F259" s="124" t="s">
        <v>91</v>
      </c>
      <c r="G259" s="126">
        <v>45435</v>
      </c>
      <c r="H259" s="127"/>
      <c r="I259" s="128"/>
      <c r="J259" s="129"/>
      <c r="K259" s="130"/>
      <c r="L259" s="130"/>
      <c r="M259" s="131" t="s">
        <v>1136</v>
      </c>
      <c r="N259" s="132" t="s">
        <v>119</v>
      </c>
      <c r="O259" s="204"/>
      <c r="P259" s="204"/>
      <c r="Q259" s="204"/>
      <c r="R259" s="272">
        <v>0</v>
      </c>
      <c r="S259" s="273">
        <v>0</v>
      </c>
      <c r="T259" s="274">
        <f t="shared" ref="T259" si="37">(R259+O259+P259+Q259)/$R$5*S259</f>
        <v>0</v>
      </c>
      <c r="U259" s="274"/>
      <c r="V259" s="275"/>
      <c r="W259" s="276">
        <f t="shared" ref="W259" si="38">(204/$R$5/8)*1.5*V259</f>
        <v>0</v>
      </c>
      <c r="X259" s="122"/>
      <c r="Y259" s="122"/>
      <c r="Z259" s="277">
        <f t="shared" ref="Z259" si="39">SUM(202/$R$5/8*2*X259)+SUM(202/$R$5/8*2*Y259)</f>
        <v>0</v>
      </c>
      <c r="AA259" s="278"/>
      <c r="AB259" s="277">
        <v>0</v>
      </c>
      <c r="AC259" s="277">
        <f t="shared" ref="AC259" si="40">8/$R$5*S259</f>
        <v>0</v>
      </c>
      <c r="AD259" s="277"/>
      <c r="AE259" s="279">
        <f t="shared" ref="AE259" si="41">7/$R$5*S259</f>
        <v>0</v>
      </c>
      <c r="AF259" s="277"/>
      <c r="AG259" s="277"/>
      <c r="AH259" s="278"/>
      <c r="AI259" s="280"/>
      <c r="AJ259" s="280"/>
      <c r="AK259" s="277">
        <v>0</v>
      </c>
      <c r="AL259" s="277"/>
      <c r="AM259" s="277">
        <v>0</v>
      </c>
      <c r="AN259" s="281"/>
      <c r="AO259" s="282">
        <f>T259+W259+Z259+AA259+AB259+AC259+AD259+AE259+AF259+AG259+AH259+AI259+AK259+AL259+AM259+AN259+U259+AJ259</f>
        <v>0</v>
      </c>
      <c r="AP259" s="282">
        <f>(AO259-AE259-AI259-AJ259-AA259-AC259)*$AY$5-(K259+L259)*150000</f>
        <v>0</v>
      </c>
      <c r="AQ259" s="283">
        <f t="shared" ref="AQ259" si="42">(IF(AP259&lt;1500001,AP259*0%,IF(AP259&lt;2000001,AP259*5%-75000,IF(AP259&lt;8500001,AP259*10%-175000,IF(AP259&lt;=12500001,AP259*15%-600000,IF(AP259&gt;12500001,AP259*20%-1225000))))))/$AY$5</f>
        <v>0</v>
      </c>
      <c r="AR259" s="277"/>
      <c r="AS259" s="284">
        <v>0</v>
      </c>
      <c r="AT259" s="277"/>
      <c r="AU259" s="285"/>
      <c r="AV259" s="286">
        <f t="shared" ref="AV259" si="43">ROUND(AO259-AQ259-AR259-AS259-AT259-AU259,2)</f>
        <v>0</v>
      </c>
      <c r="AW259" s="287">
        <f t="shared" ref="AW259" si="44">INT(AV259)</f>
        <v>0</v>
      </c>
      <c r="AX259" s="288">
        <f t="shared" ref="AX259" si="45">ROUND((AV259-AW259)*4000,-2)</f>
        <v>0</v>
      </c>
      <c r="AY259" s="289"/>
    </row>
    <row r="260" spans="1:51" s="117" customFormat="1" ht="77.25" customHeight="1">
      <c r="A260" s="116"/>
      <c r="B260" s="72">
        <v>251</v>
      </c>
      <c r="C260" s="124" t="s">
        <v>1381</v>
      </c>
      <c r="D260" s="125" t="s">
        <v>1382</v>
      </c>
      <c r="E260" s="125" t="s">
        <v>1385</v>
      </c>
      <c r="F260" s="124" t="s">
        <v>102</v>
      </c>
      <c r="G260" s="126">
        <v>45436</v>
      </c>
      <c r="H260" s="127">
        <v>22303</v>
      </c>
      <c r="I260" s="128" t="s">
        <v>1318</v>
      </c>
      <c r="J260" s="129"/>
      <c r="K260" s="130"/>
      <c r="L260" s="130"/>
      <c r="M260" s="131" t="s">
        <v>1297</v>
      </c>
      <c r="N260" s="132" t="s">
        <v>1298</v>
      </c>
      <c r="O260" s="204"/>
      <c r="P260" s="204"/>
      <c r="Q260" s="204"/>
      <c r="R260" s="272"/>
      <c r="S260" s="273"/>
      <c r="T260" s="274"/>
      <c r="U260" s="274"/>
      <c r="V260" s="275"/>
      <c r="W260" s="276"/>
      <c r="X260" s="122"/>
      <c r="Y260" s="122"/>
      <c r="Z260" s="277"/>
      <c r="AA260" s="278"/>
      <c r="AB260" s="277"/>
      <c r="AC260" s="277"/>
      <c r="AD260" s="277"/>
      <c r="AE260" s="279"/>
      <c r="AF260" s="277"/>
      <c r="AG260" s="277"/>
      <c r="AH260" s="278"/>
      <c r="AI260" s="280"/>
      <c r="AJ260" s="280"/>
      <c r="AK260" s="277"/>
      <c r="AL260" s="277"/>
      <c r="AM260" s="277"/>
      <c r="AN260" s="281"/>
      <c r="AO260" s="282">
        <v>0</v>
      </c>
      <c r="AP260" s="282"/>
      <c r="AQ260" s="283"/>
      <c r="AR260" s="277"/>
      <c r="AS260" s="284"/>
      <c r="AT260" s="277"/>
      <c r="AU260" s="285"/>
      <c r="AV260" s="286"/>
      <c r="AW260" s="287"/>
      <c r="AX260" s="288"/>
      <c r="AY260" s="289"/>
    </row>
    <row r="261" spans="1:51" s="37" customFormat="1" ht="57" customHeight="1">
      <c r="A261" s="34"/>
      <c r="B261" s="72"/>
      <c r="C261" s="11"/>
      <c r="D261" s="8" t="s">
        <v>3</v>
      </c>
      <c r="E261" s="35"/>
      <c r="F261" s="35"/>
      <c r="G261" s="36"/>
      <c r="H261" s="34"/>
      <c r="I261" s="34"/>
      <c r="J261" s="24"/>
      <c r="K261" s="60"/>
      <c r="L261" s="60"/>
      <c r="M261" s="35"/>
      <c r="N261" s="22"/>
      <c r="O261" s="206">
        <f>SUM(O10:O260)</f>
        <v>5607</v>
      </c>
      <c r="P261" s="206">
        <f>SUM(P10:P260)</f>
        <v>5125</v>
      </c>
      <c r="Q261" s="206">
        <f>SUM(Q10:Q260)</f>
        <v>3271</v>
      </c>
      <c r="R261" s="206">
        <f>SUM(R10:R260)</f>
        <v>48756</v>
      </c>
      <c r="S261" s="206">
        <f>SUM(S10:S260)</f>
        <v>4300.6875</v>
      </c>
      <c r="T261" s="206">
        <f>SUM(T10:T260)</f>
        <v>47676.132211538468</v>
      </c>
      <c r="U261" s="206">
        <f>SUM(U10:U260)</f>
        <v>2010</v>
      </c>
      <c r="V261" s="206">
        <f>SUM(V10:V260)</f>
        <v>89</v>
      </c>
      <c r="W261" s="206">
        <f>SUM(W10:W260)</f>
        <v>130.93269230769229</v>
      </c>
      <c r="X261" s="206">
        <f>SUM(X10:X260)</f>
        <v>14.5</v>
      </c>
      <c r="Y261" s="206">
        <f>SUM(Y10:Y260)</f>
        <v>3</v>
      </c>
      <c r="Z261" s="206">
        <f>SUM(Z10:Z260)</f>
        <v>34.326923076923073</v>
      </c>
      <c r="AA261" s="206">
        <f>SUM(AA10:AA260)</f>
        <v>27.5</v>
      </c>
      <c r="AB261" s="206">
        <f>SUM(AB10:AB260)</f>
        <v>2311.5</v>
      </c>
      <c r="AC261" s="206">
        <f>SUM(AC10:AC260)</f>
        <v>1323.2884615384614</v>
      </c>
      <c r="AD261" s="206">
        <f>SUM(AD10:AD260)</f>
        <v>0</v>
      </c>
      <c r="AE261" s="206">
        <f>SUM(AE10:AE260)</f>
        <v>1157.8774038461543</v>
      </c>
      <c r="AF261" s="206">
        <f>SUM(AF10:AF260)</f>
        <v>0</v>
      </c>
      <c r="AG261" s="206">
        <f>SUM(AG10:AG260)</f>
        <v>779.45</v>
      </c>
      <c r="AH261" s="206">
        <f>SUM(AH10:AH260)</f>
        <v>0</v>
      </c>
      <c r="AI261" s="206">
        <f>SUM(AI10:AI260)</f>
        <v>1272.9699999999998</v>
      </c>
      <c r="AJ261" s="206">
        <f>SUM(AJ10:AJ260)</f>
        <v>0</v>
      </c>
      <c r="AK261" s="206">
        <f>SUM(AK10:AK260)</f>
        <v>0</v>
      </c>
      <c r="AL261" s="206">
        <f>SUM(AL10:AL260)</f>
        <v>380.7</v>
      </c>
      <c r="AM261" s="206">
        <f>SUM(AM10:AM260)</f>
        <v>0</v>
      </c>
      <c r="AN261" s="206">
        <f>SUM(AN10:AN260)</f>
        <v>0</v>
      </c>
      <c r="AO261" s="206">
        <f>SUM(AO10:AO260)</f>
        <v>65024.677692307683</v>
      </c>
      <c r="AP261" s="206">
        <f>SUM(AP10:AP260)</f>
        <v>207528412.02259606</v>
      </c>
      <c r="AQ261" s="206">
        <f>SUM(AQ10:AQ260)</f>
        <v>331.161648751737</v>
      </c>
      <c r="AR261" s="206">
        <f>SUM(AR10:AR260)</f>
        <v>0</v>
      </c>
      <c r="AS261" s="206">
        <f>SUM(AS10:AS260)</f>
        <v>18641.870000000006</v>
      </c>
      <c r="AT261" s="206">
        <f>SUM(AT10:AT260)</f>
        <v>254.93</v>
      </c>
      <c r="AU261" s="206">
        <f>SUM(AU10:AU260)</f>
        <v>0</v>
      </c>
      <c r="AV261" s="206">
        <f>SUM(AV10:AV260)</f>
        <v>37876.719999999987</v>
      </c>
      <c r="AW261" s="206">
        <f>SUM(AW10:AW260)</f>
        <v>37795</v>
      </c>
      <c r="AX261" s="206">
        <f>SUM(AX10:AX260)</f>
        <v>326800</v>
      </c>
      <c r="AY261" s="316"/>
    </row>
    <row r="262" spans="1:51" s="38" customFormat="1" ht="23.25" customHeight="1">
      <c r="B262" s="73"/>
      <c r="C262" s="39"/>
      <c r="D262" s="40"/>
      <c r="G262" s="41"/>
      <c r="J262" s="42"/>
      <c r="K262" s="61"/>
      <c r="L262" s="61"/>
      <c r="O262" s="207"/>
      <c r="P262" s="317"/>
      <c r="Q262" s="207"/>
      <c r="R262" s="207"/>
      <c r="S262" s="318"/>
      <c r="T262" s="207"/>
      <c r="U262" s="207"/>
      <c r="V262" s="207"/>
      <c r="W262" s="207"/>
      <c r="X262" s="207"/>
      <c r="Y262" s="207"/>
      <c r="Z262" s="207"/>
      <c r="AA262" s="320"/>
      <c r="AB262" s="207"/>
      <c r="AC262" s="207"/>
      <c r="AD262" s="207"/>
      <c r="AE262" s="207"/>
      <c r="AF262" s="207"/>
      <c r="AG262" s="207"/>
      <c r="AH262" s="207"/>
      <c r="AI262" s="207"/>
      <c r="AJ262" s="207"/>
      <c r="AK262" s="207"/>
      <c r="AL262" s="207"/>
      <c r="AM262" s="321"/>
      <c r="AN262" s="322"/>
      <c r="AO262" s="323"/>
      <c r="AP262" s="324"/>
      <c r="AQ262" s="207"/>
      <c r="AR262" s="207"/>
      <c r="AS262" s="325"/>
      <c r="AT262" s="207"/>
      <c r="AU262" s="207"/>
      <c r="AV262" s="207"/>
      <c r="AW262" s="207"/>
      <c r="AX262" s="207"/>
      <c r="AY262" s="207"/>
    </row>
    <row r="263" spans="1:51" s="41" customFormat="1" ht="15.75" customHeight="1">
      <c r="A263" s="43"/>
      <c r="B263" s="74" t="s">
        <v>1281</v>
      </c>
      <c r="C263" s="44"/>
      <c r="D263" s="45"/>
      <c r="J263" s="46"/>
      <c r="K263" s="59"/>
      <c r="L263" s="59"/>
      <c r="O263" s="207"/>
      <c r="P263" s="317"/>
      <c r="Q263" s="207"/>
      <c r="R263" s="207"/>
      <c r="S263" s="318"/>
      <c r="T263" s="207"/>
      <c r="U263" s="274"/>
      <c r="V263" s="321"/>
      <c r="W263" s="207"/>
      <c r="X263" s="207"/>
      <c r="Y263" s="207"/>
      <c r="Z263" s="207"/>
      <c r="AA263" s="320"/>
      <c r="AB263" s="207"/>
      <c r="AC263" s="207"/>
      <c r="AD263" s="207"/>
      <c r="AE263" s="207"/>
      <c r="AF263" s="207"/>
      <c r="AG263" s="207"/>
      <c r="AH263" s="207"/>
      <c r="AI263" s="321"/>
      <c r="AJ263" s="321"/>
      <c r="AK263" s="207"/>
      <c r="AL263" s="207"/>
      <c r="AM263" s="321"/>
      <c r="AN263" s="322"/>
      <c r="AO263" s="323"/>
      <c r="AP263" s="324"/>
      <c r="AQ263" s="207"/>
      <c r="AR263" s="207"/>
      <c r="AS263" s="325"/>
      <c r="AT263" s="207"/>
      <c r="AU263" s="207"/>
      <c r="AV263" s="207"/>
      <c r="AW263" s="207"/>
      <c r="AX263" s="207"/>
      <c r="AY263" s="207"/>
    </row>
    <row r="264" spans="1:51" s="41" customFormat="1">
      <c r="A264" s="43"/>
      <c r="B264" s="74"/>
      <c r="C264" s="44"/>
      <c r="D264" s="45"/>
      <c r="J264" s="46"/>
      <c r="K264" s="59"/>
      <c r="L264" s="59"/>
      <c r="O264" s="207"/>
      <c r="P264" s="207"/>
      <c r="Q264" s="207"/>
      <c r="R264" s="207"/>
      <c r="S264" s="318"/>
      <c r="T264" s="207"/>
      <c r="U264" s="207"/>
      <c r="V264" s="207"/>
      <c r="W264" s="207"/>
      <c r="X264" s="207"/>
      <c r="Y264" s="207"/>
      <c r="Z264" s="207"/>
      <c r="AA264" s="320"/>
      <c r="AB264" s="207"/>
      <c r="AC264" s="207"/>
      <c r="AD264" s="207"/>
      <c r="AE264" s="207"/>
      <c r="AF264" s="207"/>
      <c r="AG264" s="207"/>
      <c r="AH264" s="207"/>
      <c r="AI264" s="207"/>
      <c r="AJ264" s="207"/>
      <c r="AK264" s="207"/>
      <c r="AL264" s="207"/>
      <c r="AM264" s="321"/>
      <c r="AN264" s="322"/>
      <c r="AO264" s="323"/>
      <c r="AP264" s="324"/>
      <c r="AQ264" s="207"/>
      <c r="AR264" s="207"/>
      <c r="AS264" s="325"/>
      <c r="AT264" s="207"/>
      <c r="AU264" s="207"/>
      <c r="AV264" s="207"/>
      <c r="AW264" s="207"/>
      <c r="AX264" s="207"/>
      <c r="AY264" s="207"/>
    </row>
    <row r="265" spans="1:51" s="41" customFormat="1">
      <c r="A265" s="43"/>
      <c r="B265" s="74"/>
      <c r="C265" s="44"/>
      <c r="D265" s="45"/>
      <c r="J265" s="46"/>
      <c r="K265" s="59"/>
      <c r="L265" s="59"/>
      <c r="O265" s="207"/>
      <c r="P265" s="317"/>
      <c r="Q265" s="207"/>
      <c r="R265" s="207"/>
      <c r="S265" s="318"/>
      <c r="T265" s="207"/>
      <c r="U265" s="207"/>
      <c r="V265" s="207"/>
      <c r="W265" s="207"/>
      <c r="X265" s="207"/>
      <c r="Y265" s="207"/>
      <c r="Z265" s="207"/>
      <c r="AA265" s="320"/>
      <c r="AB265" s="207"/>
      <c r="AC265" s="207"/>
      <c r="AD265" s="207"/>
      <c r="AE265" s="207"/>
      <c r="AF265" s="207"/>
      <c r="AG265" s="207"/>
      <c r="AH265" s="207"/>
      <c r="AI265" s="207"/>
      <c r="AJ265" s="207"/>
      <c r="AK265" s="207"/>
      <c r="AL265" s="207"/>
      <c r="AM265" s="321"/>
      <c r="AN265" s="322"/>
      <c r="AO265" s="323"/>
      <c r="AP265" s="324"/>
      <c r="AQ265" s="207"/>
      <c r="AR265" s="207"/>
      <c r="AS265" s="325"/>
      <c r="AT265" s="207"/>
      <c r="AU265" s="207"/>
      <c r="AV265" s="207"/>
      <c r="AW265" s="207"/>
      <c r="AX265" s="207"/>
      <c r="AY265" s="207"/>
    </row>
    <row r="266" spans="1:51" s="41" customFormat="1">
      <c r="A266" s="43"/>
      <c r="B266" s="74"/>
      <c r="C266" s="44"/>
      <c r="D266" s="45"/>
      <c r="J266" s="46"/>
      <c r="K266" s="59"/>
      <c r="L266" s="59"/>
      <c r="O266" s="207"/>
      <c r="P266" s="317"/>
      <c r="Q266" s="207"/>
      <c r="R266" s="207"/>
      <c r="S266" s="318"/>
      <c r="T266" s="207"/>
      <c r="U266" s="207"/>
      <c r="V266" s="207"/>
      <c r="W266" s="207"/>
      <c r="X266" s="207"/>
      <c r="Y266" s="207"/>
      <c r="Z266" s="207"/>
      <c r="AA266" s="320"/>
      <c r="AB266" s="207"/>
      <c r="AC266" s="207"/>
      <c r="AD266" s="207"/>
      <c r="AE266" s="207"/>
      <c r="AF266" s="207"/>
      <c r="AG266" s="207"/>
      <c r="AH266" s="207"/>
      <c r="AI266" s="207"/>
      <c r="AJ266" s="207"/>
      <c r="AK266" s="207"/>
      <c r="AL266" s="207"/>
      <c r="AM266" s="321"/>
      <c r="AN266" s="322"/>
      <c r="AO266" s="323"/>
      <c r="AP266" s="324"/>
      <c r="AQ266" s="207"/>
      <c r="AR266" s="207"/>
      <c r="AS266" s="325"/>
      <c r="AT266" s="207"/>
      <c r="AU266" s="207"/>
      <c r="AV266" s="207"/>
      <c r="AW266" s="207"/>
      <c r="AX266" s="207"/>
      <c r="AY266" s="207"/>
    </row>
    <row r="267" spans="1:51" s="41" customFormat="1">
      <c r="A267" s="43"/>
      <c r="B267" s="74"/>
      <c r="C267" s="44"/>
      <c r="D267" s="45"/>
      <c r="J267" s="46"/>
      <c r="K267" s="59"/>
      <c r="L267" s="59"/>
      <c r="O267" s="207"/>
      <c r="P267" s="317"/>
      <c r="Q267" s="207"/>
      <c r="R267" s="207"/>
      <c r="S267" s="318"/>
      <c r="T267" s="207"/>
      <c r="U267" s="207"/>
      <c r="V267" s="207"/>
      <c r="W267" s="207"/>
      <c r="X267" s="207"/>
      <c r="Y267" s="207"/>
      <c r="Z267" s="207"/>
      <c r="AA267" s="320"/>
      <c r="AB267" s="207"/>
      <c r="AC267" s="207"/>
      <c r="AD267" s="207"/>
      <c r="AE267" s="207"/>
      <c r="AF267" s="207"/>
      <c r="AG267" s="207"/>
      <c r="AH267" s="207"/>
      <c r="AI267" s="207"/>
      <c r="AJ267" s="207"/>
      <c r="AK267" s="207"/>
      <c r="AL267" s="207"/>
      <c r="AM267" s="321"/>
      <c r="AN267" s="322"/>
      <c r="AO267" s="323"/>
      <c r="AP267" s="324"/>
      <c r="AQ267" s="207"/>
      <c r="AR267" s="207"/>
      <c r="AS267" s="325"/>
      <c r="AT267" s="207"/>
      <c r="AU267" s="207"/>
      <c r="AV267" s="207"/>
      <c r="AW267" s="207"/>
      <c r="AX267" s="207"/>
      <c r="AY267" s="207"/>
    </row>
    <row r="268" spans="1:51" s="41" customFormat="1">
      <c r="A268" s="43"/>
      <c r="B268" s="74"/>
      <c r="C268" s="44"/>
      <c r="D268" s="45"/>
      <c r="J268" s="46"/>
      <c r="K268" s="59"/>
      <c r="L268" s="59"/>
      <c r="O268" s="207"/>
      <c r="P268" s="317"/>
      <c r="Q268" s="207"/>
      <c r="R268" s="207"/>
      <c r="S268" s="318"/>
      <c r="T268" s="207"/>
      <c r="U268" s="207"/>
      <c r="V268" s="207"/>
      <c r="W268" s="207"/>
      <c r="X268" s="207"/>
      <c r="Y268" s="207"/>
      <c r="Z268" s="207"/>
      <c r="AA268" s="320"/>
      <c r="AB268" s="207"/>
      <c r="AC268" s="207"/>
      <c r="AD268" s="207"/>
      <c r="AE268" s="207"/>
      <c r="AF268" s="207"/>
      <c r="AG268" s="207"/>
      <c r="AH268" s="207"/>
      <c r="AI268" s="207"/>
      <c r="AJ268" s="207"/>
      <c r="AK268" s="207"/>
      <c r="AL268" s="207"/>
      <c r="AM268" s="321"/>
      <c r="AN268" s="322"/>
      <c r="AO268" s="323"/>
      <c r="AP268" s="324"/>
      <c r="AQ268" s="207"/>
      <c r="AR268" s="207"/>
      <c r="AS268" s="325"/>
      <c r="AT268" s="207"/>
      <c r="AU268" s="207"/>
      <c r="AV268" s="207"/>
      <c r="AW268" s="207"/>
      <c r="AX268" s="207"/>
      <c r="AY268" s="207"/>
    </row>
    <row r="269" spans="1:51" s="41" customFormat="1">
      <c r="A269" s="43"/>
      <c r="B269" s="74"/>
      <c r="C269" s="44"/>
      <c r="D269" s="45"/>
      <c r="J269" s="46"/>
      <c r="K269" s="59"/>
      <c r="L269" s="59"/>
      <c r="O269" s="207"/>
      <c r="P269" s="317"/>
      <c r="Q269" s="207"/>
      <c r="R269" s="207"/>
      <c r="S269" s="318"/>
      <c r="T269" s="207"/>
      <c r="U269" s="207"/>
      <c r="V269" s="207"/>
      <c r="W269" s="207"/>
      <c r="X269" s="207"/>
      <c r="Y269" s="207"/>
      <c r="Z269" s="207"/>
      <c r="AA269" s="320"/>
      <c r="AB269" s="207"/>
      <c r="AC269" s="207"/>
      <c r="AD269" s="207"/>
      <c r="AE269" s="207"/>
      <c r="AF269" s="207"/>
      <c r="AG269" s="207"/>
      <c r="AH269" s="207"/>
      <c r="AI269" s="207"/>
      <c r="AJ269" s="207"/>
      <c r="AK269" s="207"/>
      <c r="AL269" s="207"/>
      <c r="AM269" s="321"/>
      <c r="AN269" s="322"/>
      <c r="AO269" s="323"/>
      <c r="AP269" s="324"/>
      <c r="AQ269" s="207"/>
      <c r="AR269" s="207"/>
      <c r="AS269" s="325"/>
      <c r="AT269" s="207"/>
      <c r="AU269" s="207"/>
      <c r="AV269" s="207"/>
      <c r="AW269" s="207"/>
      <c r="AX269" s="207"/>
      <c r="AY269" s="207"/>
    </row>
    <row r="270" spans="1:51" s="41" customFormat="1">
      <c r="A270" s="43"/>
      <c r="B270" s="74"/>
      <c r="C270" s="44"/>
      <c r="D270" s="45"/>
      <c r="J270" s="46"/>
      <c r="K270" s="59"/>
      <c r="L270" s="59"/>
      <c r="O270" s="207"/>
      <c r="P270" s="317"/>
      <c r="Q270" s="207"/>
      <c r="R270" s="207"/>
      <c r="S270" s="318"/>
      <c r="T270" s="207"/>
      <c r="U270" s="207"/>
      <c r="V270" s="207"/>
      <c r="W270" s="207"/>
      <c r="X270" s="207"/>
      <c r="Y270" s="207"/>
      <c r="Z270" s="207"/>
      <c r="AA270" s="320"/>
      <c r="AB270" s="207"/>
      <c r="AC270" s="207"/>
      <c r="AD270" s="207"/>
      <c r="AE270" s="207"/>
      <c r="AF270" s="207"/>
      <c r="AG270" s="207"/>
      <c r="AH270" s="207"/>
      <c r="AI270" s="207"/>
      <c r="AJ270" s="207"/>
      <c r="AK270" s="207"/>
      <c r="AL270" s="207"/>
      <c r="AM270" s="321"/>
      <c r="AN270" s="322"/>
      <c r="AO270" s="323"/>
      <c r="AP270" s="324"/>
      <c r="AQ270" s="207"/>
      <c r="AR270" s="207"/>
      <c r="AS270" s="325"/>
      <c r="AT270" s="207"/>
      <c r="AU270" s="207"/>
      <c r="AV270" s="207"/>
      <c r="AW270" s="207"/>
      <c r="AX270" s="207"/>
      <c r="AY270" s="207"/>
    </row>
    <row r="271" spans="1:51" s="41" customFormat="1">
      <c r="A271" s="43"/>
      <c r="B271" s="74"/>
      <c r="C271" s="44"/>
      <c r="D271" s="45"/>
      <c r="J271" s="46"/>
      <c r="K271" s="59"/>
      <c r="L271" s="59"/>
      <c r="O271" s="207"/>
      <c r="P271" s="317"/>
      <c r="Q271" s="207"/>
      <c r="R271" s="207"/>
      <c r="S271" s="318"/>
      <c r="T271" s="207"/>
      <c r="U271" s="207"/>
      <c r="V271" s="207"/>
      <c r="W271" s="207"/>
      <c r="X271" s="207"/>
      <c r="Y271" s="207"/>
      <c r="Z271" s="207"/>
      <c r="AA271" s="320"/>
      <c r="AB271" s="207"/>
      <c r="AC271" s="207"/>
      <c r="AD271" s="207"/>
      <c r="AE271" s="207"/>
      <c r="AF271" s="207"/>
      <c r="AG271" s="207"/>
      <c r="AH271" s="207"/>
      <c r="AI271" s="207"/>
      <c r="AJ271" s="207"/>
      <c r="AK271" s="207"/>
      <c r="AL271" s="207"/>
      <c r="AM271" s="321"/>
      <c r="AN271" s="322"/>
      <c r="AO271" s="323"/>
      <c r="AP271" s="324"/>
      <c r="AQ271" s="207"/>
      <c r="AR271" s="207"/>
      <c r="AS271" s="325"/>
      <c r="AT271" s="207"/>
      <c r="AU271" s="207"/>
      <c r="AV271" s="207"/>
      <c r="AW271" s="207"/>
      <c r="AX271" s="207"/>
      <c r="AY271" s="207"/>
    </row>
    <row r="272" spans="1:51" s="41" customFormat="1">
      <c r="A272" s="43"/>
      <c r="B272" s="74"/>
      <c r="C272" s="44"/>
      <c r="D272" s="45"/>
      <c r="J272" s="46"/>
      <c r="K272" s="59"/>
      <c r="L272" s="59"/>
      <c r="O272" s="207"/>
      <c r="P272" s="317"/>
      <c r="Q272" s="207"/>
      <c r="R272" s="207"/>
      <c r="S272" s="318"/>
      <c r="T272" s="207"/>
      <c r="U272" s="207"/>
      <c r="V272" s="207"/>
      <c r="W272" s="207"/>
      <c r="X272" s="207"/>
      <c r="Y272" s="207"/>
      <c r="Z272" s="207"/>
      <c r="AA272" s="320"/>
      <c r="AB272" s="207"/>
      <c r="AC272" s="207"/>
      <c r="AD272" s="207"/>
      <c r="AE272" s="207"/>
      <c r="AF272" s="207"/>
      <c r="AG272" s="207"/>
      <c r="AH272" s="207"/>
      <c r="AI272" s="207"/>
      <c r="AJ272" s="207"/>
      <c r="AK272" s="207"/>
      <c r="AL272" s="207"/>
      <c r="AM272" s="321"/>
      <c r="AN272" s="322"/>
      <c r="AO272" s="323"/>
      <c r="AP272" s="324"/>
      <c r="AQ272" s="207"/>
      <c r="AR272" s="207"/>
      <c r="AS272" s="325"/>
      <c r="AT272" s="207"/>
      <c r="AU272" s="207"/>
      <c r="AV272" s="207"/>
      <c r="AW272" s="207"/>
      <c r="AX272" s="207"/>
      <c r="AY272" s="207"/>
    </row>
    <row r="273" spans="1:51" s="41" customFormat="1">
      <c r="A273" s="43"/>
      <c r="B273" s="74"/>
      <c r="C273" s="44"/>
      <c r="D273" s="45"/>
      <c r="J273" s="46"/>
      <c r="K273" s="59"/>
      <c r="L273" s="59"/>
      <c r="O273" s="207"/>
      <c r="P273" s="317"/>
      <c r="Q273" s="207"/>
      <c r="R273" s="207"/>
      <c r="S273" s="318"/>
      <c r="T273" s="207"/>
      <c r="U273" s="207"/>
      <c r="V273" s="207"/>
      <c r="W273" s="207"/>
      <c r="X273" s="207"/>
      <c r="Y273" s="207"/>
      <c r="Z273" s="207"/>
      <c r="AA273" s="320"/>
      <c r="AB273" s="207"/>
      <c r="AC273" s="207"/>
      <c r="AD273" s="207"/>
      <c r="AE273" s="207"/>
      <c r="AF273" s="207"/>
      <c r="AG273" s="207"/>
      <c r="AH273" s="207"/>
      <c r="AI273" s="207"/>
      <c r="AJ273" s="207"/>
      <c r="AK273" s="207"/>
      <c r="AL273" s="207"/>
      <c r="AM273" s="321"/>
      <c r="AN273" s="322"/>
      <c r="AO273" s="323"/>
      <c r="AP273" s="324"/>
      <c r="AQ273" s="207"/>
      <c r="AR273" s="207"/>
      <c r="AS273" s="325"/>
      <c r="AT273" s="207"/>
      <c r="AU273" s="207"/>
      <c r="AV273" s="207"/>
      <c r="AW273" s="207"/>
      <c r="AX273" s="207"/>
      <c r="AY273" s="207"/>
    </row>
    <row r="274" spans="1:51" s="41" customFormat="1">
      <c r="A274" s="43"/>
      <c r="B274" s="74"/>
      <c r="C274" s="44"/>
      <c r="D274" s="45"/>
      <c r="J274" s="46"/>
      <c r="K274" s="59"/>
      <c r="L274" s="59"/>
      <c r="O274" s="207"/>
      <c r="P274" s="317"/>
      <c r="Q274" s="207"/>
      <c r="R274" s="207"/>
      <c r="S274" s="318"/>
      <c r="T274" s="207"/>
      <c r="U274" s="207"/>
      <c r="V274" s="207"/>
      <c r="W274" s="207"/>
      <c r="X274" s="207"/>
      <c r="Y274" s="207"/>
      <c r="Z274" s="207"/>
      <c r="AA274" s="320"/>
      <c r="AB274" s="207"/>
      <c r="AC274" s="207"/>
      <c r="AD274" s="207"/>
      <c r="AE274" s="207"/>
      <c r="AF274" s="207"/>
      <c r="AG274" s="207"/>
      <c r="AH274" s="207"/>
      <c r="AI274" s="207"/>
      <c r="AJ274" s="207"/>
      <c r="AK274" s="207"/>
      <c r="AL274" s="207"/>
      <c r="AM274" s="321"/>
      <c r="AN274" s="322"/>
      <c r="AO274" s="323"/>
      <c r="AP274" s="324"/>
      <c r="AQ274" s="207"/>
      <c r="AR274" s="207"/>
      <c r="AS274" s="325"/>
      <c r="AT274" s="207"/>
      <c r="AU274" s="207"/>
      <c r="AV274" s="207"/>
      <c r="AW274" s="207"/>
      <c r="AX274" s="207"/>
      <c r="AY274" s="207"/>
    </row>
    <row r="275" spans="1:51" s="41" customFormat="1">
      <c r="A275" s="43"/>
      <c r="B275" s="74"/>
      <c r="C275" s="44"/>
      <c r="D275" s="45"/>
      <c r="J275" s="46"/>
      <c r="K275" s="59"/>
      <c r="L275" s="59"/>
      <c r="O275" s="207"/>
      <c r="P275" s="317"/>
      <c r="Q275" s="207"/>
      <c r="R275" s="207"/>
      <c r="S275" s="318"/>
      <c r="T275" s="207"/>
      <c r="U275" s="207"/>
      <c r="V275" s="207"/>
      <c r="W275" s="207"/>
      <c r="X275" s="207"/>
      <c r="Y275" s="207"/>
      <c r="Z275" s="207"/>
      <c r="AA275" s="320"/>
      <c r="AB275" s="207"/>
      <c r="AC275" s="207"/>
      <c r="AD275" s="207"/>
      <c r="AE275" s="207"/>
      <c r="AF275" s="207"/>
      <c r="AG275" s="207"/>
      <c r="AH275" s="207"/>
      <c r="AI275" s="207"/>
      <c r="AJ275" s="207"/>
      <c r="AK275" s="207"/>
      <c r="AL275" s="207"/>
      <c r="AM275" s="321"/>
      <c r="AN275" s="322"/>
      <c r="AO275" s="323"/>
      <c r="AP275" s="324"/>
      <c r="AQ275" s="207"/>
      <c r="AR275" s="207"/>
      <c r="AS275" s="325"/>
      <c r="AT275" s="207"/>
      <c r="AU275" s="207"/>
      <c r="AV275" s="207"/>
      <c r="AW275" s="207"/>
      <c r="AX275" s="207"/>
      <c r="AY275" s="207"/>
    </row>
    <row r="276" spans="1:51" s="41" customFormat="1">
      <c r="A276" s="43"/>
      <c r="B276" s="74"/>
      <c r="C276" s="44"/>
      <c r="D276" s="45"/>
      <c r="J276" s="46"/>
      <c r="K276" s="59"/>
      <c r="L276" s="59"/>
      <c r="O276" s="207"/>
      <c r="P276" s="317"/>
      <c r="Q276" s="207"/>
      <c r="R276" s="207"/>
      <c r="S276" s="318"/>
      <c r="T276" s="207"/>
      <c r="U276" s="207"/>
      <c r="V276" s="207"/>
      <c r="W276" s="207"/>
      <c r="X276" s="207"/>
      <c r="Y276" s="207"/>
      <c r="Z276" s="207"/>
      <c r="AA276" s="320"/>
      <c r="AB276" s="207"/>
      <c r="AC276" s="207"/>
      <c r="AD276" s="207"/>
      <c r="AE276" s="207"/>
      <c r="AF276" s="207"/>
      <c r="AG276" s="207"/>
      <c r="AH276" s="207"/>
      <c r="AI276" s="207"/>
      <c r="AJ276" s="207"/>
      <c r="AK276" s="207"/>
      <c r="AL276" s="207"/>
      <c r="AM276" s="321"/>
      <c r="AN276" s="322"/>
      <c r="AO276" s="323"/>
      <c r="AP276" s="324"/>
      <c r="AQ276" s="207"/>
      <c r="AR276" s="207"/>
      <c r="AS276" s="325"/>
      <c r="AT276" s="207"/>
      <c r="AU276" s="207"/>
      <c r="AV276" s="207"/>
      <c r="AW276" s="207"/>
      <c r="AX276" s="207"/>
      <c r="AY276" s="207"/>
    </row>
    <row r="277" spans="1:51" s="41" customFormat="1">
      <c r="A277" s="43"/>
      <c r="B277" s="74"/>
      <c r="C277" s="44"/>
      <c r="D277" s="45"/>
      <c r="J277" s="46"/>
      <c r="K277" s="59"/>
      <c r="L277" s="59"/>
      <c r="O277" s="207"/>
      <c r="P277" s="317"/>
      <c r="Q277" s="207"/>
      <c r="R277" s="207"/>
      <c r="S277" s="318"/>
      <c r="T277" s="207"/>
      <c r="U277" s="207"/>
      <c r="V277" s="207"/>
      <c r="W277" s="207"/>
      <c r="X277" s="207"/>
      <c r="Y277" s="207"/>
      <c r="Z277" s="207"/>
      <c r="AA277" s="320"/>
      <c r="AB277" s="207"/>
      <c r="AC277" s="207"/>
      <c r="AD277" s="207"/>
      <c r="AE277" s="207"/>
      <c r="AF277" s="207"/>
      <c r="AG277" s="207"/>
      <c r="AH277" s="207"/>
      <c r="AI277" s="207"/>
      <c r="AJ277" s="207"/>
      <c r="AK277" s="207"/>
      <c r="AL277" s="207"/>
      <c r="AM277" s="321"/>
      <c r="AN277" s="322"/>
      <c r="AO277" s="323"/>
      <c r="AP277" s="324"/>
      <c r="AQ277" s="207"/>
      <c r="AR277" s="207"/>
      <c r="AS277" s="325"/>
      <c r="AT277" s="207"/>
      <c r="AU277" s="207"/>
      <c r="AV277" s="207"/>
      <c r="AW277" s="207"/>
      <c r="AX277" s="207"/>
      <c r="AY277" s="207"/>
    </row>
    <row r="278" spans="1:51" s="41" customFormat="1">
      <c r="A278" s="43"/>
      <c r="B278" s="74"/>
      <c r="C278" s="44"/>
      <c r="D278" s="45"/>
      <c r="J278" s="46"/>
      <c r="K278" s="59"/>
      <c r="L278" s="59"/>
      <c r="O278" s="207"/>
      <c r="P278" s="317"/>
      <c r="Q278" s="207"/>
      <c r="R278" s="207"/>
      <c r="S278" s="318"/>
      <c r="T278" s="207"/>
      <c r="U278" s="207"/>
      <c r="V278" s="207"/>
      <c r="W278" s="207"/>
      <c r="X278" s="207"/>
      <c r="Y278" s="207"/>
      <c r="Z278" s="207"/>
      <c r="AA278" s="320"/>
      <c r="AB278" s="207"/>
      <c r="AC278" s="207"/>
      <c r="AD278" s="207"/>
      <c r="AE278" s="207"/>
      <c r="AF278" s="207"/>
      <c r="AG278" s="207"/>
      <c r="AH278" s="207"/>
      <c r="AI278" s="207"/>
      <c r="AJ278" s="207"/>
      <c r="AK278" s="207"/>
      <c r="AL278" s="207"/>
      <c r="AM278" s="321"/>
      <c r="AN278" s="322"/>
      <c r="AO278" s="323"/>
      <c r="AP278" s="324"/>
      <c r="AQ278" s="207"/>
      <c r="AR278" s="207"/>
      <c r="AS278" s="325"/>
      <c r="AT278" s="207"/>
      <c r="AU278" s="207"/>
      <c r="AV278" s="207"/>
      <c r="AW278" s="207"/>
      <c r="AX278" s="207"/>
      <c r="AY278" s="207"/>
    </row>
    <row r="279" spans="1:51" s="41" customFormat="1">
      <c r="A279" s="43"/>
      <c r="B279" s="74"/>
      <c r="C279" s="44"/>
      <c r="D279" s="45"/>
      <c r="J279" s="46"/>
      <c r="K279" s="59"/>
      <c r="L279" s="59"/>
      <c r="O279" s="207"/>
      <c r="P279" s="317"/>
      <c r="Q279" s="207"/>
      <c r="R279" s="207"/>
      <c r="S279" s="318"/>
      <c r="T279" s="207"/>
      <c r="U279" s="207"/>
      <c r="V279" s="207"/>
      <c r="W279" s="207"/>
      <c r="X279" s="207"/>
      <c r="Y279" s="207"/>
      <c r="Z279" s="207"/>
      <c r="AA279" s="320"/>
      <c r="AB279" s="207"/>
      <c r="AC279" s="207"/>
      <c r="AD279" s="207"/>
      <c r="AE279" s="207"/>
      <c r="AF279" s="207"/>
      <c r="AG279" s="207"/>
      <c r="AH279" s="207"/>
      <c r="AI279" s="207"/>
      <c r="AJ279" s="207"/>
      <c r="AK279" s="207"/>
      <c r="AL279" s="207"/>
      <c r="AM279" s="321"/>
      <c r="AN279" s="322"/>
      <c r="AO279" s="323"/>
      <c r="AP279" s="324"/>
      <c r="AQ279" s="207"/>
      <c r="AR279" s="207"/>
      <c r="AS279" s="325"/>
      <c r="AT279" s="207"/>
      <c r="AU279" s="207"/>
      <c r="AV279" s="207"/>
      <c r="AW279" s="207"/>
      <c r="AX279" s="207"/>
      <c r="AY279" s="207"/>
    </row>
    <row r="280" spans="1:51" s="41" customFormat="1">
      <c r="A280" s="43"/>
      <c r="B280" s="74"/>
      <c r="C280" s="44"/>
      <c r="D280" s="45"/>
      <c r="J280" s="46"/>
      <c r="K280" s="59"/>
      <c r="L280" s="59"/>
      <c r="O280" s="207"/>
      <c r="P280" s="317"/>
      <c r="Q280" s="207"/>
      <c r="R280" s="207"/>
      <c r="S280" s="318"/>
      <c r="T280" s="207"/>
      <c r="U280" s="207"/>
      <c r="V280" s="207"/>
      <c r="W280" s="207"/>
      <c r="X280" s="207"/>
      <c r="Y280" s="207"/>
      <c r="Z280" s="207"/>
      <c r="AA280" s="320"/>
      <c r="AB280" s="207"/>
      <c r="AC280" s="207"/>
      <c r="AD280" s="207"/>
      <c r="AE280" s="207"/>
      <c r="AF280" s="207"/>
      <c r="AG280" s="207"/>
      <c r="AH280" s="207"/>
      <c r="AI280" s="207"/>
      <c r="AJ280" s="207"/>
      <c r="AK280" s="207"/>
      <c r="AL280" s="207"/>
      <c r="AM280" s="321"/>
      <c r="AN280" s="322"/>
      <c r="AO280" s="323"/>
      <c r="AP280" s="324"/>
      <c r="AQ280" s="207"/>
      <c r="AR280" s="207"/>
      <c r="AS280" s="325"/>
      <c r="AT280" s="207"/>
      <c r="AU280" s="207"/>
      <c r="AV280" s="207"/>
      <c r="AW280" s="207"/>
      <c r="AX280" s="207"/>
      <c r="AY280" s="207"/>
    </row>
    <row r="281" spans="1:51" s="41" customFormat="1">
      <c r="A281" s="43"/>
      <c r="B281" s="74"/>
      <c r="C281" s="44"/>
      <c r="D281" s="45"/>
      <c r="J281" s="46"/>
      <c r="K281" s="59"/>
      <c r="L281" s="59"/>
      <c r="O281" s="207"/>
      <c r="P281" s="317"/>
      <c r="Q281" s="207"/>
      <c r="R281" s="207"/>
      <c r="S281" s="318"/>
      <c r="T281" s="207"/>
      <c r="U281" s="207"/>
      <c r="V281" s="207"/>
      <c r="W281" s="207"/>
      <c r="X281" s="207"/>
      <c r="Y281" s="207"/>
      <c r="Z281" s="207"/>
      <c r="AA281" s="320"/>
      <c r="AB281" s="207"/>
      <c r="AC281" s="207"/>
      <c r="AD281" s="207"/>
      <c r="AE281" s="207"/>
      <c r="AF281" s="207"/>
      <c r="AG281" s="207"/>
      <c r="AH281" s="207"/>
      <c r="AI281" s="207"/>
      <c r="AJ281" s="207"/>
      <c r="AK281" s="207"/>
      <c r="AL281" s="207"/>
      <c r="AM281" s="321"/>
      <c r="AN281" s="322"/>
      <c r="AO281" s="323"/>
      <c r="AP281" s="324"/>
      <c r="AQ281" s="207"/>
      <c r="AR281" s="207"/>
      <c r="AS281" s="325"/>
      <c r="AT281" s="207"/>
      <c r="AU281" s="207"/>
      <c r="AV281" s="207"/>
      <c r="AW281" s="207"/>
      <c r="AX281" s="207"/>
      <c r="AY281" s="207"/>
    </row>
    <row r="282" spans="1:51" s="41" customFormat="1">
      <c r="A282" s="43"/>
      <c r="B282" s="74"/>
      <c r="C282" s="44"/>
      <c r="D282" s="45"/>
      <c r="J282" s="46"/>
      <c r="K282" s="59"/>
      <c r="L282" s="59"/>
      <c r="O282" s="207"/>
      <c r="P282" s="317"/>
      <c r="Q282" s="207"/>
      <c r="R282" s="207"/>
      <c r="S282" s="318"/>
      <c r="T282" s="207"/>
      <c r="U282" s="207"/>
      <c r="V282" s="207"/>
      <c r="W282" s="207"/>
      <c r="X282" s="207"/>
      <c r="Y282" s="207"/>
      <c r="Z282" s="207"/>
      <c r="AA282" s="320"/>
      <c r="AB282" s="207"/>
      <c r="AC282" s="207"/>
      <c r="AD282" s="207"/>
      <c r="AE282" s="207"/>
      <c r="AF282" s="207"/>
      <c r="AG282" s="207"/>
      <c r="AH282" s="207"/>
      <c r="AI282" s="207"/>
      <c r="AJ282" s="207"/>
      <c r="AK282" s="207"/>
      <c r="AL282" s="207"/>
      <c r="AM282" s="321"/>
      <c r="AN282" s="322"/>
      <c r="AO282" s="323"/>
      <c r="AP282" s="324"/>
      <c r="AQ282" s="207"/>
      <c r="AR282" s="207"/>
      <c r="AS282" s="325"/>
      <c r="AT282" s="207"/>
      <c r="AU282" s="207"/>
      <c r="AV282" s="207"/>
      <c r="AW282" s="207"/>
      <c r="AX282" s="207"/>
      <c r="AY282" s="207"/>
    </row>
    <row r="283" spans="1:51" s="41" customFormat="1">
      <c r="A283" s="43"/>
      <c r="B283" s="74"/>
      <c r="C283" s="44"/>
      <c r="D283" s="45"/>
      <c r="J283" s="46"/>
      <c r="K283" s="59"/>
      <c r="L283" s="59"/>
      <c r="O283" s="207"/>
      <c r="P283" s="317"/>
      <c r="Q283" s="207"/>
      <c r="R283" s="207"/>
      <c r="S283" s="318"/>
      <c r="T283" s="207"/>
      <c r="U283" s="207"/>
      <c r="V283" s="207"/>
      <c r="W283" s="207"/>
      <c r="X283" s="207"/>
      <c r="Y283" s="207"/>
      <c r="Z283" s="207"/>
      <c r="AA283" s="320"/>
      <c r="AB283" s="207"/>
      <c r="AC283" s="207"/>
      <c r="AD283" s="207"/>
      <c r="AE283" s="207"/>
      <c r="AF283" s="207"/>
      <c r="AG283" s="207"/>
      <c r="AH283" s="207"/>
      <c r="AI283" s="207"/>
      <c r="AJ283" s="207"/>
      <c r="AK283" s="207"/>
      <c r="AL283" s="207"/>
      <c r="AM283" s="321"/>
      <c r="AN283" s="322"/>
      <c r="AO283" s="323"/>
      <c r="AP283" s="324"/>
      <c r="AQ283" s="207"/>
      <c r="AR283" s="207"/>
      <c r="AS283" s="325"/>
      <c r="AT283" s="207"/>
      <c r="AU283" s="207"/>
      <c r="AV283" s="207"/>
      <c r="AW283" s="207"/>
      <c r="AX283" s="207"/>
      <c r="AY283" s="207"/>
    </row>
    <row r="284" spans="1:51" s="41" customFormat="1">
      <c r="A284" s="43"/>
      <c r="B284" s="74"/>
      <c r="C284" s="44"/>
      <c r="D284" s="45"/>
      <c r="J284" s="46"/>
      <c r="K284" s="59"/>
      <c r="L284" s="59"/>
      <c r="O284" s="207"/>
      <c r="P284" s="317"/>
      <c r="Q284" s="207"/>
      <c r="R284" s="207"/>
      <c r="S284" s="318"/>
      <c r="T284" s="207"/>
      <c r="U284" s="207"/>
      <c r="V284" s="207"/>
      <c r="W284" s="207"/>
      <c r="X284" s="207"/>
      <c r="Y284" s="207"/>
      <c r="Z284" s="207"/>
      <c r="AA284" s="320"/>
      <c r="AB284" s="207"/>
      <c r="AC284" s="207"/>
      <c r="AD284" s="207"/>
      <c r="AE284" s="207"/>
      <c r="AF284" s="207"/>
      <c r="AG284" s="207"/>
      <c r="AH284" s="207"/>
      <c r="AI284" s="207"/>
      <c r="AJ284" s="207"/>
      <c r="AK284" s="207"/>
      <c r="AL284" s="207"/>
      <c r="AM284" s="321"/>
      <c r="AN284" s="322"/>
      <c r="AO284" s="323"/>
      <c r="AP284" s="324"/>
      <c r="AQ284" s="207"/>
      <c r="AR284" s="207"/>
      <c r="AS284" s="325"/>
      <c r="AT284" s="207"/>
      <c r="AU284" s="207"/>
      <c r="AV284" s="207"/>
      <c r="AW284" s="207"/>
      <c r="AX284" s="207"/>
      <c r="AY284" s="207"/>
    </row>
    <row r="285" spans="1:51" s="41" customFormat="1">
      <c r="A285" s="43"/>
      <c r="B285" s="74"/>
      <c r="C285" s="44"/>
      <c r="D285" s="45"/>
      <c r="J285" s="46"/>
      <c r="K285" s="59"/>
      <c r="L285" s="59"/>
      <c r="O285" s="207"/>
      <c r="P285" s="317"/>
      <c r="Q285" s="207"/>
      <c r="R285" s="207"/>
      <c r="S285" s="318"/>
      <c r="T285" s="207"/>
      <c r="U285" s="207"/>
      <c r="V285" s="207"/>
      <c r="W285" s="207"/>
      <c r="X285" s="207"/>
      <c r="Y285" s="207"/>
      <c r="Z285" s="207"/>
      <c r="AA285" s="320"/>
      <c r="AB285" s="207"/>
      <c r="AC285" s="207"/>
      <c r="AD285" s="207"/>
      <c r="AE285" s="207"/>
      <c r="AF285" s="207"/>
      <c r="AG285" s="207"/>
      <c r="AH285" s="207"/>
      <c r="AI285" s="207"/>
      <c r="AJ285" s="207"/>
      <c r="AK285" s="207"/>
      <c r="AL285" s="207"/>
      <c r="AM285" s="321"/>
      <c r="AN285" s="322"/>
      <c r="AO285" s="323"/>
      <c r="AP285" s="324"/>
      <c r="AQ285" s="207"/>
      <c r="AR285" s="207"/>
      <c r="AS285" s="325"/>
      <c r="AT285" s="207"/>
      <c r="AU285" s="207"/>
      <c r="AV285" s="207"/>
      <c r="AW285" s="207"/>
      <c r="AX285" s="207"/>
      <c r="AY285" s="207"/>
    </row>
    <row r="286" spans="1:51" s="41" customFormat="1">
      <c r="A286" s="43"/>
      <c r="B286" s="74"/>
      <c r="C286" s="44"/>
      <c r="D286" s="45"/>
      <c r="J286" s="46"/>
      <c r="K286" s="59"/>
      <c r="L286" s="59"/>
      <c r="O286" s="207"/>
      <c r="P286" s="317"/>
      <c r="Q286" s="207"/>
      <c r="R286" s="207"/>
      <c r="S286" s="318"/>
      <c r="T286" s="207"/>
      <c r="U286" s="207"/>
      <c r="V286" s="207"/>
      <c r="W286" s="207"/>
      <c r="X286" s="207"/>
      <c r="Y286" s="207"/>
      <c r="Z286" s="207"/>
      <c r="AA286" s="320"/>
      <c r="AB286" s="207"/>
      <c r="AC286" s="207"/>
      <c r="AD286" s="207"/>
      <c r="AE286" s="207"/>
      <c r="AF286" s="207"/>
      <c r="AG286" s="207"/>
      <c r="AH286" s="207"/>
      <c r="AI286" s="207"/>
      <c r="AJ286" s="207"/>
      <c r="AK286" s="207"/>
      <c r="AL286" s="207"/>
      <c r="AM286" s="321"/>
      <c r="AN286" s="322"/>
      <c r="AO286" s="323"/>
      <c r="AP286" s="324"/>
      <c r="AQ286" s="207"/>
      <c r="AR286" s="207"/>
      <c r="AS286" s="325"/>
      <c r="AT286" s="207"/>
      <c r="AU286" s="207"/>
      <c r="AV286" s="207"/>
      <c r="AW286" s="207"/>
      <c r="AX286" s="207"/>
      <c r="AY286" s="207"/>
    </row>
    <row r="287" spans="1:51">
      <c r="AI287" s="208"/>
      <c r="AJ287" s="208"/>
      <c r="AU287" s="207"/>
    </row>
    <row r="288" spans="1:51">
      <c r="A288" s="54"/>
      <c r="B288" s="54"/>
      <c r="C288" s="54"/>
      <c r="D288" s="54"/>
      <c r="H288" s="54"/>
      <c r="I288" s="54"/>
      <c r="J288" s="54"/>
      <c r="K288" s="54"/>
      <c r="L288" s="54"/>
      <c r="P288" s="208"/>
      <c r="Q288" s="208"/>
      <c r="R288" s="208"/>
      <c r="S288" s="208"/>
      <c r="T288" s="208"/>
      <c r="U288" s="208"/>
      <c r="V288" s="208"/>
      <c r="W288" s="208"/>
      <c r="X288" s="208"/>
      <c r="Y288" s="208"/>
      <c r="Z288" s="208"/>
      <c r="AA288" s="208"/>
      <c r="AB288" s="208"/>
      <c r="AC288" s="208"/>
      <c r="AD288" s="208"/>
      <c r="AI288" s="208"/>
      <c r="AJ288" s="208"/>
      <c r="AU288" s="207"/>
    </row>
    <row r="289" spans="1:47">
      <c r="A289" s="54"/>
      <c r="B289" s="54"/>
      <c r="C289" s="54"/>
      <c r="D289" s="54"/>
      <c r="H289" s="54"/>
      <c r="I289" s="54"/>
      <c r="J289" s="54"/>
      <c r="K289" s="54"/>
      <c r="L289" s="54"/>
      <c r="P289" s="208"/>
      <c r="Q289" s="208"/>
      <c r="R289" s="208"/>
      <c r="S289" s="208"/>
      <c r="T289" s="208"/>
      <c r="U289" s="208"/>
      <c r="V289" s="208"/>
      <c r="W289" s="208"/>
      <c r="X289" s="208"/>
      <c r="Y289" s="208"/>
      <c r="Z289" s="208"/>
      <c r="AA289" s="208"/>
      <c r="AB289" s="208"/>
      <c r="AC289" s="208"/>
      <c r="AD289" s="208"/>
      <c r="AI289" s="208"/>
      <c r="AJ289" s="208"/>
      <c r="AU289" s="207"/>
    </row>
  </sheetData>
  <autoFilter ref="A9:AY263">
    <filterColumn colId="2"/>
    <filterColumn colId="13"/>
    <filterColumn colId="18"/>
  </autoFilter>
  <mergeCells count="51">
    <mergeCell ref="AT6:AT7"/>
    <mergeCell ref="AU6:AU7"/>
    <mergeCell ref="AV6:AV7"/>
    <mergeCell ref="AW6:AW7"/>
    <mergeCell ref="AX6:AX7"/>
    <mergeCell ref="AY6:AY7"/>
    <mergeCell ref="AS6:AS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U6:U7"/>
    <mergeCell ref="AG6:AG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P6:P7"/>
    <mergeCell ref="Q6:Q7"/>
    <mergeCell ref="R6:R7"/>
    <mergeCell ref="S6:S7"/>
    <mergeCell ref="T6:T7"/>
    <mergeCell ref="A1:AY1"/>
    <mergeCell ref="A2:AY2"/>
    <mergeCell ref="A3:AY3"/>
    <mergeCell ref="A4:AY4"/>
    <mergeCell ref="A6:A7"/>
    <mergeCell ref="B6:B7"/>
    <mergeCell ref="C6:D7"/>
    <mergeCell ref="E6:E7"/>
    <mergeCell ref="F6:F7"/>
    <mergeCell ref="I6:I7"/>
    <mergeCell ref="V6:V7"/>
    <mergeCell ref="J6:J7"/>
    <mergeCell ref="K6:L6"/>
    <mergeCell ref="M6:M7"/>
    <mergeCell ref="N6:N7"/>
    <mergeCell ref="O6:O7"/>
  </mergeCells>
  <conditionalFormatting sqref="J288:J311 F288:F311 J261:J284 F252:F255 F249:F250 F257:F284 F76:F83 M160 M158 M153 M147 M139 M137 M131 M128:M129 M115:M125 I115:I118 M100:M107 J98:J217 G95 I96:I100 M96:M98 F85:F92 F94:F247 M74 F57 M52 M44:M45 M49 F27 F23 F12:F15 M54:M55 F35:F37 F32 F29 M38:M40 F40:F55 F59:F71 F73:F74">
    <cfRule type="cellIs" dxfId="37" priority="53" stopIfTrue="1" operator="equal">
      <formula>"PL"</formula>
    </cfRule>
    <cfRule type="cellIs" dxfId="36" priority="54" stopIfTrue="1" operator="equal">
      <formula>"SL"</formula>
    </cfRule>
    <cfRule type="cellIs" dxfId="35" priority="55" stopIfTrue="1" operator="equal">
      <formula>"AL"</formula>
    </cfRule>
  </conditionalFormatting>
  <conditionalFormatting sqref="E100">
    <cfRule type="duplicateValues" dxfId="34" priority="52"/>
  </conditionalFormatting>
  <conditionalFormatting sqref="E288:E311 E189:E247 E249:E250 E252:E255 E261:E269">
    <cfRule type="duplicateValues" dxfId="33" priority="51"/>
  </conditionalFormatting>
  <conditionalFormatting sqref="E288:E311">
    <cfRule type="duplicateValues" dxfId="32" priority="50"/>
  </conditionalFormatting>
  <conditionalFormatting sqref="E288:E311 E184:E247 E249:E250 E252:E255 E261:E269">
    <cfRule type="duplicateValues" dxfId="31" priority="49"/>
  </conditionalFormatting>
  <conditionalFormatting sqref="E288:E311 E170:E247 E249:E250 E252:E255 E261:E269">
    <cfRule type="duplicateValues" dxfId="30" priority="48"/>
  </conditionalFormatting>
  <conditionalFormatting sqref="E288:E311 E166:E247 E249:E250 E252:E255 E261:E269">
    <cfRule type="duplicateValues" dxfId="29" priority="47"/>
  </conditionalFormatting>
  <conditionalFormatting sqref="E261:E284 E170:E216">
    <cfRule type="duplicateValues" dxfId="28" priority="46"/>
  </conditionalFormatting>
  <conditionalFormatting sqref="E261:E284 E169:E216">
    <cfRule type="duplicateValues" dxfId="27" priority="45"/>
  </conditionalFormatting>
  <conditionalFormatting sqref="E261:E284 E158:E216">
    <cfRule type="duplicateValues" dxfId="26" priority="44"/>
  </conditionalFormatting>
  <conditionalFormatting sqref="E261:E284 E148:E216">
    <cfRule type="duplicateValues" dxfId="25" priority="43"/>
  </conditionalFormatting>
  <conditionalFormatting sqref="E261:E284 E142:E216">
    <cfRule type="duplicateValues" dxfId="24" priority="42"/>
  </conditionalFormatting>
  <conditionalFormatting sqref="E217:E221">
    <cfRule type="duplicateValues" dxfId="23" priority="41"/>
  </conditionalFormatting>
  <conditionalFormatting sqref="E214:E216">
    <cfRule type="duplicateValues" dxfId="22" priority="40"/>
  </conditionalFormatting>
  <conditionalFormatting sqref="E184">
    <cfRule type="duplicateValues" dxfId="21" priority="38"/>
  </conditionalFormatting>
  <conditionalFormatting sqref="E195:E197">
    <cfRule type="duplicateValues" dxfId="20" priority="37"/>
  </conditionalFormatting>
  <conditionalFormatting sqref="E253">
    <cfRule type="duplicateValues" dxfId="19" priority="36"/>
  </conditionalFormatting>
  <conditionalFormatting sqref="E254:E255">
    <cfRule type="duplicateValues" dxfId="18" priority="33"/>
  </conditionalFormatting>
  <conditionalFormatting sqref="E252:E255 E247 E249:E250">
    <cfRule type="duplicateValues" dxfId="17" priority="32"/>
  </conditionalFormatting>
  <conditionalFormatting sqref="E252:E255 E250">
    <cfRule type="duplicateValues" dxfId="16" priority="31"/>
  </conditionalFormatting>
  <conditionalFormatting sqref="E252:E255 E249:E250 E228:E247 E261:E269">
    <cfRule type="duplicateValues" dxfId="15" priority="30"/>
  </conditionalFormatting>
  <conditionalFormatting sqref="E204:E216">
    <cfRule type="duplicateValues" dxfId="14" priority="27"/>
  </conditionalFormatting>
  <conditionalFormatting sqref="E252:E255 E249:E250 E193:E247 E261:E269">
    <cfRule type="duplicateValues" dxfId="13" priority="26"/>
  </conditionalFormatting>
  <conditionalFormatting sqref="E252:E255 E249:E250 E191:E247 E261:E269">
    <cfRule type="duplicateValues" dxfId="12" priority="25"/>
  </conditionalFormatting>
  <conditionalFormatting sqref="E252:E255 E249:E250 E188:E247 E261:E269">
    <cfRule type="duplicateValues" dxfId="11" priority="24"/>
  </conditionalFormatting>
  <conditionalFormatting sqref="E252:E255 E249:E250 E175:E247 E261:E269">
    <cfRule type="duplicateValues" dxfId="10" priority="21"/>
  </conditionalFormatting>
  <conditionalFormatting sqref="E252:E255 E249:E250 E169:E247 E261:E269">
    <cfRule type="duplicateValues" dxfId="9" priority="269"/>
  </conditionalFormatting>
  <conditionalFormatting sqref="E184:E188">
    <cfRule type="duplicateValues" dxfId="8" priority="673"/>
  </conditionalFormatting>
  <conditionalFormatting sqref="E198:E201">
    <cfRule type="duplicateValues" dxfId="7" priority="1024"/>
  </conditionalFormatting>
  <conditionalFormatting sqref="E199:E205">
    <cfRule type="duplicateValues" dxfId="6" priority="1025"/>
  </conditionalFormatting>
  <conditionalFormatting sqref="E177:E216">
    <cfRule type="duplicateValues" dxfId="5" priority="1027"/>
  </conditionalFormatting>
  <conditionalFormatting sqref="E171:E216">
    <cfRule type="duplicateValues" dxfId="4" priority="1029"/>
  </conditionalFormatting>
  <conditionalFormatting sqref="E168:E216">
    <cfRule type="duplicateValues" dxfId="3" priority="1031"/>
  </conditionalFormatting>
  <conditionalFormatting sqref="E152:E216">
    <cfRule type="duplicateValues" dxfId="2" priority="1033"/>
  </conditionalFormatting>
  <conditionalFormatting sqref="E146:E216">
    <cfRule type="duplicateValues" dxfId="1" priority="1035"/>
  </conditionalFormatting>
  <conditionalFormatting sqref="E257:E260">
    <cfRule type="duplicateValues" dxfId="0" priority="13"/>
  </conditionalFormatting>
  <printOptions horizontalCentered="1"/>
  <pageMargins left="0" right="0" top="0" bottom="0" header="0.31496062992125984" footer="0.31496062992125984"/>
  <pageSetup paperSize="9" scale="26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Annual leave</vt:lpstr>
      <vt:lpstr>1-30 SALARY</vt:lpstr>
      <vt:lpstr>'1-30 SALARY'!Print_Area</vt:lpstr>
      <vt:lpstr>'1-30 SALARY'!Print_Titles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HR-Associate</cp:lastModifiedBy>
  <cp:lastPrinted>2024-05-27T03:51:30Z</cp:lastPrinted>
  <dcterms:created xsi:type="dcterms:W3CDTF">2022-03-13T06:12:47Z</dcterms:created>
  <dcterms:modified xsi:type="dcterms:W3CDTF">2024-05-27T03:52:30Z</dcterms:modified>
</cp:coreProperties>
</file>